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Detail'!$A$5:$P$5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N18" i="419"/>
  <c r="R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I6" i="419"/>
  <c r="AF6" i="419"/>
  <c r="AB6" i="419"/>
  <c r="X6" i="419"/>
  <c r="T6" i="419"/>
  <c r="P6" i="419"/>
  <c r="L6" i="419"/>
  <c r="H6" i="419"/>
  <c r="K6" i="419"/>
  <c r="M6" i="419"/>
  <c r="AH6" i="419"/>
  <c r="AE6" i="419"/>
  <c r="AA6" i="419"/>
  <c r="W6" i="419"/>
  <c r="S6" i="419"/>
  <c r="O6" i="419"/>
  <c r="N6" i="419"/>
  <c r="AD6" i="419"/>
  <c r="Z6" i="419"/>
  <c r="V6" i="419"/>
  <c r="R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C15" i="414"/>
  <c r="D4" i="414"/>
  <c r="C18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D21" i="414"/>
  <c r="C21" i="414"/>
  <c r="S3" i="347" l="1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<sst xmlns="http://schemas.openxmlformats.org/spreadsheetml/2006/main" count="3034" uniqueCount="1013">
  <si>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</si>
  <si>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</si>
  <si>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</si>
  <si>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</si>
  <si>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</si>
  <si>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</si>
  <si>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</si>
  <si>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</si>
  <si>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</si>
  <si>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</si>
  <si>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</si>
  <si>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</si>
  <si>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</si>
  <si>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</si>
  <si>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</si>
  <si>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</si>
  <si>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</si>
  <si>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</si>
  <si>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</si>
  <si>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</si>
  <si>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</si>
  <si>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</si>
  <si>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</si>
  <si>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</si>
  <si>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</si>
  <si>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</si>
  <si>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</si>
  <si>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</si>
  <si>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</si>
  <si>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</si>
  <si>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</si>
  <si>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</si>
  <si>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</si>
  <si>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</si>
  <si>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</si>
  <si>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</si>
  <si>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</si>
  <si>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</si>
  <si>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</si>
  <si>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</si>
  <si>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</si>
  <si>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</si>
  <si>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</si>
  <si>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</si>
  <si>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</si>
  <si>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</si>
  <si>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</si>
  <si>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</si>
  <si>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</si>
  <si>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</si>
  <si>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</si>
  <si>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</si>
  <si>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</si>
  <si>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</si>
  <si>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</si>
  <si>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</si>
  <si>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</si>
  <si>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</si>
  <si>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</si>
  <si>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</si>
  <si>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</si>
  <si>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</si>
  <si>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</si>
  <si>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</si>
  <si>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</si>
  <si>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</si>
  <si>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</si>
  <si>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</si>
  <si>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</si>
  <si>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</si>
  <si>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</si>
  <si>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</si>
  <si>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</si>
  <si>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</si>
  <si>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</si>
  <si>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</si>
  <si>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</si>
  <si>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</si>
  <si>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</si>
  <si>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</si>
  <si>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</si>
  <si>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</si>
  <si>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</si>
  <si>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</si>
  <si>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</si>
  <si>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</si>
  <si>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</si>
  <si>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</si>
  <si>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</si>
  <si>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</si>
  <si>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</si>
  <si>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</si>
  <si>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</si>
  <si>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</si>
  <si>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</si>
  <si>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</si>
  <si>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</si>
  <si>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</si>
  <si>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</si>
  <si>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</si>
  <si>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</si>
  <si>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</si>
  <si>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</si>
  <si>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</si>
  <si>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</si>
  <si>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</si>
  <si>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</si>
  <si>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</si>
  <si>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</si>
  <si>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</si>
  <si>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</si>
  <si>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</si>
  <si>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</si>
  <si>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</si>
  <si>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</si>
  <si>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</si>
  <si>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</si>
  <si>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</si>
  <si>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</si>
  <si>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</si>
  <si>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</si>
  <si>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</si>
  <si>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</si>
  <si>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</si>
  <si>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</si>
  <si>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</si>
  <si>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</si>
  <si>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</si>
  <si>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</si>
  <si>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</si>
  <si>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</si>
  <si>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</si>
  <si>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</si>
  <si>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</si>
  <si>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</si>
  <si>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</si>
  <si>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</si>
  <si>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</si>
  <si>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</si>
  <si>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</si>
  <si>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</si>
  <si>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</si>
  <si>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</si>
  <si>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</si>
  <si>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</si>
  <si>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</si>
  <si>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</si>
  <si>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</si>
  <si>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</si>
  <si>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</si>
  <si>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</si>
  <si>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</si>
  <si>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</si>
  <si>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</si>
  <si>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</si>
  <si>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</si>
  <si>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</si>
  <si>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</si>
  <si>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</si>
  <si>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</si>
  <si>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</si>
  <si>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</si>
  <si>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</si>
  <si>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</si>
  <si>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</si>
  <si>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</si>
  <si>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</si>
  <si>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</si>
  <si>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</si>
  <si>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</si>
  <si>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</si>
  <si>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</si>
  <si>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</si>
  <si>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</si>
  <si>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</si>
  <si>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</si>
  <si>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</si>
  <si>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</si>
  <si>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</si>
  <si>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</si>
  <si>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</si>
  <si>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</si>
  <si>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</si>
  <si>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</si>
  <si>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</si>
  <si>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</si>
  <si>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</si>
  <si>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</si>
  <si>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</si>
  <si>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</si>
  <si>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</si>
  <si>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</si>
  <si>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</si>
  <si>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</si>
  <si>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</si>
  <si>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</si>
  <si>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</si>
  <si>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</si>
  <si>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</si>
  <si>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</si>
  <si>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</si>
  <si>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</si>
  <si>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</si>
  <si>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</si>
  <si>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</si>
  <si>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</si>
  <si>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</si>
  <si>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</si>
  <si>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</si>
  <si>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</si>
  <si>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</si>
  <si>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</si>
  <si>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</si>
  <si>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</si>
  <si>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</si>
  <si>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</si>
  <si>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</si>
  <si>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</si>
  <si>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</si>
  <si>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</si>
  <si>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</si>
  <si>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</si>
  <si>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</si>
  <si>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</si>
  <si>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</si>
  <si>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</si>
  <si>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</si>
  <si>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</si>
  <si>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</si>
  <si>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</si>
  <si>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</si>
  <si>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</si>
  <si>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</si>
  <si>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</si>
  <si>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</si>
  <si>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</si>
  <si>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</si>
  <si>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</si>
  <si>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</si>
  <si>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</si>
  <si>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</si>
  <si>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</si>
  <si>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</si>
  <si>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</si>
  <si>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</si>
  <si>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</si>
  <si>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</si>
  <si>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</si>
  <si>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</si>
  <si>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</si>
  <si>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</si>
  <si>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</si>
  <si>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</si>
  <si>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</si>
  <si>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</si>
  <si>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</si>
  <si>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</si>
  <si>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</si>
  <si>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</si>
  <si>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</si>
  <si>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</si>
  <si>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</si>
  <si>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</si>
  <si>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</si>
  <si>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</si>
  <si>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</si>
  <si>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</si>
  <si>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</si>
  <si>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</si>
  <si>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</si>
  <si>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</si>
  <si>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</si>
  <si>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</si>
  <si>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</si>
  <si>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</si>
  <si>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</si>
  <si>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</si>
  <si>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</si>
  <si>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</si>
  <si>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</si>
  <si>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</si>
  <si>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</si>
  <si>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</si>
  <si>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</si>
  <si>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</si>
  <si>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</si>
  <si>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</si>
  <si>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</si>
  <si>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</si>
  <si>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</si>
  <si>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</si>
  <si>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</si>
  <si>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</si>
  <si>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</si>
  <si>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</si>
  <si>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--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</si>
  <si>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</si>
  <si>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</si>
  <si>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</si>
  <si>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</si>
  <si>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</si>
  <si>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</si>
  <si>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</si>
  <si>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</si>
  <si>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</si>
  <si>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</si>
  <si>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</si>
  <si>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</si>
  <si>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</si>
  <si>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</si>
  <si>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</si>
  <si>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</si>
  <si>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</si>
  <si>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</si>
  <si>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</si>
  <si>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</si>
  <si>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</si>
  <si>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</si>
  <si>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</si>
  <si>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</si>
  <si>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</si>
  <si>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</si>
  <si>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</si>
  <si>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</si>
  <si>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</si>
  <si>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</si>
  <si>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</si>
  <si>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</si>
  <si>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</si>
  <si>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</si>
  <si>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</si>
  <si>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</si>
  <si>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</si>
  <si>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</si>
  <si>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</si>
  <si>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</si>
  <si>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</si>
  <si>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</si>
  <si>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</si>
  <si>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</si>
  <si>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</si>
  <si>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</si>
  <si>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</si>
  <si>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</si>
  <si>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</si>
  <si>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</si>
  <si>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</si>
  <si>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</si>
  <si>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</si>
  <si>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</si>
  <si>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</si>
  <si>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</si>
  <si>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</si>
  <si>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</si>
  <si>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</si>
  <si>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</si>
  <si>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</si>
  <si>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</si>
  <si>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</si>
  <si>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</si>
  <si>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</si>
  <si>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</si>
  <si>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</si>
  <si>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</si>
  <si>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</si>
  <si>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</si>
  <si>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</si>
  <si>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</si>
  <si>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</si>
  <si>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</si>
  <si>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</si>
  <si>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</si>
  <si>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</si>
  <si>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</si>
  <si>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</si>
  <si>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</si>
  <si>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</si>
  <si>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</si>
  <si>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</si>
  <si>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</si>
  <si>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</si>
  <si>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</si>
  <si>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</si>
  <si>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</si>
  <si>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</si>
  <si>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</si>
  <si>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</si>
  <si>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</si>
  <si>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</si>
  <si>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</si>
  <si>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</si>
  <si>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</si>
  <si>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</si>
  <si>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</si>
  <si>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</si>
  <si>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</si>
  <si>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</si>
  <si>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</si>
  <si>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</si>
  <si>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</si>
  <si>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</si>
  <si>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</si>
  <si>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</si>
  <si>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</si>
  <si>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</si>
  <si>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</si>
  <si>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</si>
  <si>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</si>
  <si>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</si>
  <si>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</si>
  <si>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</si>
  <si>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</si>
  <si>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</si>
  <si>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</si>
  <si>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</si>
  <si>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</si>
  <si>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</si>
  <si>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</si>
  <si>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</si>
  <si>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</si>
  <si>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</si>
  <si>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</si>
  <si>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</si>
  <si>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</si>
  <si>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</si>
  <si>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</si>
  <si>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</si>
  <si>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</si>
  <si>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</si>
  <si>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</si>
  <si>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</si>
  <si>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</si>
  <si>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</si>
  <si>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</si>
  <si>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</si>
  <si>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</si>
  <si>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</si>
  <si>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</si>
  <si>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</si>
  <si>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</si>
  <si>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</si>
  <si>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</si>
  <si>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</si>
  <si>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</si>
  <si>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</si>
  <si>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</si>
  <si>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</si>
  <si>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</si>
  <si>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</si>
  <si>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</si>
  <si>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</si>
  <si>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</si>
  <si>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</si>
  <si>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</si>
  <si>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</si>
  <si>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</si>
  <si>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</si>
  <si>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</si>
  <si>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</si>
  <si>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</si>
  <si>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</si>
  <si>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</si>
  <si>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</si>
  <si>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</si>
  <si>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</si>
  <si>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</si>
  <si>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</si>
  <si>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</si>
  <si>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</si>
  <si>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</si>
  <si>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</si>
  <si>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</si>
  <si>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</si>
  <si>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</si>
  <si>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</si>
  <si>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</si>
  <si>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</si>
  <si>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</si>
  <si>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</si>
  <si>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</si>
  <si>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</si>
  <si>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</si>
  <si>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</si>
  <si>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</si>
  <si>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</si>
  <si>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</si>
  <si>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</si>
  <si>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laboratoř</t>
  </si>
  <si>
    <t>Lékárna - léčiva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</si>
  <si>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</si>
  <si>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</si>
  <si>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</si>
  <si>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</si>
  <si>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</si>
  <si>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</si>
  <si>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</si>
  <si>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</si>
  <si>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</si>
  <si>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</si>
  <si>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</si>
  <si>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Procházka Martin</t>
  </si>
  <si>
    <t>Tvrdá Lucia</t>
  </si>
  <si>
    <t>Štellmachová Júlia</t>
  </si>
  <si>
    <t>Curtisová Václava</t>
  </si>
  <si>
    <t>Furosemid</t>
  </si>
  <si>
    <t>98219</t>
  </si>
  <si>
    <t>FURON 40 MG</t>
  </si>
  <si>
    <t>POR TBL NOB 50X40MG</t>
  </si>
  <si>
    <t>Hořčík (různé sole v kombinaci)</t>
  </si>
  <si>
    <t>66555</t>
  </si>
  <si>
    <t>MAGNOSOLV</t>
  </si>
  <si>
    <t>POR GRA SOL SCC 30X365MG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</si>
  <si>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</si>
  <si>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</si>
  <si>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</si>
  <si>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</si>
  <si>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</si>
  <si>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</si>
  <si>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</si>
  <si>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</si>
  <si>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Valsartan</t>
  </si>
  <si>
    <t>182114</t>
  </si>
  <si>
    <t>VALSARTAN KRKA 160 MG</t>
  </si>
  <si>
    <t>POR TBL FLM 180X160MG</t>
  </si>
  <si>
    <t>Lynestrenol</t>
  </si>
  <si>
    <t>41322</t>
  </si>
  <si>
    <t>ORGAMETRIL</t>
  </si>
  <si>
    <t>POR TBL NOB 30X5MG</t>
  </si>
  <si>
    <t>Ulipristal</t>
  </si>
  <si>
    <t>193619</t>
  </si>
  <si>
    <t>ESMYA 5 MG</t>
  </si>
  <si>
    <t>POR TBL NOB 84X5MG I</t>
  </si>
  <si>
    <t>Diklofenak</t>
  </si>
  <si>
    <t>89025</t>
  </si>
  <si>
    <t>DICLOFENAC AL 50</t>
  </si>
  <si>
    <t>POR TBL FLM 50X50MG</t>
  </si>
  <si>
    <t>Jiná antibiotika pro lokální aplikaci</t>
  </si>
  <si>
    <t>55759</t>
  </si>
  <si>
    <t>PAMYCON NA PŘÍPRAVU KAPEK</t>
  </si>
  <si>
    <t>DRM PLV SOL 1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</si>
  <si>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</si>
  <si>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</si>
  <si>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</si>
  <si>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</si>
  <si>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</si>
  <si>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</si>
  <si>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</si>
  <si>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</si>
  <si>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</si>
  <si>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</si>
  <si>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</si>
  <si>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</si>
  <si>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</si>
  <si>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</si>
  <si>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</si>
  <si>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</si>
  <si>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Cefuroxim</t>
  </si>
  <si>
    <t>47728</t>
  </si>
  <si>
    <t>ZINNAT 500 MG</t>
  </si>
  <si>
    <t>POR TBL FLM 14X500MG</t>
  </si>
  <si>
    <t>1066</t>
  </si>
  <si>
    <t>FRAMYKOIN</t>
  </si>
  <si>
    <t>DRM UNG 10GM</t>
  </si>
  <si>
    <t>Betamethason a antibiotika</t>
  </si>
  <si>
    <t>17170</t>
  </si>
  <si>
    <t>BELOGENT KRÉM</t>
  </si>
  <si>
    <t>DRM CRM 30GM</t>
  </si>
  <si>
    <t>Gestoden a ethinylestradiol</t>
  </si>
  <si>
    <t>41633</t>
  </si>
  <si>
    <t>MIRELLE</t>
  </si>
  <si>
    <t>POR TBL FLM 84</t>
  </si>
  <si>
    <t>Metronidazol</t>
  </si>
  <si>
    <t>2427</t>
  </si>
  <si>
    <t>ENTIZOL</t>
  </si>
  <si>
    <t>POR TBL NOB 20X250MG</t>
  </si>
  <si>
    <t>Salbutamol</t>
  </si>
  <si>
    <t>31934</t>
  </si>
  <si>
    <t>VENTOLIN INHALER N</t>
  </si>
  <si>
    <t>INH SUS PSS 200X100RG</t>
  </si>
  <si>
    <t>Tetryzolin, kombinace</t>
  </si>
  <si>
    <t>187418</t>
  </si>
  <si>
    <t>SPERSALLERG</t>
  </si>
  <si>
    <t>OPH GTT SOL 1X10ML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</si>
  <si>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</si>
  <si>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</si>
  <si>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</si>
  <si>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</si>
  <si>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R03AC02 - Salbutamol</t>
  </si>
  <si>
    <t>J01FA10 - Azithromycin</t>
  </si>
  <si>
    <t>R03AC02</t>
  </si>
  <si>
    <t>J01FA10</t>
  </si>
  <si>
    <t>Přehled plnění PL - Preskripce léčivých přípravků - orientační přehled</t>
  </si>
  <si>
    <t>ZA318</t>
  </si>
  <si>
    <t>Náplast transpore 1,25 cm x 9,14 m 1527-0</t>
  </si>
  <si>
    <t>ZA337</t>
  </si>
  <si>
    <t>Náplast softpore 1,25 cm x 9,15 m bal. á 24 ks 1320103111</t>
  </si>
  <si>
    <t>ZA338</t>
  </si>
  <si>
    <t>Obinadlo hydrofilní   6 cm x   5 m 13005</t>
  </si>
  <si>
    <t>ZA339</t>
  </si>
  <si>
    <t>Obinadlo hydrofilní   8 cm x   5 m 13006</t>
  </si>
  <si>
    <t>ZA411</t>
  </si>
  <si>
    <t>Gáza přířezy 30 cm x 30 cm 17 nití 07004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</si>
  <si>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</si>
  <si>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</si>
  <si>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</si>
  <si>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</si>
  <si>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</si>
  <si>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</si>
  <si>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</si>
  <si>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</si>
  <si>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ZA464</t>
  </si>
  <si>
    <t>Kompresa NT 10 x 10 cm / 2 ks sterilní 26520</t>
  </si>
  <si>
    <t>ZA557</t>
  </si>
  <si>
    <t>Kompresa gáza sterilní 10 x 20 cm / 5 ks 26013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</si>
  <si>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</si>
  <si>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</si>
  <si>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</si>
  <si>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</si>
  <si>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</si>
  <si>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</si>
  <si>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</si>
  <si>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</si>
  <si>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</si>
  <si>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</si>
  <si>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</si>
  <si>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</si>
  <si>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</si>
  <si>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</si>
  <si>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</si>
  <si>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</si>
  <si>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</si>
  <si>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</si>
  <si>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</si>
  <si>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</si>
  <si>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</si>
  <si>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</si>
  <si>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</si>
  <si>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</si>
  <si>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</si>
  <si>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</si>
  <si>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ZB231</t>
  </si>
  <si>
    <t>Pinzeta anatomická 14 cm P00894</t>
  </si>
  <si>
    <t>ZB755</t>
  </si>
  <si>
    <t>Zkumavka 1,0 ml K3 edta fialová 454034</t>
  </si>
  <si>
    <t>ZB758</t>
  </si>
  <si>
    <t>Zkumavka 9 ml K3 edta NR 455036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</si>
  <si>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</si>
  <si>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</si>
  <si>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</si>
  <si>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</si>
  <si>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</si>
  <si>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</si>
  <si>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</si>
  <si>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</si>
  <si>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</si>
  <si>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</si>
  <si>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</si>
  <si>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</si>
  <si>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</si>
  <si>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</si>
  <si>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</si>
  <si>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</si>
  <si>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ZL105</t>
  </si>
  <si>
    <t>Nástavec pro odběr moče ke zkumavce vacuete 450251</t>
  </si>
  <si>
    <t>ZB857</t>
  </si>
  <si>
    <t>Kartáček na bukální stěr bal. á 100 ks MB 100 BR</t>
  </si>
  <si>
    <t>ZB768</t>
  </si>
  <si>
    <t>Jehla vakuová 216/38 mm zelená 450076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</si>
  <si>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</si>
  <si>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</si>
  <si>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</si>
  <si>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</si>
  <si>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</si>
  <si>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</si>
  <si>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</si>
  <si>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</si>
  <si>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ZM291</t>
  </si>
  <si>
    <t>Rukavice nitril sempercare bez p. S bal. á 200 ks 30802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</si>
  <si>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</si>
  <si>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</si>
  <si>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</si>
  <si>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</si>
  <si>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</si>
  <si>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</si>
  <si>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</si>
  <si>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</si>
  <si>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</si>
  <si>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</si>
  <si>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ZJ278</t>
  </si>
  <si>
    <t>Zkumavka PP 10 ml sterilní bal. á 200 ks 331690211500</t>
  </si>
  <si>
    <t>ZA813</t>
  </si>
  <si>
    <t>Rotor adapters (10 x 24) elution tubes (1,5 ml) 990394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</si>
  <si>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</si>
  <si>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</si>
  <si>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</si>
  <si>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</si>
  <si>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ZM042</t>
  </si>
  <si>
    <t>Mikrozkumavka s víčkem 500 ul Qubit Assay Tubes bal. á 500 ks Q32856</t>
  </si>
  <si>
    <t>ZJ574</t>
  </si>
  <si>
    <t>Stojánek PCR rack s víčkem U328960.M</t>
  </si>
  <si>
    <t>ZF613</t>
  </si>
  <si>
    <t>Kryozkumavka 4,5 ml 89050</t>
  </si>
  <si>
    <t>ZC767</t>
  </si>
  <si>
    <t>Zkumavka močová + víčko UH bal. á 50 ks 331690250720</t>
  </si>
  <si>
    <t>ZJ763</t>
  </si>
  <si>
    <t>Kapilára avant aray 36 cm 4333464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</si>
  <si>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</si>
  <si>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</si>
  <si>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</si>
  <si>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</si>
  <si>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</si>
  <si>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</si>
  <si>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</si>
  <si>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</si>
  <si>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</si>
  <si>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s vypouklým víčkem 5320(AB-0337)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</si>
  <si>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</si>
  <si>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</si>
  <si>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</si>
  <si>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</si>
  <si>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</si>
  <si>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BCN1700-BP(7100)</t>
  </si>
  <si>
    <t>ZB605</t>
  </si>
  <si>
    <t>Špička modrá krátká manžeta 1108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</si>
  <si>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</si>
  <si>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</si>
  <si>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</si>
  <si>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</si>
  <si>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</si>
  <si>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</si>
  <si>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</si>
  <si>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</si>
  <si>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ZC066</t>
  </si>
  <si>
    <t>Kádinka 100 ml nízká s výlevkou sklo 632417010100</t>
  </si>
  <si>
    <t>ZC528</t>
  </si>
  <si>
    <t>Filtr tips   200ul (1024) 990332</t>
  </si>
  <si>
    <t>ZB125</t>
  </si>
  <si>
    <t>Láhev kultivační 25 cm2 á 360 ks 90026</t>
  </si>
  <si>
    <t>ZF248</t>
  </si>
  <si>
    <t>Thin wall clear PCR strip tubes 0,2 ml and flat strip caps 12 tubes/ 80 ks 5390</t>
  </si>
  <si>
    <t>ZC037</t>
  </si>
  <si>
    <t>Kádinka 1000 ml vysoká sklo 632417012940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</si>
  <si>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</si>
  <si>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</si>
  <si>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</si>
  <si>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</si>
  <si>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ZC681</t>
  </si>
  <si>
    <t>Zkumavka 0,2 ml PCR ve 12 stripech 10 x 12 stripů AB-1113</t>
  </si>
  <si>
    <t>ZA793</t>
  </si>
  <si>
    <t>Špička s filtrem 200 ul bal. á 96 ks (96.9263.9.01) 96.11193.9.01</t>
  </si>
  <si>
    <t>ZB000</t>
  </si>
  <si>
    <t>Špička s filtrem 1000 ul 96.10298.9.01- končí</t>
  </si>
  <si>
    <t>ZA832</t>
  </si>
  <si>
    <t>Jehla injekční 0,9 x 40 mm žlutá 4657519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</si>
  <si>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</si>
  <si>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</si>
  <si>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</si>
  <si>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</si>
  <si>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</si>
  <si>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</si>
  <si>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</si>
  <si>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</si>
  <si>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</si>
  <si>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</si>
  <si>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</si>
  <si>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</si>
  <si>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</si>
  <si>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</si>
  <si>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</si>
  <si>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</si>
  <si>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</si>
  <si>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</si>
  <si>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</si>
  <si>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</si>
  <si>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</si>
  <si>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</si>
  <si>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DG143</t>
  </si>
  <si>
    <t>kyselina SÍROVÁ P.A.</t>
  </si>
  <si>
    <t>DG229</t>
  </si>
  <si>
    <t>METHANOL P.A.</t>
  </si>
  <si>
    <t>DE371</t>
  </si>
  <si>
    <t>RPMI-1640 medium,w l-glutamine and s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</si>
  <si>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</si>
  <si>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</si>
  <si>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</si>
  <si>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</si>
  <si>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</si>
  <si>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</si>
  <si>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</si>
  <si>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</si>
  <si>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</si>
  <si>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</si>
  <si>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</si>
  <si>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</si>
  <si>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DG636</t>
  </si>
  <si>
    <t>MiSeq reagent kit v2 (300cycles)</t>
  </si>
  <si>
    <t>DD567</t>
  </si>
  <si>
    <t>Running buffer w/EDTA 10x, 25ml</t>
  </si>
  <si>
    <t>DG815</t>
  </si>
  <si>
    <t>SALSA MLPA P070 Hu Telomere-5 probemix 50rxn</t>
  </si>
  <si>
    <t>DG864</t>
  </si>
  <si>
    <t>SALSA MLPA P343 Autism-1 probemix - 50 reactions</t>
  </si>
  <si>
    <t>DG896</t>
  </si>
  <si>
    <t>ION 316 chip kit v2, 4 chips</t>
  </si>
  <si>
    <t>DG930</t>
  </si>
  <si>
    <t>SALSA MS-MLPA probemix ME032-UPD7/UPD14 25rxn</t>
  </si>
  <si>
    <t>DH188</t>
  </si>
  <si>
    <t>DEV-5 Dye Set SingleCap kit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</si>
  <si>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</si>
  <si>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</si>
  <si>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</si>
  <si>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</si>
  <si>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</si>
  <si>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</si>
  <si>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</si>
  <si>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</si>
  <si>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DG295</t>
  </si>
  <si>
    <t>SALSA MLPA P036 Hu Telomere-3 probemix 50rxn</t>
  </si>
  <si>
    <t>DH146</t>
  </si>
  <si>
    <t>Qubit dsDNA HS Assay Kit 500r</t>
  </si>
  <si>
    <t>DE929</t>
  </si>
  <si>
    <t>FETAL BOVINE SERUM  pro TK, 500 ml</t>
  </si>
  <si>
    <t>DE825</t>
  </si>
  <si>
    <t>PCR H2O 15 ml</t>
  </si>
  <si>
    <t>DG939</t>
  </si>
  <si>
    <t>SALSA MLPA EK5 reagent kit- 500 reactions (5x6 vials) - FAM</t>
  </si>
  <si>
    <t>DA292</t>
  </si>
  <si>
    <t>SALSA MLPA P245 Microdel.Syndr.-1 probemix 25rxn</t>
  </si>
  <si>
    <t>DH224</t>
  </si>
  <si>
    <t>SALSA MLPA ME028 Prader Willi/Angelman</t>
  </si>
  <si>
    <t>DG635</t>
  </si>
  <si>
    <t>ION AMPLISEQ LIBRARY KIT 2.0</t>
  </si>
  <si>
    <t>DE593</t>
  </si>
  <si>
    <t>ION PGM HI-Q SEQ KIT</t>
  </si>
  <si>
    <t>DD549</t>
  </si>
  <si>
    <t>Platinum Taq DNA Polymerase 100 Units</t>
  </si>
  <si>
    <t>DA811</t>
  </si>
  <si>
    <t>SALSA MLPA P311 CHD probemix - 25 reactions</t>
  </si>
  <si>
    <t>DA982</t>
  </si>
  <si>
    <t>Chromosome Synchro P</t>
  </si>
  <si>
    <t>DD452</t>
  </si>
  <si>
    <t>ION PGM HI-Q OT2 KIT</t>
  </si>
  <si>
    <t>DG296</t>
  </si>
  <si>
    <t>SALSA MLPA P018-F1 SHOX-25rxn</t>
  </si>
  <si>
    <t>DG339</t>
  </si>
  <si>
    <t>Qubit dsDNA BR Assay kit 100r</t>
  </si>
  <si>
    <t>DG399</t>
  </si>
  <si>
    <t>SALSA MLPA P250 DiGeorge probemix-25R</t>
  </si>
  <si>
    <t>DG933</t>
  </si>
  <si>
    <t>SALSA MLPA ME030 BWS/RSS probemix – 50 rxn</t>
  </si>
  <si>
    <t>DA447</t>
  </si>
  <si>
    <t>ViennaLab CF StripAssay 10t</t>
  </si>
  <si>
    <t>DA717</t>
  </si>
  <si>
    <t>ION PGM Enrichment Beads</t>
  </si>
  <si>
    <t>DD637</t>
  </si>
  <si>
    <t>GENESCAN 500 TAMRA</t>
  </si>
  <si>
    <t>DG387</t>
  </si>
  <si>
    <t>AM Pure XP 60ml (agencourt)</t>
  </si>
  <si>
    <t>DG413</t>
  </si>
  <si>
    <t>1 ml Glass Syringe (for ABI310 sequencing polymer)</t>
  </si>
  <si>
    <t>DG584</t>
  </si>
  <si>
    <t>Nanopop-7 28 ml</t>
  </si>
  <si>
    <t>DG607</t>
  </si>
  <si>
    <t>SALSA MLPA P297 Microdel.Syndr.-2 probemix 50rxn</t>
  </si>
  <si>
    <t>DH269</t>
  </si>
  <si>
    <t>CHARGE 10tests</t>
  </si>
  <si>
    <t>DG379</t>
  </si>
  <si>
    <t>Doprava 21%</t>
  </si>
  <si>
    <t>GEN, ambulance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</si>
  <si>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</si>
  <si>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</si>
  <si>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</si>
  <si>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</si>
  <si>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</si>
  <si>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</si>
  <si>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</si>
  <si>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</si>
  <si>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</si>
  <si>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</si>
  <si>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</si>
  <si>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</si>
  <si>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</si>
  <si>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</si>
  <si>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</si>
  <si>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</si>
  <si>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</si>
  <si>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</si>
  <si>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</si>
  <si>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</si>
  <si>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Anzenbacher Pavel</t>
  </si>
  <si>
    <t>beze jména</t>
  </si>
  <si>
    <t>Dhaifalah Ishraq</t>
  </si>
  <si>
    <t>Godava Marek</t>
  </si>
  <si>
    <t>Hyjánek Jiří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</si>
  <si>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</si>
  <si>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</si>
  <si>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</si>
  <si>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</si>
  <si>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</si>
  <si>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</si>
  <si>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</si>
  <si>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</si>
  <si>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</si>
  <si>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</si>
  <si>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</si>
  <si>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</si>
  <si>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</si>
  <si>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</si>
  <si>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</si>
  <si>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</si>
  <si>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</si>
  <si>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</si>
  <si>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</si>
  <si>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</si>
  <si>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</si>
  <si>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</si>
  <si>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</si>
  <si>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</si>
  <si>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</si>
  <si>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</si>
  <si>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</si>
  <si>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</si>
  <si>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</si>
  <si>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</si>
  <si>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</si>
  <si>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</si>
  <si>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</si>
  <si>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</si>
  <si>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</si>
  <si>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</si>
  <si>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</si>
  <si>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</si>
  <si>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</si>
  <si>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</si>
  <si>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</si>
  <si>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</si>
  <si>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</si>
  <si>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</si>
  <si>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</si>
  <si>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</si>
  <si>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0088354</t>
  </si>
  <si>
    <t>RHESONATIV 625 IU/ML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</si>
  <si>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</si>
  <si>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</si>
  <si>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</si>
  <si>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</si>
  <si>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</si>
  <si>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</si>
  <si>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</si>
  <si>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</si>
  <si>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</si>
  <si>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</si>
  <si>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</si>
  <si>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</si>
  <si>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</si>
  <si>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</si>
  <si>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</si>
  <si>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</si>
  <si>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</si>
  <si>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</si>
  <si>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</si>
  <si>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</si>
  <si>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</si>
  <si>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</si>
  <si>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</si>
  <si>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</si>
  <si>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</si>
  <si>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</si>
  <si>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</si>
  <si>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</si>
  <si>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</si>
  <si>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</si>
  <si>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</si>
  <si>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</si>
  <si>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</si>
  <si>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</si>
  <si>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</si>
  <si>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</si>
  <si>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</si>
  <si>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</si>
  <si>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</si>
  <si>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</si>
  <si>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</si>
  <si>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</si>
  <si>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</si>
  <si>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</si>
  <si>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</si>
  <si>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</si>
  <si>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</si>
  <si>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</si>
  <si>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</si>
  <si>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</si>
  <si>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</si>
  <si>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</si>
  <si>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</si>
  <si>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</si>
  <si>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klinika - nefrologická, revmatologická a endokrinologická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</si>
  <si>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</si>
  <si>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</si>
  <si>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</si>
  <si>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</si>
  <si>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17 - Neurologická klinika</t>
  </si>
  <si>
    <t>21 - Onkologická klinika</t>
  </si>
  <si>
    <t>03</t>
  </si>
  <si>
    <t>07</t>
  </si>
  <si>
    <t>08</t>
  </si>
  <si>
    <t>09</t>
  </si>
  <si>
    <t>10</t>
  </si>
  <si>
    <t>94211</t>
  </si>
  <si>
    <t>DLOUHODOBÁ KULTIVACE BUNĚK RŮZNÝCH TKÁNÍ Z PRENATÁ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</si>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</sst>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3" fillId="8" borderId="74" xfId="0" applyNumberFormat="1" applyFont="1" applyFill="1" applyBorder="1"/>
    <xf numFmtId="3" fontId="53" fillId="8" borderId="73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5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173" fontId="40" fillId="4" borderId="145" xfId="0" applyNumberFormat="1" applyFont="1" applyFill="1" applyBorder="1" applyAlignment="1">
      <alignment horizontal="center"/>
    </xf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175" fontId="33" fillId="0" borderId="147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5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1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1" xfId="0" applyNumberFormat="1" applyFont="1" applyBorder="1"/>
    <xf numFmtId="173" fontId="33" fillId="0" borderId="104" xfId="0" applyNumberFormat="1" applyFont="1" applyBorder="1"/>
    <xf numFmtId="9" fontId="33" fillId="0" borderId="143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7" xfId="0" applyNumberFormat="1" applyFont="1" applyFill="1" applyBorder="1"/>
    <xf numFmtId="169" fontId="33" fillId="0" borderId="134" xfId="0" applyNumberFormat="1" applyFont="1" applyFill="1" applyBorder="1"/>
    <xf numFmtId="0" fontId="40" fillId="0" borderId="136" xfId="0" applyFont="1" applyFill="1" applyBorder="1"/>
    <xf numFmtId="0" fontId="40" fillId="0" borderId="133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2.4634235400445035</c:v>
                </c:pt>
                <c:pt idx="1">
                  <c:v>3.0894889736050803</c:v>
                </c:pt>
                <c:pt idx="2">
                  <c:v>2.8255924347487493</c:v>
                </c:pt>
                <c:pt idx="3">
                  <c:v>2.9200147149406588</c:v>
                </c:pt>
                <c:pt idx="4">
                  <c:v>2.7195447913078907</c:v>
                </c:pt>
                <c:pt idx="5">
                  <c:v>2.1440992917558104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07200"/>
        <c:axId val="13739126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1.8951150589208146</c:v>
                </c:pt>
                <c:pt idx="1">
                  <c:v>1.8951150589208146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14816"/>
        <c:axId val="1373906656"/>
      </c:scatterChart>
      <c:catAx>
        <c:axId val="137390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1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07200"/>
        <c:crosses val="autoZero"/>
        <c:crossBetween val="between"/>
      </c:valAx>
      <c:valAx>
        <c:axId val="13739148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6656"/>
        <c:crosses val="max"/>
        <c:crossBetween val="midCat"/>
      </c:valAx>
      <c:valAx>
        <c:axId val="1373906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148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277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9" t="s">
        <v>240</v>
      </c>
      <c r="C13" s="47" t="s">
        <v>250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585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59" t="s">
        <v>586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591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881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887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896</v>
      </c>
      <c r="C25" s="47" t="s">
        <v>253</v>
      </c>
    </row>
    <row r="26" spans="1:3" ht="14.4" customHeight="1" x14ac:dyDescent="0.3">
      <c r="A26" s="147" t="str">
        <f t="shared" si="4"/>
        <v>ZV Vykáz.-A Detail</v>
      </c>
      <c r="B26" s="90" t="s">
        <v>995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1012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277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5">
        <v>28</v>
      </c>
      <c r="B5" s="446" t="s">
        <v>486</v>
      </c>
      <c r="C5" s="449">
        <v>13606.45</v>
      </c>
      <c r="D5" s="449">
        <v>17</v>
      </c>
      <c r="E5" s="449">
        <v>1967.43</v>
      </c>
      <c r="F5" s="497">
        <v>0.14459539409618233</v>
      </c>
      <c r="G5" s="449">
        <v>13</v>
      </c>
      <c r="H5" s="497">
        <v>0.76470588235294112</v>
      </c>
      <c r="I5" s="449">
        <v>11639.02</v>
      </c>
      <c r="J5" s="497">
        <v>0.85540460590381762</v>
      </c>
      <c r="K5" s="449">
        <v>4</v>
      </c>
      <c r="L5" s="497">
        <v>0.23529411764705882</v>
      </c>
      <c r="M5" s="449" t="s">
        <v>69</v>
      </c>
      <c r="N5" s="151"/>
    </row>
    <row r="6" spans="1:14" ht="14.4" customHeight="1" x14ac:dyDescent="0.3">
      <c r="A6" s="445">
        <v>28</v>
      </c>
      <c r="B6" s="446" t="s">
        <v>492</v>
      </c>
      <c r="C6" s="449">
        <v>13606.45</v>
      </c>
      <c r="D6" s="449">
        <v>17</v>
      </c>
      <c r="E6" s="449">
        <v>1967.43</v>
      </c>
      <c r="F6" s="497">
        <v>0.14459539409618233</v>
      </c>
      <c r="G6" s="449">
        <v>13</v>
      </c>
      <c r="H6" s="497">
        <v>0.76470588235294112</v>
      </c>
      <c r="I6" s="449">
        <v>11639.02</v>
      </c>
      <c r="J6" s="497">
        <v>0.85540460590381762</v>
      </c>
      <c r="K6" s="449">
        <v>4</v>
      </c>
      <c r="L6" s="497">
        <v>0.23529411764705882</v>
      </c>
      <c r="M6" s="449" t="s">
        <v>1</v>
      </c>
      <c r="N6" s="151"/>
    </row>
    <row r="7" spans="1:14" ht="14.4" customHeight="1" x14ac:dyDescent="0.3">
      <c r="A7" s="445" t="s">
        <v>458</v>
      </c>
      <c r="B7" s="446" t="s">
        <v>3</v>
      </c>
      <c r="C7" s="449">
        <v>13606.45</v>
      </c>
      <c r="D7" s="449">
        <v>17</v>
      </c>
      <c r="E7" s="449">
        <v>1967.43</v>
      </c>
      <c r="F7" s="497">
        <v>0.14459539409618233</v>
      </c>
      <c r="G7" s="449">
        <v>13</v>
      </c>
      <c r="H7" s="497">
        <v>0.76470588235294112</v>
      </c>
      <c r="I7" s="449">
        <v>11639.02</v>
      </c>
      <c r="J7" s="497">
        <v>0.85540460590381762</v>
      </c>
      <c r="K7" s="449">
        <v>4</v>
      </c>
      <c r="L7" s="497">
        <v>0.23529411764705882</v>
      </c>
      <c r="M7" s="449" t="s">
        <v>462</v>
      </c>
      <c r="N7" s="151"/>
    </row>
    <row r="9" spans="1:14" ht="14.4" customHeight="1" x14ac:dyDescent="0.3">
      <c r="A9" s="445">
        <v>28</v>
      </c>
      <c r="B9" s="446" t="s">
        <v>486</v>
      </c>
      <c r="C9" s="449" t="s">
        <v>460</v>
      </c>
      <c r="D9" s="449" t="s">
        <v>460</v>
      </c>
      <c r="E9" s="449" t="s">
        <v>460</v>
      </c>
      <c r="F9" s="497" t="s">
        <v>460</v>
      </c>
      <c r="G9" s="449" t="s">
        <v>460</v>
      </c>
      <c r="H9" s="497" t="s">
        <v>460</v>
      </c>
      <c r="I9" s="449" t="s">
        <v>460</v>
      </c>
      <c r="J9" s="497" t="s">
        <v>460</v>
      </c>
      <c r="K9" s="449" t="s">
        <v>460</v>
      </c>
      <c r="L9" s="497" t="s">
        <v>460</v>
      </c>
      <c r="M9" s="449" t="s">
        <v>69</v>
      </c>
      <c r="N9" s="151"/>
    </row>
    <row r="10" spans="1:14" ht="14.4" customHeight="1" x14ac:dyDescent="0.3">
      <c r="A10" s="445" t="s">
        <v>493</v>
      </c>
      <c r="B10" s="446" t="s">
        <v>492</v>
      </c>
      <c r="C10" s="449">
        <v>13606.45</v>
      </c>
      <c r="D10" s="449">
        <v>17</v>
      </c>
      <c r="E10" s="449">
        <v>1967.43</v>
      </c>
      <c r="F10" s="497">
        <v>0.14459539409618233</v>
      </c>
      <c r="G10" s="449">
        <v>13</v>
      </c>
      <c r="H10" s="497">
        <v>0.76470588235294112</v>
      </c>
      <c r="I10" s="449">
        <v>11639.02</v>
      </c>
      <c r="J10" s="497">
        <v>0.85540460590381762</v>
      </c>
      <c r="K10" s="449">
        <v>4</v>
      </c>
      <c r="L10" s="497">
        <v>0.23529411764705882</v>
      </c>
      <c r="M10" s="449" t="s">
        <v>1</v>
      </c>
      <c r="N10" s="151"/>
    </row>
    <row r="11" spans="1:14" ht="14.4" customHeight="1" x14ac:dyDescent="0.3">
      <c r="A11" s="445" t="s">
        <v>493</v>
      </c>
      <c r="B11" s="446" t="s">
        <v>494</v>
      </c>
      <c r="C11" s="449">
        <v>13606.45</v>
      </c>
      <c r="D11" s="449">
        <v>17</v>
      </c>
      <c r="E11" s="449">
        <v>1967.43</v>
      </c>
      <c r="F11" s="497">
        <v>0.14459539409618233</v>
      </c>
      <c r="G11" s="449">
        <v>13</v>
      </c>
      <c r="H11" s="497">
        <v>0.76470588235294112</v>
      </c>
      <c r="I11" s="449">
        <v>11639.02</v>
      </c>
      <c r="J11" s="497">
        <v>0.85540460590381762</v>
      </c>
      <c r="K11" s="449">
        <v>4</v>
      </c>
      <c r="L11" s="497">
        <v>0.23529411764705882</v>
      </c>
      <c r="M11" s="449" t="s">
        <v>466</v>
      </c>
      <c r="N11" s="151"/>
    </row>
    <row r="12" spans="1:14" ht="14.4" customHeight="1" x14ac:dyDescent="0.3">
      <c r="A12" s="445" t="s">
        <v>460</v>
      </c>
      <c r="B12" s="446" t="s">
        <v>460</v>
      </c>
      <c r="C12" s="449" t="s">
        <v>460</v>
      </c>
      <c r="D12" s="449" t="s">
        <v>460</v>
      </c>
      <c r="E12" s="449" t="s">
        <v>460</v>
      </c>
      <c r="F12" s="497" t="s">
        <v>460</v>
      </c>
      <c r="G12" s="449" t="s">
        <v>460</v>
      </c>
      <c r="H12" s="497" t="s">
        <v>460</v>
      </c>
      <c r="I12" s="449" t="s">
        <v>460</v>
      </c>
      <c r="J12" s="497" t="s">
        <v>460</v>
      </c>
      <c r="K12" s="449" t="s">
        <v>460</v>
      </c>
      <c r="L12" s="497" t="s">
        <v>460</v>
      </c>
      <c r="M12" s="449" t="s">
        <v>467</v>
      </c>
      <c r="N12" s="151"/>
    </row>
    <row r="13" spans="1:14" ht="14.4" customHeight="1" x14ac:dyDescent="0.3">
      <c r="A13" s="445" t="s">
        <v>458</v>
      </c>
      <c r="B13" s="446" t="s">
        <v>495</v>
      </c>
      <c r="C13" s="449">
        <v>13606.45</v>
      </c>
      <c r="D13" s="449">
        <v>17</v>
      </c>
      <c r="E13" s="449">
        <v>1967.43</v>
      </c>
      <c r="F13" s="497">
        <v>0.14459539409618233</v>
      </c>
      <c r="G13" s="449">
        <v>13</v>
      </c>
      <c r="H13" s="497">
        <v>0.76470588235294112</v>
      </c>
      <c r="I13" s="449">
        <v>11639.02</v>
      </c>
      <c r="J13" s="497">
        <v>0.85540460590381762</v>
      </c>
      <c r="K13" s="449">
        <v>4</v>
      </c>
      <c r="L13" s="497">
        <v>0.23529411764705882</v>
      </c>
      <c r="M13" s="449" t="s">
        <v>462</v>
      </c>
      <c r="N13" s="151"/>
    </row>
    <row r="14" spans="1:14" ht="14.4" customHeight="1" x14ac:dyDescent="0.3">
      <c r="A14" s="498" t="s">
        <v>496</v>
      </c>
    </row>
    <row r="15" spans="1:14" ht="14.4" customHeight="1" x14ac:dyDescent="0.3">
      <c r="A15" s="499" t="s">
        <v>497</v>
      </c>
    </row>
    <row r="16" spans="1:14" ht="14.4" customHeight="1" x14ac:dyDescent="0.3">
      <c r="A16" s="498" t="s">
        <v>498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277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3" t="s">
        <v>135</v>
      </c>
      <c r="B4" s="474" t="s">
        <v>19</v>
      </c>
      <c r="C4" s="503"/>
      <c r="D4" s="474" t="s">
        <v>20</v>
      </c>
      <c r="E4" s="503"/>
      <c r="F4" s="474" t="s">
        <v>19</v>
      </c>
      <c r="G4" s="477" t="s">
        <v>2</v>
      </c>
      <c r="H4" s="474" t="s">
        <v>20</v>
      </c>
      <c r="I4" s="477" t="s">
        <v>2</v>
      </c>
      <c r="J4" s="474" t="s">
        <v>19</v>
      </c>
      <c r="K4" s="477" t="s">
        <v>2</v>
      </c>
      <c r="L4" s="474" t="s">
        <v>20</v>
      </c>
      <c r="M4" s="478" t="s">
        <v>2</v>
      </c>
    </row>
    <row r="5" spans="1:13" ht="14.4" customHeight="1" x14ac:dyDescent="0.3">
      <c r="A5" s="500" t="s">
        <v>499</v>
      </c>
      <c r="B5" s="491">
        <v>11870.52</v>
      </c>
      <c r="C5" s="456">
        <v>1</v>
      </c>
      <c r="D5" s="504">
        <v>5</v>
      </c>
      <c r="E5" s="507" t="s">
        <v>499</v>
      </c>
      <c r="F5" s="491">
        <v>321.41000000000003</v>
      </c>
      <c r="G5" s="479">
        <v>2.7076320161206081E-2</v>
      </c>
      <c r="H5" s="459">
        <v>3</v>
      </c>
      <c r="I5" s="480">
        <v>0.6</v>
      </c>
      <c r="J5" s="510">
        <v>11549.11</v>
      </c>
      <c r="K5" s="479">
        <v>0.97292367983879391</v>
      </c>
      <c r="L5" s="459">
        <v>2</v>
      </c>
      <c r="M5" s="480">
        <v>0.4</v>
      </c>
    </row>
    <row r="6" spans="1:13" ht="14.4" customHeight="1" x14ac:dyDescent="0.3">
      <c r="A6" s="501" t="s">
        <v>500</v>
      </c>
      <c r="B6" s="492">
        <v>80.7</v>
      </c>
      <c r="C6" s="462">
        <v>1</v>
      </c>
      <c r="D6" s="505">
        <v>1</v>
      </c>
      <c r="E6" s="508" t="s">
        <v>500</v>
      </c>
      <c r="F6" s="492">
        <v>80.7</v>
      </c>
      <c r="G6" s="481">
        <v>1</v>
      </c>
      <c r="H6" s="465">
        <v>1</v>
      </c>
      <c r="I6" s="482">
        <v>1</v>
      </c>
      <c r="J6" s="511"/>
      <c r="K6" s="481">
        <v>0</v>
      </c>
      <c r="L6" s="465"/>
      <c r="M6" s="482">
        <v>0</v>
      </c>
    </row>
    <row r="7" spans="1:13" ht="14.4" customHeight="1" x14ac:dyDescent="0.3">
      <c r="A7" s="501" t="s">
        <v>501</v>
      </c>
      <c r="B7" s="492">
        <v>394.97</v>
      </c>
      <c r="C7" s="462">
        <v>1</v>
      </c>
      <c r="D7" s="505">
        <v>3</v>
      </c>
      <c r="E7" s="508" t="s">
        <v>501</v>
      </c>
      <c r="F7" s="492">
        <v>305.06</v>
      </c>
      <c r="G7" s="481">
        <v>0.77236245790819547</v>
      </c>
      <c r="H7" s="465">
        <v>2</v>
      </c>
      <c r="I7" s="482">
        <v>0.66666666666666663</v>
      </c>
      <c r="J7" s="511">
        <v>89.91</v>
      </c>
      <c r="K7" s="481">
        <v>0.22763754209180442</v>
      </c>
      <c r="L7" s="465">
        <v>1</v>
      </c>
      <c r="M7" s="482">
        <v>0.33333333333333331</v>
      </c>
    </row>
    <row r="8" spans="1:13" ht="14.4" customHeight="1" x14ac:dyDescent="0.3">
      <c r="A8" s="501" t="s">
        <v>502</v>
      </c>
      <c r="B8" s="492">
        <v>934.41000000000008</v>
      </c>
      <c r="C8" s="462">
        <v>1</v>
      </c>
      <c r="D8" s="505">
        <v>4</v>
      </c>
      <c r="E8" s="508" t="s">
        <v>502</v>
      </c>
      <c r="F8" s="492">
        <v>934.41000000000008</v>
      </c>
      <c r="G8" s="481">
        <v>1</v>
      </c>
      <c r="H8" s="465">
        <v>4</v>
      </c>
      <c r="I8" s="482">
        <v>1</v>
      </c>
      <c r="J8" s="511"/>
      <c r="K8" s="481">
        <v>0</v>
      </c>
      <c r="L8" s="465"/>
      <c r="M8" s="482">
        <v>0</v>
      </c>
    </row>
    <row r="9" spans="1:13" ht="14.4" customHeight="1" thickBot="1" x14ac:dyDescent="0.35">
      <c r="A9" s="502" t="s">
        <v>503</v>
      </c>
      <c r="B9" s="493">
        <v>325.85000000000002</v>
      </c>
      <c r="C9" s="468">
        <v>1</v>
      </c>
      <c r="D9" s="506">
        <v>4</v>
      </c>
      <c r="E9" s="509" t="s">
        <v>503</v>
      </c>
      <c r="F9" s="493">
        <v>325.85000000000002</v>
      </c>
      <c r="G9" s="483">
        <v>1</v>
      </c>
      <c r="H9" s="471">
        <v>3</v>
      </c>
      <c r="I9" s="484">
        <v>0.75</v>
      </c>
      <c r="J9" s="512">
        <v>0</v>
      </c>
      <c r="K9" s="483">
        <v>0</v>
      </c>
      <c r="L9" s="471">
        <v>1</v>
      </c>
      <c r="M9" s="484">
        <v>0.25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585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277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13606.450000000003</v>
      </c>
      <c r="N3" s="66">
        <f>SUBTOTAL(9,N7:N1048576)</f>
        <v>30</v>
      </c>
      <c r="O3" s="66">
        <f>SUBTOTAL(9,O7:O1048576)</f>
        <v>17</v>
      </c>
      <c r="P3" s="66">
        <f>SUBTOTAL(9,P7:P1048576)</f>
        <v>1967.4300000000003</v>
      </c>
      <c r="Q3" s="67">
        <f>IF(M3=0,0,P3/M3)</f>
        <v>0.14459539409618233</v>
      </c>
      <c r="R3" s="66">
        <f>SUBTOTAL(9,R7:R1048576)</f>
        <v>26</v>
      </c>
      <c r="S3" s="67">
        <f>IF(N3=0,0,R3/N3)</f>
        <v>0.8666666666666667</v>
      </c>
      <c r="T3" s="66">
        <f>SUBTOTAL(9,T7:T1048576)</f>
        <v>13</v>
      </c>
      <c r="U3" s="68">
        <f>IF(O3=0,0,T3/O3)</f>
        <v>0.76470588235294112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13" t="s">
        <v>23</v>
      </c>
      <c r="B6" s="514" t="s">
        <v>5</v>
      </c>
      <c r="C6" s="513" t="s">
        <v>24</v>
      </c>
      <c r="D6" s="514" t="s">
        <v>6</v>
      </c>
      <c r="E6" s="514" t="s">
        <v>148</v>
      </c>
      <c r="F6" s="514" t="s">
        <v>25</v>
      </c>
      <c r="G6" s="514" t="s">
        <v>26</v>
      </c>
      <c r="H6" s="514" t="s">
        <v>8</v>
      </c>
      <c r="I6" s="514" t="s">
        <v>10</v>
      </c>
      <c r="J6" s="514" t="s">
        <v>11</v>
      </c>
      <c r="K6" s="514" t="s">
        <v>12</v>
      </c>
      <c r="L6" s="514" t="s">
        <v>27</v>
      </c>
      <c r="M6" s="515" t="s">
        <v>14</v>
      </c>
      <c r="N6" s="516" t="s">
        <v>28</v>
      </c>
      <c r="O6" s="516" t="s">
        <v>28</v>
      </c>
      <c r="P6" s="516" t="s">
        <v>14</v>
      </c>
      <c r="Q6" s="516" t="s">
        <v>2</v>
      </c>
      <c r="R6" s="516" t="s">
        <v>28</v>
      </c>
      <c r="S6" s="516" t="s">
        <v>2</v>
      </c>
      <c r="T6" s="516" t="s">
        <v>28</v>
      </c>
      <c r="U6" s="517" t="s">
        <v>2</v>
      </c>
    </row>
    <row r="7" spans="1:21" ht="14.4" customHeight="1" x14ac:dyDescent="0.3">
      <c r="A7" s="518">
        <v>28</v>
      </c>
      <c r="B7" s="519" t="s">
        <v>486</v>
      </c>
      <c r="C7" s="519" t="s">
        <v>493</v>
      </c>
      <c r="D7" s="520" t="s">
        <v>583</v>
      </c>
      <c r="E7" s="521" t="s">
        <v>499</v>
      </c>
      <c r="F7" s="519" t="s">
        <v>492</v>
      </c>
      <c r="G7" s="519" t="s">
        <v>504</v>
      </c>
      <c r="H7" s="519" t="s">
        <v>460</v>
      </c>
      <c r="I7" s="519" t="s">
        <v>505</v>
      </c>
      <c r="J7" s="519" t="s">
        <v>506</v>
      </c>
      <c r="K7" s="519" t="s">
        <v>507</v>
      </c>
      <c r="L7" s="522">
        <v>63.7</v>
      </c>
      <c r="M7" s="522">
        <v>63.7</v>
      </c>
      <c r="N7" s="519">
        <v>1</v>
      </c>
      <c r="O7" s="523">
        <v>0.5</v>
      </c>
      <c r="P7" s="522">
        <v>63.7</v>
      </c>
      <c r="Q7" s="524">
        <v>1</v>
      </c>
      <c r="R7" s="519">
        <v>1</v>
      </c>
      <c r="S7" s="524">
        <v>1</v>
      </c>
      <c r="T7" s="523">
        <v>0.5</v>
      </c>
      <c r="U7" s="122">
        <v>1</v>
      </c>
    </row>
    <row r="8" spans="1:21" ht="14.4" customHeight="1" x14ac:dyDescent="0.3">
      <c r="A8" s="533">
        <v>28</v>
      </c>
      <c r="B8" s="534" t="s">
        <v>486</v>
      </c>
      <c r="C8" s="534" t="s">
        <v>493</v>
      </c>
      <c r="D8" s="535" t="s">
        <v>583</v>
      </c>
      <c r="E8" s="536" t="s">
        <v>499</v>
      </c>
      <c r="F8" s="534" t="s">
        <v>492</v>
      </c>
      <c r="G8" s="534" t="s">
        <v>508</v>
      </c>
      <c r="H8" s="534" t="s">
        <v>460</v>
      </c>
      <c r="I8" s="534" t="s">
        <v>509</v>
      </c>
      <c r="J8" s="534" t="s">
        <v>510</v>
      </c>
      <c r="K8" s="534" t="s">
        <v>511</v>
      </c>
      <c r="L8" s="537">
        <v>156.77000000000001</v>
      </c>
      <c r="M8" s="537">
        <v>156.77000000000001</v>
      </c>
      <c r="N8" s="534">
        <v>1</v>
      </c>
      <c r="O8" s="538">
        <v>0.5</v>
      </c>
      <c r="P8" s="537">
        <v>156.77000000000001</v>
      </c>
      <c r="Q8" s="539">
        <v>1</v>
      </c>
      <c r="R8" s="534">
        <v>1</v>
      </c>
      <c r="S8" s="539">
        <v>1</v>
      </c>
      <c r="T8" s="538">
        <v>0.5</v>
      </c>
      <c r="U8" s="540">
        <v>1</v>
      </c>
    </row>
    <row r="9" spans="1:21" ht="14.4" customHeight="1" x14ac:dyDescent="0.3">
      <c r="A9" s="533">
        <v>28</v>
      </c>
      <c r="B9" s="534" t="s">
        <v>486</v>
      </c>
      <c r="C9" s="534" t="s">
        <v>493</v>
      </c>
      <c r="D9" s="535" t="s">
        <v>583</v>
      </c>
      <c r="E9" s="536" t="s">
        <v>499</v>
      </c>
      <c r="F9" s="534" t="s">
        <v>492</v>
      </c>
      <c r="G9" s="534" t="s">
        <v>512</v>
      </c>
      <c r="H9" s="534" t="s">
        <v>460</v>
      </c>
      <c r="I9" s="534" t="s">
        <v>513</v>
      </c>
      <c r="J9" s="534" t="s">
        <v>514</v>
      </c>
      <c r="K9" s="534" t="s">
        <v>515</v>
      </c>
      <c r="L9" s="537">
        <v>26.9</v>
      </c>
      <c r="M9" s="537">
        <v>53.8</v>
      </c>
      <c r="N9" s="534">
        <v>2</v>
      </c>
      <c r="O9" s="538">
        <v>0.5</v>
      </c>
      <c r="P9" s="537">
        <v>53.8</v>
      </c>
      <c r="Q9" s="539">
        <v>1</v>
      </c>
      <c r="R9" s="534">
        <v>2</v>
      </c>
      <c r="S9" s="539">
        <v>1</v>
      </c>
      <c r="T9" s="538">
        <v>0.5</v>
      </c>
      <c r="U9" s="540">
        <v>1</v>
      </c>
    </row>
    <row r="10" spans="1:21" ht="14.4" customHeight="1" x14ac:dyDescent="0.3">
      <c r="A10" s="533">
        <v>28</v>
      </c>
      <c r="B10" s="534" t="s">
        <v>486</v>
      </c>
      <c r="C10" s="534" t="s">
        <v>493</v>
      </c>
      <c r="D10" s="535" t="s">
        <v>583</v>
      </c>
      <c r="E10" s="536" t="s">
        <v>499</v>
      </c>
      <c r="F10" s="534" t="s">
        <v>492</v>
      </c>
      <c r="G10" s="534" t="s">
        <v>516</v>
      </c>
      <c r="H10" s="534" t="s">
        <v>460</v>
      </c>
      <c r="I10" s="534" t="s">
        <v>517</v>
      </c>
      <c r="J10" s="534" t="s">
        <v>518</v>
      </c>
      <c r="K10" s="534" t="s">
        <v>519</v>
      </c>
      <c r="L10" s="537">
        <v>83.79</v>
      </c>
      <c r="M10" s="537">
        <v>83.79</v>
      </c>
      <c r="N10" s="534">
        <v>1</v>
      </c>
      <c r="O10" s="538">
        <v>1</v>
      </c>
      <c r="P10" s="537"/>
      <c r="Q10" s="539">
        <v>0</v>
      </c>
      <c r="R10" s="534"/>
      <c r="S10" s="539">
        <v>0</v>
      </c>
      <c r="T10" s="538"/>
      <c r="U10" s="540">
        <v>0</v>
      </c>
    </row>
    <row r="11" spans="1:21" ht="14.4" customHeight="1" x14ac:dyDescent="0.3">
      <c r="A11" s="533">
        <v>28</v>
      </c>
      <c r="B11" s="534" t="s">
        <v>486</v>
      </c>
      <c r="C11" s="534" t="s">
        <v>493</v>
      </c>
      <c r="D11" s="535" t="s">
        <v>583</v>
      </c>
      <c r="E11" s="536" t="s">
        <v>499</v>
      </c>
      <c r="F11" s="534" t="s">
        <v>492</v>
      </c>
      <c r="G11" s="534" t="s">
        <v>520</v>
      </c>
      <c r="H11" s="534" t="s">
        <v>460</v>
      </c>
      <c r="I11" s="534" t="s">
        <v>521</v>
      </c>
      <c r="J11" s="534" t="s">
        <v>522</v>
      </c>
      <c r="K11" s="534" t="s">
        <v>523</v>
      </c>
      <c r="L11" s="537">
        <v>0</v>
      </c>
      <c r="M11" s="537">
        <v>0</v>
      </c>
      <c r="N11" s="534">
        <v>1</v>
      </c>
      <c r="O11" s="538">
        <v>0.5</v>
      </c>
      <c r="P11" s="537">
        <v>0</v>
      </c>
      <c r="Q11" s="539"/>
      <c r="R11" s="534">
        <v>1</v>
      </c>
      <c r="S11" s="539">
        <v>1</v>
      </c>
      <c r="T11" s="538">
        <v>0.5</v>
      </c>
      <c r="U11" s="540">
        <v>1</v>
      </c>
    </row>
    <row r="12" spans="1:21" ht="14.4" customHeight="1" x14ac:dyDescent="0.3">
      <c r="A12" s="533">
        <v>28</v>
      </c>
      <c r="B12" s="534" t="s">
        <v>486</v>
      </c>
      <c r="C12" s="534" t="s">
        <v>493</v>
      </c>
      <c r="D12" s="535" t="s">
        <v>583</v>
      </c>
      <c r="E12" s="536" t="s">
        <v>499</v>
      </c>
      <c r="F12" s="534" t="s">
        <v>492</v>
      </c>
      <c r="G12" s="534" t="s">
        <v>524</v>
      </c>
      <c r="H12" s="534" t="s">
        <v>460</v>
      </c>
      <c r="I12" s="534" t="s">
        <v>525</v>
      </c>
      <c r="J12" s="534" t="s">
        <v>526</v>
      </c>
      <c r="K12" s="534" t="s">
        <v>527</v>
      </c>
      <c r="L12" s="537">
        <v>47.14</v>
      </c>
      <c r="M12" s="537">
        <v>47.14</v>
      </c>
      <c r="N12" s="534">
        <v>1</v>
      </c>
      <c r="O12" s="538">
        <v>1</v>
      </c>
      <c r="P12" s="537">
        <v>47.14</v>
      </c>
      <c r="Q12" s="539">
        <v>1</v>
      </c>
      <c r="R12" s="534">
        <v>1</v>
      </c>
      <c r="S12" s="539">
        <v>1</v>
      </c>
      <c r="T12" s="538">
        <v>1</v>
      </c>
      <c r="U12" s="540">
        <v>1</v>
      </c>
    </row>
    <row r="13" spans="1:21" ht="14.4" customHeight="1" x14ac:dyDescent="0.3">
      <c r="A13" s="533">
        <v>28</v>
      </c>
      <c r="B13" s="534" t="s">
        <v>486</v>
      </c>
      <c r="C13" s="534" t="s">
        <v>493</v>
      </c>
      <c r="D13" s="535" t="s">
        <v>583</v>
      </c>
      <c r="E13" s="536" t="s">
        <v>499</v>
      </c>
      <c r="F13" s="534" t="s">
        <v>492</v>
      </c>
      <c r="G13" s="534" t="s">
        <v>528</v>
      </c>
      <c r="H13" s="534" t="s">
        <v>460</v>
      </c>
      <c r="I13" s="534" t="s">
        <v>529</v>
      </c>
      <c r="J13" s="534" t="s">
        <v>530</v>
      </c>
      <c r="K13" s="534" t="s">
        <v>531</v>
      </c>
      <c r="L13" s="537">
        <v>11465.32</v>
      </c>
      <c r="M13" s="537">
        <v>11465.32</v>
      </c>
      <c r="N13" s="534">
        <v>1</v>
      </c>
      <c r="O13" s="538">
        <v>1</v>
      </c>
      <c r="P13" s="537"/>
      <c r="Q13" s="539">
        <v>0</v>
      </c>
      <c r="R13" s="534"/>
      <c r="S13" s="539">
        <v>0</v>
      </c>
      <c r="T13" s="538"/>
      <c r="U13" s="540">
        <v>0</v>
      </c>
    </row>
    <row r="14" spans="1:21" ht="14.4" customHeight="1" x14ac:dyDescent="0.3">
      <c r="A14" s="533">
        <v>28</v>
      </c>
      <c r="B14" s="534" t="s">
        <v>486</v>
      </c>
      <c r="C14" s="534" t="s">
        <v>493</v>
      </c>
      <c r="D14" s="535" t="s">
        <v>583</v>
      </c>
      <c r="E14" s="536" t="s">
        <v>500</v>
      </c>
      <c r="F14" s="534" t="s">
        <v>492</v>
      </c>
      <c r="G14" s="534" t="s">
        <v>532</v>
      </c>
      <c r="H14" s="534" t="s">
        <v>460</v>
      </c>
      <c r="I14" s="534" t="s">
        <v>533</v>
      </c>
      <c r="J14" s="534" t="s">
        <v>534</v>
      </c>
      <c r="K14" s="534" t="s">
        <v>535</v>
      </c>
      <c r="L14" s="537">
        <v>80.7</v>
      </c>
      <c r="M14" s="537">
        <v>80.7</v>
      </c>
      <c r="N14" s="534">
        <v>1</v>
      </c>
      <c r="O14" s="538">
        <v>1</v>
      </c>
      <c r="P14" s="537">
        <v>80.7</v>
      </c>
      <c r="Q14" s="539">
        <v>1</v>
      </c>
      <c r="R14" s="534">
        <v>1</v>
      </c>
      <c r="S14" s="539">
        <v>1</v>
      </c>
      <c r="T14" s="538">
        <v>1</v>
      </c>
      <c r="U14" s="540">
        <v>1</v>
      </c>
    </row>
    <row r="15" spans="1:21" ht="14.4" customHeight="1" x14ac:dyDescent="0.3">
      <c r="A15" s="533">
        <v>28</v>
      </c>
      <c r="B15" s="534" t="s">
        <v>486</v>
      </c>
      <c r="C15" s="534" t="s">
        <v>493</v>
      </c>
      <c r="D15" s="535" t="s">
        <v>583</v>
      </c>
      <c r="E15" s="536" t="s">
        <v>501</v>
      </c>
      <c r="F15" s="534" t="s">
        <v>492</v>
      </c>
      <c r="G15" s="534" t="s">
        <v>536</v>
      </c>
      <c r="H15" s="534" t="s">
        <v>460</v>
      </c>
      <c r="I15" s="534" t="s">
        <v>537</v>
      </c>
      <c r="J15" s="534" t="s">
        <v>538</v>
      </c>
      <c r="K15" s="534" t="s">
        <v>539</v>
      </c>
      <c r="L15" s="537">
        <v>89.91</v>
      </c>
      <c r="M15" s="537">
        <v>179.82</v>
      </c>
      <c r="N15" s="534">
        <v>2</v>
      </c>
      <c r="O15" s="538">
        <v>1.5</v>
      </c>
      <c r="P15" s="537">
        <v>89.91</v>
      </c>
      <c r="Q15" s="539">
        <v>0.5</v>
      </c>
      <c r="R15" s="534">
        <v>1</v>
      </c>
      <c r="S15" s="539">
        <v>0.5</v>
      </c>
      <c r="T15" s="538">
        <v>0.5</v>
      </c>
      <c r="U15" s="540">
        <v>0.33333333333333331</v>
      </c>
    </row>
    <row r="16" spans="1:21" ht="14.4" customHeight="1" x14ac:dyDescent="0.3">
      <c r="A16" s="533">
        <v>28</v>
      </c>
      <c r="B16" s="534" t="s">
        <v>486</v>
      </c>
      <c r="C16" s="534" t="s">
        <v>493</v>
      </c>
      <c r="D16" s="535" t="s">
        <v>583</v>
      </c>
      <c r="E16" s="536" t="s">
        <v>501</v>
      </c>
      <c r="F16" s="534" t="s">
        <v>492</v>
      </c>
      <c r="G16" s="534" t="s">
        <v>516</v>
      </c>
      <c r="H16" s="534" t="s">
        <v>460</v>
      </c>
      <c r="I16" s="534" t="s">
        <v>517</v>
      </c>
      <c r="J16" s="534" t="s">
        <v>518</v>
      </c>
      <c r="K16" s="534" t="s">
        <v>519</v>
      </c>
      <c r="L16" s="537">
        <v>83.79</v>
      </c>
      <c r="M16" s="537">
        <v>83.79</v>
      </c>
      <c r="N16" s="534">
        <v>1</v>
      </c>
      <c r="O16" s="538">
        <v>1</v>
      </c>
      <c r="P16" s="537">
        <v>83.79</v>
      </c>
      <c r="Q16" s="539">
        <v>1</v>
      </c>
      <c r="R16" s="534">
        <v>1</v>
      </c>
      <c r="S16" s="539">
        <v>1</v>
      </c>
      <c r="T16" s="538">
        <v>1</v>
      </c>
      <c r="U16" s="540">
        <v>1</v>
      </c>
    </row>
    <row r="17" spans="1:21" ht="14.4" customHeight="1" x14ac:dyDescent="0.3">
      <c r="A17" s="533">
        <v>28</v>
      </c>
      <c r="B17" s="534" t="s">
        <v>486</v>
      </c>
      <c r="C17" s="534" t="s">
        <v>493</v>
      </c>
      <c r="D17" s="535" t="s">
        <v>583</v>
      </c>
      <c r="E17" s="536" t="s">
        <v>501</v>
      </c>
      <c r="F17" s="534" t="s">
        <v>492</v>
      </c>
      <c r="G17" s="534" t="s">
        <v>540</v>
      </c>
      <c r="H17" s="534" t="s">
        <v>460</v>
      </c>
      <c r="I17" s="534" t="s">
        <v>541</v>
      </c>
      <c r="J17" s="534" t="s">
        <v>542</v>
      </c>
      <c r="K17" s="534" t="s">
        <v>543</v>
      </c>
      <c r="L17" s="537">
        <v>131.36000000000001</v>
      </c>
      <c r="M17" s="537">
        <v>131.36000000000001</v>
      </c>
      <c r="N17" s="534">
        <v>1</v>
      </c>
      <c r="O17" s="538">
        <v>0.5</v>
      </c>
      <c r="P17" s="537">
        <v>131.36000000000001</v>
      </c>
      <c r="Q17" s="539">
        <v>1</v>
      </c>
      <c r="R17" s="534">
        <v>1</v>
      </c>
      <c r="S17" s="539">
        <v>1</v>
      </c>
      <c r="T17" s="538">
        <v>0.5</v>
      </c>
      <c r="U17" s="540">
        <v>1</v>
      </c>
    </row>
    <row r="18" spans="1:21" ht="14.4" customHeight="1" x14ac:dyDescent="0.3">
      <c r="A18" s="533">
        <v>28</v>
      </c>
      <c r="B18" s="534" t="s">
        <v>486</v>
      </c>
      <c r="C18" s="534" t="s">
        <v>493</v>
      </c>
      <c r="D18" s="535" t="s">
        <v>583</v>
      </c>
      <c r="E18" s="536" t="s">
        <v>502</v>
      </c>
      <c r="F18" s="534" t="s">
        <v>492</v>
      </c>
      <c r="G18" s="534" t="s">
        <v>544</v>
      </c>
      <c r="H18" s="534" t="s">
        <v>460</v>
      </c>
      <c r="I18" s="534" t="s">
        <v>545</v>
      </c>
      <c r="J18" s="534" t="s">
        <v>546</v>
      </c>
      <c r="K18" s="534" t="s">
        <v>547</v>
      </c>
      <c r="L18" s="537">
        <v>0</v>
      </c>
      <c r="M18" s="537">
        <v>0</v>
      </c>
      <c r="N18" s="534">
        <v>1</v>
      </c>
      <c r="O18" s="538">
        <v>0.5</v>
      </c>
      <c r="P18" s="537">
        <v>0</v>
      </c>
      <c r="Q18" s="539"/>
      <c r="R18" s="534">
        <v>1</v>
      </c>
      <c r="S18" s="539">
        <v>1</v>
      </c>
      <c r="T18" s="538">
        <v>0.5</v>
      </c>
      <c r="U18" s="540">
        <v>1</v>
      </c>
    </row>
    <row r="19" spans="1:21" ht="14.4" customHeight="1" x14ac:dyDescent="0.3">
      <c r="A19" s="533">
        <v>28</v>
      </c>
      <c r="B19" s="534" t="s">
        <v>486</v>
      </c>
      <c r="C19" s="534" t="s">
        <v>493</v>
      </c>
      <c r="D19" s="535" t="s">
        <v>583</v>
      </c>
      <c r="E19" s="536" t="s">
        <v>502</v>
      </c>
      <c r="F19" s="534" t="s">
        <v>492</v>
      </c>
      <c r="G19" s="534" t="s">
        <v>548</v>
      </c>
      <c r="H19" s="534" t="s">
        <v>460</v>
      </c>
      <c r="I19" s="534" t="s">
        <v>549</v>
      </c>
      <c r="J19" s="534" t="s">
        <v>550</v>
      </c>
      <c r="K19" s="534" t="s">
        <v>551</v>
      </c>
      <c r="L19" s="537">
        <v>159.71</v>
      </c>
      <c r="M19" s="537">
        <v>479.13</v>
      </c>
      <c r="N19" s="534">
        <v>3</v>
      </c>
      <c r="O19" s="538">
        <v>1</v>
      </c>
      <c r="P19" s="537">
        <v>479.13</v>
      </c>
      <c r="Q19" s="539">
        <v>1</v>
      </c>
      <c r="R19" s="534">
        <v>3</v>
      </c>
      <c r="S19" s="539">
        <v>1</v>
      </c>
      <c r="T19" s="538">
        <v>1</v>
      </c>
      <c r="U19" s="540">
        <v>1</v>
      </c>
    </row>
    <row r="20" spans="1:21" ht="14.4" customHeight="1" x14ac:dyDescent="0.3">
      <c r="A20" s="533">
        <v>28</v>
      </c>
      <c r="B20" s="534" t="s">
        <v>486</v>
      </c>
      <c r="C20" s="534" t="s">
        <v>493</v>
      </c>
      <c r="D20" s="535" t="s">
        <v>583</v>
      </c>
      <c r="E20" s="536" t="s">
        <v>502</v>
      </c>
      <c r="F20" s="534" t="s">
        <v>492</v>
      </c>
      <c r="G20" s="534" t="s">
        <v>552</v>
      </c>
      <c r="H20" s="534" t="s">
        <v>584</v>
      </c>
      <c r="I20" s="534" t="s">
        <v>553</v>
      </c>
      <c r="J20" s="534" t="s">
        <v>554</v>
      </c>
      <c r="K20" s="534" t="s">
        <v>555</v>
      </c>
      <c r="L20" s="537">
        <v>119.7</v>
      </c>
      <c r="M20" s="537">
        <v>359.1</v>
      </c>
      <c r="N20" s="534">
        <v>3</v>
      </c>
      <c r="O20" s="538">
        <v>1.5</v>
      </c>
      <c r="P20" s="537">
        <v>359.1</v>
      </c>
      <c r="Q20" s="539">
        <v>1</v>
      </c>
      <c r="R20" s="534">
        <v>3</v>
      </c>
      <c r="S20" s="539">
        <v>1</v>
      </c>
      <c r="T20" s="538">
        <v>1.5</v>
      </c>
      <c r="U20" s="540">
        <v>1</v>
      </c>
    </row>
    <row r="21" spans="1:21" ht="14.4" customHeight="1" x14ac:dyDescent="0.3">
      <c r="A21" s="533">
        <v>28</v>
      </c>
      <c r="B21" s="534" t="s">
        <v>486</v>
      </c>
      <c r="C21" s="534" t="s">
        <v>493</v>
      </c>
      <c r="D21" s="535" t="s">
        <v>583</v>
      </c>
      <c r="E21" s="536" t="s">
        <v>502</v>
      </c>
      <c r="F21" s="534" t="s">
        <v>492</v>
      </c>
      <c r="G21" s="534" t="s">
        <v>556</v>
      </c>
      <c r="H21" s="534" t="s">
        <v>460</v>
      </c>
      <c r="I21" s="534" t="s">
        <v>557</v>
      </c>
      <c r="J21" s="534" t="s">
        <v>558</v>
      </c>
      <c r="K21" s="534" t="s">
        <v>559</v>
      </c>
      <c r="L21" s="537">
        <v>0</v>
      </c>
      <c r="M21" s="537">
        <v>0</v>
      </c>
      <c r="N21" s="534">
        <v>1</v>
      </c>
      <c r="O21" s="538">
        <v>0.5</v>
      </c>
      <c r="P21" s="537">
        <v>0</v>
      </c>
      <c r="Q21" s="539"/>
      <c r="R21" s="534">
        <v>1</v>
      </c>
      <c r="S21" s="539">
        <v>1</v>
      </c>
      <c r="T21" s="538">
        <v>0.5</v>
      </c>
      <c r="U21" s="540">
        <v>1</v>
      </c>
    </row>
    <row r="22" spans="1:21" ht="14.4" customHeight="1" x14ac:dyDescent="0.3">
      <c r="A22" s="533">
        <v>28</v>
      </c>
      <c r="B22" s="534" t="s">
        <v>486</v>
      </c>
      <c r="C22" s="534" t="s">
        <v>493</v>
      </c>
      <c r="D22" s="535" t="s">
        <v>583</v>
      </c>
      <c r="E22" s="536" t="s">
        <v>502</v>
      </c>
      <c r="F22" s="534" t="s">
        <v>492</v>
      </c>
      <c r="G22" s="534" t="s">
        <v>536</v>
      </c>
      <c r="H22" s="534" t="s">
        <v>460</v>
      </c>
      <c r="I22" s="534" t="s">
        <v>560</v>
      </c>
      <c r="J22" s="534" t="s">
        <v>561</v>
      </c>
      <c r="K22" s="534" t="s">
        <v>562</v>
      </c>
      <c r="L22" s="537">
        <v>48.09</v>
      </c>
      <c r="M22" s="537">
        <v>96.18</v>
      </c>
      <c r="N22" s="534">
        <v>2</v>
      </c>
      <c r="O22" s="538">
        <v>0.5</v>
      </c>
      <c r="P22" s="537">
        <v>96.18</v>
      </c>
      <c r="Q22" s="539">
        <v>1</v>
      </c>
      <c r="R22" s="534">
        <v>2</v>
      </c>
      <c r="S22" s="539">
        <v>1</v>
      </c>
      <c r="T22" s="538">
        <v>0.5</v>
      </c>
      <c r="U22" s="540">
        <v>1</v>
      </c>
    </row>
    <row r="23" spans="1:21" ht="14.4" customHeight="1" x14ac:dyDescent="0.3">
      <c r="A23" s="533">
        <v>28</v>
      </c>
      <c r="B23" s="534" t="s">
        <v>486</v>
      </c>
      <c r="C23" s="534" t="s">
        <v>493</v>
      </c>
      <c r="D23" s="535" t="s">
        <v>583</v>
      </c>
      <c r="E23" s="536" t="s">
        <v>503</v>
      </c>
      <c r="F23" s="534" t="s">
        <v>492</v>
      </c>
      <c r="G23" s="534" t="s">
        <v>563</v>
      </c>
      <c r="H23" s="534" t="s">
        <v>460</v>
      </c>
      <c r="I23" s="534" t="s">
        <v>564</v>
      </c>
      <c r="J23" s="534" t="s">
        <v>565</v>
      </c>
      <c r="K23" s="534" t="s">
        <v>566</v>
      </c>
      <c r="L23" s="537">
        <v>64.12</v>
      </c>
      <c r="M23" s="537">
        <v>64.12</v>
      </c>
      <c r="N23" s="534">
        <v>1</v>
      </c>
      <c r="O23" s="538">
        <v>0.5</v>
      </c>
      <c r="P23" s="537">
        <v>64.12</v>
      </c>
      <c r="Q23" s="539">
        <v>1</v>
      </c>
      <c r="R23" s="534">
        <v>1</v>
      </c>
      <c r="S23" s="539">
        <v>1</v>
      </c>
      <c r="T23" s="538">
        <v>0.5</v>
      </c>
      <c r="U23" s="540">
        <v>1</v>
      </c>
    </row>
    <row r="24" spans="1:21" ht="14.4" customHeight="1" x14ac:dyDescent="0.3">
      <c r="A24" s="533">
        <v>28</v>
      </c>
      <c r="B24" s="534" t="s">
        <v>486</v>
      </c>
      <c r="C24" s="534" t="s">
        <v>493</v>
      </c>
      <c r="D24" s="535" t="s">
        <v>583</v>
      </c>
      <c r="E24" s="536" t="s">
        <v>503</v>
      </c>
      <c r="F24" s="534" t="s">
        <v>492</v>
      </c>
      <c r="G24" s="534" t="s">
        <v>567</v>
      </c>
      <c r="H24" s="534" t="s">
        <v>460</v>
      </c>
      <c r="I24" s="534" t="s">
        <v>568</v>
      </c>
      <c r="J24" s="534" t="s">
        <v>569</v>
      </c>
      <c r="K24" s="534" t="s">
        <v>570</v>
      </c>
      <c r="L24" s="537">
        <v>0</v>
      </c>
      <c r="M24" s="537">
        <v>0</v>
      </c>
      <c r="N24" s="534">
        <v>1</v>
      </c>
      <c r="O24" s="538">
        <v>1</v>
      </c>
      <c r="P24" s="537"/>
      <c r="Q24" s="539"/>
      <c r="R24" s="534"/>
      <c r="S24" s="539">
        <v>0</v>
      </c>
      <c r="T24" s="538"/>
      <c r="U24" s="540">
        <v>0</v>
      </c>
    </row>
    <row r="25" spans="1:21" ht="14.4" customHeight="1" x14ac:dyDescent="0.3">
      <c r="A25" s="533">
        <v>28</v>
      </c>
      <c r="B25" s="534" t="s">
        <v>486</v>
      </c>
      <c r="C25" s="534" t="s">
        <v>493</v>
      </c>
      <c r="D25" s="535" t="s">
        <v>583</v>
      </c>
      <c r="E25" s="536" t="s">
        <v>503</v>
      </c>
      <c r="F25" s="534" t="s">
        <v>492</v>
      </c>
      <c r="G25" s="534" t="s">
        <v>571</v>
      </c>
      <c r="H25" s="534" t="s">
        <v>460</v>
      </c>
      <c r="I25" s="534" t="s">
        <v>572</v>
      </c>
      <c r="J25" s="534" t="s">
        <v>573</v>
      </c>
      <c r="K25" s="534" t="s">
        <v>574</v>
      </c>
      <c r="L25" s="537">
        <v>30.17</v>
      </c>
      <c r="M25" s="537">
        <v>60.34</v>
      </c>
      <c r="N25" s="534">
        <v>2</v>
      </c>
      <c r="O25" s="538">
        <v>1</v>
      </c>
      <c r="P25" s="537">
        <v>60.34</v>
      </c>
      <c r="Q25" s="539">
        <v>1</v>
      </c>
      <c r="R25" s="534">
        <v>2</v>
      </c>
      <c r="S25" s="539">
        <v>1</v>
      </c>
      <c r="T25" s="538">
        <v>1</v>
      </c>
      <c r="U25" s="540">
        <v>1</v>
      </c>
    </row>
    <row r="26" spans="1:21" ht="14.4" customHeight="1" x14ac:dyDescent="0.3">
      <c r="A26" s="533">
        <v>28</v>
      </c>
      <c r="B26" s="534" t="s">
        <v>486</v>
      </c>
      <c r="C26" s="534" t="s">
        <v>493</v>
      </c>
      <c r="D26" s="535" t="s">
        <v>583</v>
      </c>
      <c r="E26" s="536" t="s">
        <v>503</v>
      </c>
      <c r="F26" s="534" t="s">
        <v>492</v>
      </c>
      <c r="G26" s="534" t="s">
        <v>575</v>
      </c>
      <c r="H26" s="534" t="s">
        <v>584</v>
      </c>
      <c r="I26" s="534" t="s">
        <v>576</v>
      </c>
      <c r="J26" s="534" t="s">
        <v>577</v>
      </c>
      <c r="K26" s="534" t="s">
        <v>578</v>
      </c>
      <c r="L26" s="537">
        <v>63.75</v>
      </c>
      <c r="M26" s="537">
        <v>63.75</v>
      </c>
      <c r="N26" s="534">
        <v>1</v>
      </c>
      <c r="O26" s="538">
        <v>0.5</v>
      </c>
      <c r="P26" s="537">
        <v>63.75</v>
      </c>
      <c r="Q26" s="539">
        <v>1</v>
      </c>
      <c r="R26" s="534">
        <v>1</v>
      </c>
      <c r="S26" s="539">
        <v>1</v>
      </c>
      <c r="T26" s="538">
        <v>0.5</v>
      </c>
      <c r="U26" s="540">
        <v>1</v>
      </c>
    </row>
    <row r="27" spans="1:21" ht="14.4" customHeight="1" thickBot="1" x14ac:dyDescent="0.35">
      <c r="A27" s="525">
        <v>28</v>
      </c>
      <c r="B27" s="526" t="s">
        <v>486</v>
      </c>
      <c r="C27" s="526" t="s">
        <v>493</v>
      </c>
      <c r="D27" s="527" t="s">
        <v>583</v>
      </c>
      <c r="E27" s="528" t="s">
        <v>503</v>
      </c>
      <c r="F27" s="526" t="s">
        <v>492</v>
      </c>
      <c r="G27" s="526" t="s">
        <v>579</v>
      </c>
      <c r="H27" s="526" t="s">
        <v>460</v>
      </c>
      <c r="I27" s="526" t="s">
        <v>580</v>
      </c>
      <c r="J27" s="526" t="s">
        <v>581</v>
      </c>
      <c r="K27" s="526" t="s">
        <v>582</v>
      </c>
      <c r="L27" s="529">
        <v>68.819999999999993</v>
      </c>
      <c r="M27" s="529">
        <v>137.63999999999999</v>
      </c>
      <c r="N27" s="526">
        <v>2</v>
      </c>
      <c r="O27" s="530">
        <v>1</v>
      </c>
      <c r="P27" s="529">
        <v>137.63999999999999</v>
      </c>
      <c r="Q27" s="531">
        <v>1</v>
      </c>
      <c r="R27" s="526">
        <v>2</v>
      </c>
      <c r="S27" s="531">
        <v>1</v>
      </c>
      <c r="T27" s="530">
        <v>1</v>
      </c>
      <c r="U27" s="53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586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1" t="s">
        <v>162</v>
      </c>
      <c r="B4" s="542" t="s">
        <v>14</v>
      </c>
      <c r="C4" s="543" t="s">
        <v>2</v>
      </c>
      <c r="D4" s="542" t="s">
        <v>14</v>
      </c>
      <c r="E4" s="543" t="s">
        <v>2</v>
      </c>
      <c r="F4" s="544" t="s">
        <v>14</v>
      </c>
    </row>
    <row r="5" spans="1:6" ht="14.4" customHeight="1" x14ac:dyDescent="0.3">
      <c r="A5" s="557" t="s">
        <v>503</v>
      </c>
      <c r="B5" s="116"/>
      <c r="C5" s="524">
        <v>0</v>
      </c>
      <c r="D5" s="116">
        <v>63.75</v>
      </c>
      <c r="E5" s="524">
        <v>1</v>
      </c>
      <c r="F5" s="545">
        <v>63.75</v>
      </c>
    </row>
    <row r="6" spans="1:6" ht="14.4" customHeight="1" thickBot="1" x14ac:dyDescent="0.35">
      <c r="A6" s="558" t="s">
        <v>502</v>
      </c>
      <c r="B6" s="550"/>
      <c r="C6" s="551">
        <v>0</v>
      </c>
      <c r="D6" s="550">
        <v>359.1</v>
      </c>
      <c r="E6" s="551">
        <v>1</v>
      </c>
      <c r="F6" s="552">
        <v>359.1</v>
      </c>
    </row>
    <row r="7" spans="1:6" ht="14.4" customHeight="1" thickBot="1" x14ac:dyDescent="0.35">
      <c r="A7" s="553" t="s">
        <v>3</v>
      </c>
      <c r="B7" s="554"/>
      <c r="C7" s="555">
        <v>0</v>
      </c>
      <c r="D7" s="554">
        <v>422.85</v>
      </c>
      <c r="E7" s="555">
        <v>1</v>
      </c>
      <c r="F7" s="556">
        <v>422.85</v>
      </c>
    </row>
    <row r="8" spans="1:6" ht="14.4" customHeight="1" thickBot="1" x14ac:dyDescent="0.35"/>
    <row r="9" spans="1:6" ht="14.4" customHeight="1" x14ac:dyDescent="0.3">
      <c r="A9" s="557" t="s">
        <v>587</v>
      </c>
      <c r="B9" s="116"/>
      <c r="C9" s="524">
        <v>0</v>
      </c>
      <c r="D9" s="116">
        <v>63.75</v>
      </c>
      <c r="E9" s="524">
        <v>1</v>
      </c>
      <c r="F9" s="545">
        <v>63.75</v>
      </c>
    </row>
    <row r="10" spans="1:6" ht="14.4" customHeight="1" thickBot="1" x14ac:dyDescent="0.35">
      <c r="A10" s="558" t="s">
        <v>588</v>
      </c>
      <c r="B10" s="550"/>
      <c r="C10" s="551">
        <v>0</v>
      </c>
      <c r="D10" s="550">
        <v>359.1</v>
      </c>
      <c r="E10" s="551">
        <v>1</v>
      </c>
      <c r="F10" s="552">
        <v>359.1</v>
      </c>
    </row>
    <row r="11" spans="1:6" ht="14.4" customHeight="1" thickBot="1" x14ac:dyDescent="0.35">
      <c r="A11" s="553" t="s">
        <v>3</v>
      </c>
      <c r="B11" s="554"/>
      <c r="C11" s="555">
        <v>0</v>
      </c>
      <c r="D11" s="554">
        <v>422.85</v>
      </c>
      <c r="E11" s="555">
        <v>1</v>
      </c>
      <c r="F11" s="556">
        <v>422.85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{02DA7E6B-5201-48AE-8E84-6BCBDEA9A0F1}</x14:id>
        </ext>
      </extLst>
    </cfRule>
  </conditionalFormatting>
  <conditionalFormatting sqref="F9:F1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{4DCD4D72-D0AA-4A88-83DA-AF10507D7612}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DA7E6B-5201-48AE-8E84-6BCBDEA9A0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4DCD4D72-D0AA-4A88-83DA-AF10507D76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591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277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422.85</v>
      </c>
      <c r="K3" s="44">
        <f>IF(M3=0,0,J3/M3)</f>
        <v>1</v>
      </c>
      <c r="L3" s="43">
        <f>SUBTOTAL(9,L6:L1048576)</f>
        <v>4</v>
      </c>
      <c r="M3" s="45">
        <f>SUBTOTAL(9,M6:M1048576)</f>
        <v>422.85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135</v>
      </c>
      <c r="B5" s="561" t="s">
        <v>131</v>
      </c>
      <c r="C5" s="561" t="s">
        <v>71</v>
      </c>
      <c r="D5" s="561" t="s">
        <v>132</v>
      </c>
      <c r="E5" s="561" t="s">
        <v>133</v>
      </c>
      <c r="F5" s="562" t="s">
        <v>28</v>
      </c>
      <c r="G5" s="562" t="s">
        <v>14</v>
      </c>
      <c r="H5" s="543" t="s">
        <v>134</v>
      </c>
      <c r="I5" s="542" t="s">
        <v>28</v>
      </c>
      <c r="J5" s="562" t="s">
        <v>14</v>
      </c>
      <c r="K5" s="543" t="s">
        <v>134</v>
      </c>
      <c r="L5" s="542" t="s">
        <v>28</v>
      </c>
      <c r="M5" s="563" t="s">
        <v>14</v>
      </c>
    </row>
    <row r="6" spans="1:13" ht="14.4" customHeight="1" x14ac:dyDescent="0.3">
      <c r="A6" s="518" t="s">
        <v>503</v>
      </c>
      <c r="B6" s="519" t="s">
        <v>589</v>
      </c>
      <c r="C6" s="519" t="s">
        <v>576</v>
      </c>
      <c r="D6" s="519" t="s">
        <v>577</v>
      </c>
      <c r="E6" s="519" t="s">
        <v>578</v>
      </c>
      <c r="F6" s="116"/>
      <c r="G6" s="116"/>
      <c r="H6" s="524">
        <v>0</v>
      </c>
      <c r="I6" s="116">
        <v>1</v>
      </c>
      <c r="J6" s="116">
        <v>63.75</v>
      </c>
      <c r="K6" s="524">
        <v>1</v>
      </c>
      <c r="L6" s="116">
        <v>1</v>
      </c>
      <c r="M6" s="545">
        <v>63.75</v>
      </c>
    </row>
    <row r="7" spans="1:13" ht="14.4" customHeight="1" thickBot="1" x14ac:dyDescent="0.35">
      <c r="A7" s="525" t="s">
        <v>502</v>
      </c>
      <c r="B7" s="526" t="s">
        <v>590</v>
      </c>
      <c r="C7" s="526" t="s">
        <v>553</v>
      </c>
      <c r="D7" s="526" t="s">
        <v>554</v>
      </c>
      <c r="E7" s="526" t="s">
        <v>555</v>
      </c>
      <c r="F7" s="548"/>
      <c r="G7" s="548"/>
      <c r="H7" s="531">
        <v>0</v>
      </c>
      <c r="I7" s="548">
        <v>3</v>
      </c>
      <c r="J7" s="548">
        <v>359.1</v>
      </c>
      <c r="K7" s="531">
        <v>1</v>
      </c>
      <c r="L7" s="548">
        <v>3</v>
      </c>
      <c r="M7" s="549">
        <v>359.1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239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458</v>
      </c>
      <c r="B5" s="446" t="s">
        <v>459</v>
      </c>
      <c r="C5" s="447" t="s">
        <v>460</v>
      </c>
      <c r="D5" s="447" t="s">
        <v>460</v>
      </c>
      <c r="E5" s="447"/>
      <c r="F5" s="447" t="s">
        <v>460</v>
      </c>
      <c r="G5" s="447" t="s">
        <v>460</v>
      </c>
      <c r="H5" s="447" t="s">
        <v>460</v>
      </c>
      <c r="I5" s="448" t="s">
        <v>460</v>
      </c>
      <c r="J5" s="449" t="s">
        <v>69</v>
      </c>
    </row>
    <row r="6" spans="1:10" ht="14.4" customHeight="1" x14ac:dyDescent="0.3">
      <c r="A6" s="445" t="s">
        <v>458</v>
      </c>
      <c r="B6" s="446" t="s">
        <v>290</v>
      </c>
      <c r="C6" s="447">
        <v>829.80803000000003</v>
      </c>
      <c r="D6" s="447">
        <v>1003.193410000001</v>
      </c>
      <c r="E6" s="447"/>
      <c r="F6" s="447">
        <v>827.08563000000004</v>
      </c>
      <c r="G6" s="447">
        <v>2108.9999335716102</v>
      </c>
      <c r="H6" s="447">
        <v>-1281.9143035716102</v>
      </c>
      <c r="I6" s="448">
        <v>0.39216958560985971</v>
      </c>
      <c r="J6" s="449" t="s">
        <v>1</v>
      </c>
    </row>
    <row r="7" spans="1:10" ht="14.4" customHeight="1" x14ac:dyDescent="0.3">
      <c r="A7" s="445" t="s">
        <v>458</v>
      </c>
      <c r="B7" s="446" t="s">
        <v>291</v>
      </c>
      <c r="C7" s="447">
        <v>50.738489999999999</v>
      </c>
      <c r="D7" s="447">
        <v>65.08784</v>
      </c>
      <c r="E7" s="447"/>
      <c r="F7" s="447">
        <v>163.4776</v>
      </c>
      <c r="G7" s="447">
        <v>122.49999724396201</v>
      </c>
      <c r="H7" s="447">
        <v>40.977602756037982</v>
      </c>
      <c r="I7" s="448">
        <v>1.3345110504323523</v>
      </c>
      <c r="J7" s="449" t="s">
        <v>1</v>
      </c>
    </row>
    <row r="8" spans="1:10" ht="14.4" customHeight="1" x14ac:dyDescent="0.3">
      <c r="A8" s="445" t="s">
        <v>458</v>
      </c>
      <c r="B8" s="446" t="s">
        <v>292</v>
      </c>
      <c r="C8" s="447">
        <v>12.002309999999001</v>
      </c>
      <c r="D8" s="447">
        <v>8.0010499999999993</v>
      </c>
      <c r="E8" s="447"/>
      <c r="F8" s="447">
        <v>4.2912600000000003</v>
      </c>
      <c r="G8" s="447">
        <v>11.999999622028501</v>
      </c>
      <c r="H8" s="447">
        <v>-7.7087396220285003</v>
      </c>
      <c r="I8" s="448">
        <v>0.35760501126370853</v>
      </c>
      <c r="J8" s="449" t="s">
        <v>1</v>
      </c>
    </row>
    <row r="9" spans="1:10" ht="14.4" customHeight="1" x14ac:dyDescent="0.3">
      <c r="A9" s="445" t="s">
        <v>458</v>
      </c>
      <c r="B9" s="446" t="s">
        <v>293</v>
      </c>
      <c r="C9" s="447">
        <v>83.456770000000006</v>
      </c>
      <c r="D9" s="447">
        <v>70.656729999999996</v>
      </c>
      <c r="E9" s="447"/>
      <c r="F9" s="447">
        <v>56.316340000000004</v>
      </c>
      <c r="G9" s="447">
        <v>131.99999584231949</v>
      </c>
      <c r="H9" s="447">
        <v>-75.683655842319496</v>
      </c>
      <c r="I9" s="448">
        <v>0.42663895283203379</v>
      </c>
      <c r="J9" s="449" t="s">
        <v>1</v>
      </c>
    </row>
    <row r="10" spans="1:10" ht="14.4" customHeight="1" x14ac:dyDescent="0.3">
      <c r="A10" s="445" t="s">
        <v>458</v>
      </c>
      <c r="B10" s="446" t="s">
        <v>294</v>
      </c>
      <c r="C10" s="447" t="s">
        <v>460</v>
      </c>
      <c r="D10" s="447">
        <v>8.1699999999999995E-2</v>
      </c>
      <c r="E10" s="447"/>
      <c r="F10" s="447">
        <v>0</v>
      </c>
      <c r="G10" s="447">
        <v>4.0849998712999998E-2</v>
      </c>
      <c r="H10" s="447">
        <v>-4.0849998712999998E-2</v>
      </c>
      <c r="I10" s="448">
        <v>0</v>
      </c>
      <c r="J10" s="449" t="s">
        <v>1</v>
      </c>
    </row>
    <row r="11" spans="1:10" ht="14.4" customHeight="1" x14ac:dyDescent="0.3">
      <c r="A11" s="445" t="s">
        <v>458</v>
      </c>
      <c r="B11" s="446" t="s">
        <v>296</v>
      </c>
      <c r="C11" s="447">
        <v>2.7234999999989995</v>
      </c>
      <c r="D11" s="447">
        <v>3.73732</v>
      </c>
      <c r="E11" s="447"/>
      <c r="F11" s="447">
        <v>1.8260000000000001</v>
      </c>
      <c r="G11" s="447">
        <v>6.9999997795165001</v>
      </c>
      <c r="H11" s="447">
        <v>-5.1739997795164996</v>
      </c>
      <c r="I11" s="448">
        <v>0.26085715107352825</v>
      </c>
      <c r="J11" s="449" t="s">
        <v>1</v>
      </c>
    </row>
    <row r="12" spans="1:10" ht="14.4" customHeight="1" x14ac:dyDescent="0.3">
      <c r="A12" s="445" t="s">
        <v>458</v>
      </c>
      <c r="B12" s="446" t="s">
        <v>297</v>
      </c>
      <c r="C12" s="447">
        <v>6.7620399999980005</v>
      </c>
      <c r="D12" s="447">
        <v>6.7708399999999997</v>
      </c>
      <c r="E12" s="447"/>
      <c r="F12" s="447">
        <v>6.7474000000000007</v>
      </c>
      <c r="G12" s="447">
        <v>7.9999997480189995</v>
      </c>
      <c r="H12" s="447">
        <v>-1.2525997480189988</v>
      </c>
      <c r="I12" s="448">
        <v>0.84342502656588536</v>
      </c>
      <c r="J12" s="449" t="s">
        <v>1</v>
      </c>
    </row>
    <row r="13" spans="1:10" ht="14.4" customHeight="1" x14ac:dyDescent="0.3">
      <c r="A13" s="445" t="s">
        <v>458</v>
      </c>
      <c r="B13" s="446" t="s">
        <v>461</v>
      </c>
      <c r="C13" s="447">
        <v>985.49113999999611</v>
      </c>
      <c r="D13" s="447">
        <v>1157.5288900000007</v>
      </c>
      <c r="E13" s="447"/>
      <c r="F13" s="447">
        <v>1059.74423</v>
      </c>
      <c r="G13" s="447">
        <v>2390.5407758061688</v>
      </c>
      <c r="H13" s="447">
        <v>-1330.7965458061688</v>
      </c>
      <c r="I13" s="448">
        <v>0.44330732222821823</v>
      </c>
      <c r="J13" s="449" t="s">
        <v>462</v>
      </c>
    </row>
    <row r="15" spans="1:10" ht="14.4" customHeight="1" x14ac:dyDescent="0.3">
      <c r="A15" s="445" t="s">
        <v>458</v>
      </c>
      <c r="B15" s="446" t="s">
        <v>459</v>
      </c>
      <c r="C15" s="447" t="s">
        <v>460</v>
      </c>
      <c r="D15" s="447" t="s">
        <v>460</v>
      </c>
      <c r="E15" s="447"/>
      <c r="F15" s="447" t="s">
        <v>460</v>
      </c>
      <c r="G15" s="447" t="s">
        <v>460</v>
      </c>
      <c r="H15" s="447" t="s">
        <v>460</v>
      </c>
      <c r="I15" s="448" t="s">
        <v>460</v>
      </c>
      <c r="J15" s="449" t="s">
        <v>69</v>
      </c>
    </row>
    <row r="16" spans="1:10" ht="14.4" customHeight="1" x14ac:dyDescent="0.3">
      <c r="A16" s="445" t="s">
        <v>463</v>
      </c>
      <c r="B16" s="446" t="s">
        <v>464</v>
      </c>
      <c r="C16" s="447" t="s">
        <v>460</v>
      </c>
      <c r="D16" s="447" t="s">
        <v>460</v>
      </c>
      <c r="E16" s="447"/>
      <c r="F16" s="447" t="s">
        <v>460</v>
      </c>
      <c r="G16" s="447" t="s">
        <v>460</v>
      </c>
      <c r="H16" s="447" t="s">
        <v>460</v>
      </c>
      <c r="I16" s="448" t="s">
        <v>460</v>
      </c>
      <c r="J16" s="449" t="s">
        <v>0</v>
      </c>
    </row>
    <row r="17" spans="1:10" ht="14.4" customHeight="1" x14ac:dyDescent="0.3">
      <c r="A17" s="445" t="s">
        <v>463</v>
      </c>
      <c r="B17" s="446" t="s">
        <v>290</v>
      </c>
      <c r="C17" s="447">
        <v>5.8669200000000004</v>
      </c>
      <c r="D17" s="447">
        <v>0</v>
      </c>
      <c r="E17" s="447"/>
      <c r="F17" s="447" t="s">
        <v>460</v>
      </c>
      <c r="G17" s="447" t="s">
        <v>460</v>
      </c>
      <c r="H17" s="447" t="s">
        <v>460</v>
      </c>
      <c r="I17" s="448" t="s">
        <v>460</v>
      </c>
      <c r="J17" s="449" t="s">
        <v>1</v>
      </c>
    </row>
    <row r="18" spans="1:10" ht="14.4" customHeight="1" x14ac:dyDescent="0.3">
      <c r="A18" s="445" t="s">
        <v>463</v>
      </c>
      <c r="B18" s="446" t="s">
        <v>291</v>
      </c>
      <c r="C18" s="447" t="s">
        <v>460</v>
      </c>
      <c r="D18" s="447" t="s">
        <v>460</v>
      </c>
      <c r="E18" s="447"/>
      <c r="F18" s="447">
        <v>7.8891999999999998</v>
      </c>
      <c r="G18" s="447">
        <v>0</v>
      </c>
      <c r="H18" s="447">
        <v>7.8891999999999998</v>
      </c>
      <c r="I18" s="448" t="s">
        <v>460</v>
      </c>
      <c r="J18" s="449" t="s">
        <v>1</v>
      </c>
    </row>
    <row r="19" spans="1:10" ht="14.4" customHeight="1" x14ac:dyDescent="0.3">
      <c r="A19" s="445" t="s">
        <v>463</v>
      </c>
      <c r="B19" s="446" t="s">
        <v>292</v>
      </c>
      <c r="C19" s="447">
        <v>10.480550000000001</v>
      </c>
      <c r="D19" s="447">
        <v>6.1985199999999994</v>
      </c>
      <c r="E19" s="447"/>
      <c r="F19" s="447">
        <v>2.3609599999999999</v>
      </c>
      <c r="G19" s="447">
        <v>8.7035419542665</v>
      </c>
      <c r="H19" s="447">
        <v>-6.3425819542664996</v>
      </c>
      <c r="I19" s="448">
        <v>0.27126427521184648</v>
      </c>
      <c r="J19" s="449" t="s">
        <v>1</v>
      </c>
    </row>
    <row r="20" spans="1:10" ht="14.4" customHeight="1" x14ac:dyDescent="0.3">
      <c r="A20" s="445" t="s">
        <v>463</v>
      </c>
      <c r="B20" s="446" t="s">
        <v>293</v>
      </c>
      <c r="C20" s="447">
        <v>13.096630000000001</v>
      </c>
      <c r="D20" s="447">
        <v>11.253080000000001</v>
      </c>
      <c r="E20" s="447"/>
      <c r="F20" s="447">
        <v>3.30016</v>
      </c>
      <c r="G20" s="447">
        <v>11.289610516618</v>
      </c>
      <c r="H20" s="447">
        <v>-7.9894505166179997</v>
      </c>
      <c r="I20" s="448">
        <v>0.2923183218005842</v>
      </c>
      <c r="J20" s="449" t="s">
        <v>1</v>
      </c>
    </row>
    <row r="21" spans="1:10" ht="14.4" customHeight="1" x14ac:dyDescent="0.3">
      <c r="A21" s="445" t="s">
        <v>463</v>
      </c>
      <c r="B21" s="446" t="s">
        <v>294</v>
      </c>
      <c r="C21" s="447" t="s">
        <v>460</v>
      </c>
      <c r="D21" s="447">
        <v>8.1699999999999995E-2</v>
      </c>
      <c r="E21" s="447"/>
      <c r="F21" s="447">
        <v>0</v>
      </c>
      <c r="G21" s="447">
        <v>4.0849998712999998E-2</v>
      </c>
      <c r="H21" s="447">
        <v>-4.0849998712999998E-2</v>
      </c>
      <c r="I21" s="448">
        <v>0</v>
      </c>
      <c r="J21" s="449" t="s">
        <v>1</v>
      </c>
    </row>
    <row r="22" spans="1:10" ht="14.4" customHeight="1" x14ac:dyDescent="0.3">
      <c r="A22" s="445" t="s">
        <v>463</v>
      </c>
      <c r="B22" s="446" t="s">
        <v>296</v>
      </c>
      <c r="C22" s="447">
        <v>2.3954999999999997</v>
      </c>
      <c r="D22" s="447">
        <v>3.40232</v>
      </c>
      <c r="E22" s="447"/>
      <c r="F22" s="447">
        <v>1.6120000000000001</v>
      </c>
      <c r="G22" s="447">
        <v>6.4513410265989997</v>
      </c>
      <c r="H22" s="447">
        <v>-4.8393410265989996</v>
      </c>
      <c r="I22" s="448">
        <v>0.24987052976329943</v>
      </c>
      <c r="J22" s="449" t="s">
        <v>1</v>
      </c>
    </row>
    <row r="23" spans="1:10" ht="14.4" customHeight="1" x14ac:dyDescent="0.3">
      <c r="A23" s="445" t="s">
        <v>463</v>
      </c>
      <c r="B23" s="446" t="s">
        <v>297</v>
      </c>
      <c r="C23" s="447">
        <v>2.5870399999989999</v>
      </c>
      <c r="D23" s="447">
        <v>2.8570000000000002</v>
      </c>
      <c r="E23" s="447"/>
      <c r="F23" s="447">
        <v>2.6903999999999999</v>
      </c>
      <c r="G23" s="447">
        <v>2.8790877019324999</v>
      </c>
      <c r="H23" s="447">
        <v>-0.18868770193249995</v>
      </c>
      <c r="I23" s="448">
        <v>0.93446267656040871</v>
      </c>
      <c r="J23" s="449" t="s">
        <v>1</v>
      </c>
    </row>
    <row r="24" spans="1:10" ht="14.4" customHeight="1" x14ac:dyDescent="0.3">
      <c r="A24" s="445" t="s">
        <v>463</v>
      </c>
      <c r="B24" s="446" t="s">
        <v>465</v>
      </c>
      <c r="C24" s="447">
        <v>34.426639999998997</v>
      </c>
      <c r="D24" s="447">
        <v>23.792619999999999</v>
      </c>
      <c r="E24" s="447"/>
      <c r="F24" s="447">
        <v>17.852719999999998</v>
      </c>
      <c r="G24" s="447">
        <v>29.364431198128997</v>
      </c>
      <c r="H24" s="447">
        <v>-11.511711198128999</v>
      </c>
      <c r="I24" s="448">
        <v>0.60797091145894611</v>
      </c>
      <c r="J24" s="449" t="s">
        <v>466</v>
      </c>
    </row>
    <row r="25" spans="1:10" ht="14.4" customHeight="1" x14ac:dyDescent="0.3">
      <c r="A25" s="445" t="s">
        <v>460</v>
      </c>
      <c r="B25" s="446" t="s">
        <v>460</v>
      </c>
      <c r="C25" s="447" t="s">
        <v>460</v>
      </c>
      <c r="D25" s="447" t="s">
        <v>460</v>
      </c>
      <c r="E25" s="447"/>
      <c r="F25" s="447" t="s">
        <v>460</v>
      </c>
      <c r="G25" s="447" t="s">
        <v>460</v>
      </c>
      <c r="H25" s="447" t="s">
        <v>460</v>
      </c>
      <c r="I25" s="448" t="s">
        <v>460</v>
      </c>
      <c r="J25" s="449" t="s">
        <v>467</v>
      </c>
    </row>
    <row r="26" spans="1:10" ht="14.4" customHeight="1" x14ac:dyDescent="0.3">
      <c r="A26" s="445" t="s">
        <v>468</v>
      </c>
      <c r="B26" s="446" t="s">
        <v>469</v>
      </c>
      <c r="C26" s="447" t="s">
        <v>460</v>
      </c>
      <c r="D26" s="447" t="s">
        <v>460</v>
      </c>
      <c r="E26" s="447"/>
      <c r="F26" s="447" t="s">
        <v>460</v>
      </c>
      <c r="G26" s="447" t="s">
        <v>460</v>
      </c>
      <c r="H26" s="447" t="s">
        <v>460</v>
      </c>
      <c r="I26" s="448" t="s">
        <v>460</v>
      </c>
      <c r="J26" s="449" t="s">
        <v>0</v>
      </c>
    </row>
    <row r="27" spans="1:10" ht="14.4" customHeight="1" x14ac:dyDescent="0.3">
      <c r="A27" s="445" t="s">
        <v>468</v>
      </c>
      <c r="B27" s="446" t="s">
        <v>290</v>
      </c>
      <c r="C27" s="447">
        <v>823.94110999999998</v>
      </c>
      <c r="D27" s="447">
        <v>1003.193410000001</v>
      </c>
      <c r="E27" s="447"/>
      <c r="F27" s="447">
        <v>827.08563000000004</v>
      </c>
      <c r="G27" s="447">
        <v>2108.9999335716102</v>
      </c>
      <c r="H27" s="447">
        <v>-1281.9143035716102</v>
      </c>
      <c r="I27" s="448">
        <v>0.39216958560985971</v>
      </c>
      <c r="J27" s="449" t="s">
        <v>1</v>
      </c>
    </row>
    <row r="28" spans="1:10" ht="14.4" customHeight="1" x14ac:dyDescent="0.3">
      <c r="A28" s="445" t="s">
        <v>468</v>
      </c>
      <c r="B28" s="446" t="s">
        <v>291</v>
      </c>
      <c r="C28" s="447">
        <v>50.738489999999999</v>
      </c>
      <c r="D28" s="447">
        <v>65.08784</v>
      </c>
      <c r="E28" s="447"/>
      <c r="F28" s="447">
        <v>155.58840000000001</v>
      </c>
      <c r="G28" s="447">
        <v>122.49999724396201</v>
      </c>
      <c r="H28" s="447">
        <v>33.088402756037993</v>
      </c>
      <c r="I28" s="448">
        <v>1.2701094163303657</v>
      </c>
      <c r="J28" s="449" t="s">
        <v>1</v>
      </c>
    </row>
    <row r="29" spans="1:10" ht="14.4" customHeight="1" x14ac:dyDescent="0.3">
      <c r="A29" s="445" t="s">
        <v>468</v>
      </c>
      <c r="B29" s="446" t="s">
        <v>292</v>
      </c>
      <c r="C29" s="447">
        <v>1.5217599999989999</v>
      </c>
      <c r="D29" s="447">
        <v>1.80253</v>
      </c>
      <c r="E29" s="447"/>
      <c r="F29" s="447">
        <v>1.9303000000000001</v>
      </c>
      <c r="G29" s="447">
        <v>3.2964576677620006</v>
      </c>
      <c r="H29" s="447">
        <v>-1.3661576677620004</v>
      </c>
      <c r="I29" s="448">
        <v>0.58556796250640186</v>
      </c>
      <c r="J29" s="449" t="s">
        <v>1</v>
      </c>
    </row>
    <row r="30" spans="1:10" ht="14.4" customHeight="1" x14ac:dyDescent="0.3">
      <c r="A30" s="445" t="s">
        <v>468</v>
      </c>
      <c r="B30" s="446" t="s">
        <v>293</v>
      </c>
      <c r="C30" s="447">
        <v>70.360140000000001</v>
      </c>
      <c r="D30" s="447">
        <v>59.403649999999999</v>
      </c>
      <c r="E30" s="447"/>
      <c r="F30" s="447">
        <v>53.016180000000006</v>
      </c>
      <c r="G30" s="447">
        <v>120.71038532570149</v>
      </c>
      <c r="H30" s="447">
        <v>-67.694205325701489</v>
      </c>
      <c r="I30" s="448">
        <v>0.4392014809409433</v>
      </c>
      <c r="J30" s="449" t="s">
        <v>1</v>
      </c>
    </row>
    <row r="31" spans="1:10" ht="14.4" customHeight="1" x14ac:dyDescent="0.3">
      <c r="A31" s="445" t="s">
        <v>468</v>
      </c>
      <c r="B31" s="446" t="s">
        <v>296</v>
      </c>
      <c r="C31" s="447">
        <v>0.32799999999899998</v>
      </c>
      <c r="D31" s="447">
        <v>0.33499999999999996</v>
      </c>
      <c r="E31" s="447"/>
      <c r="F31" s="447">
        <v>0.214</v>
      </c>
      <c r="G31" s="447">
        <v>0.54865875291749999</v>
      </c>
      <c r="H31" s="447">
        <v>-0.33465875291750002</v>
      </c>
      <c r="I31" s="448">
        <v>0.39004207781622408</v>
      </c>
      <c r="J31" s="449" t="s">
        <v>1</v>
      </c>
    </row>
    <row r="32" spans="1:10" ht="14.4" customHeight="1" x14ac:dyDescent="0.3">
      <c r="A32" s="445" t="s">
        <v>468</v>
      </c>
      <c r="B32" s="446" t="s">
        <v>297</v>
      </c>
      <c r="C32" s="447">
        <v>4.1749999999990006</v>
      </c>
      <c r="D32" s="447">
        <v>3.91384</v>
      </c>
      <c r="E32" s="447"/>
      <c r="F32" s="447">
        <v>4.0570000000000004</v>
      </c>
      <c r="G32" s="447">
        <v>5.1209120460864996</v>
      </c>
      <c r="H32" s="447">
        <v>-1.0639120460864993</v>
      </c>
      <c r="I32" s="448">
        <v>0.79224168731826561</v>
      </c>
      <c r="J32" s="449" t="s">
        <v>1</v>
      </c>
    </row>
    <row r="33" spans="1:10" ht="14.4" customHeight="1" x14ac:dyDescent="0.3">
      <c r="A33" s="445" t="s">
        <v>468</v>
      </c>
      <c r="B33" s="446" t="s">
        <v>470</v>
      </c>
      <c r="C33" s="447">
        <v>951.06449999999688</v>
      </c>
      <c r="D33" s="447">
        <v>1133.7362700000008</v>
      </c>
      <c r="E33" s="447"/>
      <c r="F33" s="447">
        <v>1041.8915099999999</v>
      </c>
      <c r="G33" s="447">
        <v>2361.1763446080395</v>
      </c>
      <c r="H33" s="447">
        <v>-1319.2848346080395</v>
      </c>
      <c r="I33" s="448">
        <v>0.44125950710087952</v>
      </c>
      <c r="J33" s="449" t="s">
        <v>466</v>
      </c>
    </row>
    <row r="34" spans="1:10" ht="14.4" customHeight="1" x14ac:dyDescent="0.3">
      <c r="A34" s="445" t="s">
        <v>460</v>
      </c>
      <c r="B34" s="446" t="s">
        <v>460</v>
      </c>
      <c r="C34" s="447" t="s">
        <v>460</v>
      </c>
      <c r="D34" s="447" t="s">
        <v>460</v>
      </c>
      <c r="E34" s="447"/>
      <c r="F34" s="447" t="s">
        <v>460</v>
      </c>
      <c r="G34" s="447" t="s">
        <v>460</v>
      </c>
      <c r="H34" s="447" t="s">
        <v>460</v>
      </c>
      <c r="I34" s="448" t="s">
        <v>460</v>
      </c>
      <c r="J34" s="449" t="s">
        <v>467</v>
      </c>
    </row>
    <row r="35" spans="1:10" ht="14.4" customHeight="1" x14ac:dyDescent="0.3">
      <c r="A35" s="445" t="s">
        <v>458</v>
      </c>
      <c r="B35" s="446" t="s">
        <v>461</v>
      </c>
      <c r="C35" s="447">
        <v>985.49113999999588</v>
      </c>
      <c r="D35" s="447">
        <v>1157.5288900000007</v>
      </c>
      <c r="E35" s="447"/>
      <c r="F35" s="447">
        <v>1059.74423</v>
      </c>
      <c r="G35" s="447">
        <v>2390.5407758061683</v>
      </c>
      <c r="H35" s="447">
        <v>-1330.7965458061683</v>
      </c>
      <c r="I35" s="448">
        <v>0.44330732222821828</v>
      </c>
      <c r="J35" s="449" t="s">
        <v>462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881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14.718047427892527</v>
      </c>
      <c r="J3" s="98">
        <f>SUBTOTAL(9,J5:J1048576)</f>
        <v>72694</v>
      </c>
      <c r="K3" s="99">
        <f>SUBTOTAL(9,K5:K1048576)</f>
        <v>1069913.7397232193</v>
      </c>
    </row>
    <row r="4" spans="1:11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71</v>
      </c>
      <c r="H4" s="452" t="s">
        <v>11</v>
      </c>
      <c r="I4" s="453" t="s">
        <v>142</v>
      </c>
      <c r="J4" s="453" t="s">
        <v>13</v>
      </c>
      <c r="K4" s="454" t="s">
        <v>156</v>
      </c>
    </row>
    <row r="5" spans="1:11" ht="14.4" customHeight="1" x14ac:dyDescent="0.3">
      <c r="A5" s="518" t="s">
        <v>458</v>
      </c>
      <c r="B5" s="519" t="s">
        <v>486</v>
      </c>
      <c r="C5" s="522" t="s">
        <v>463</v>
      </c>
      <c r="D5" s="564" t="s">
        <v>868</v>
      </c>
      <c r="E5" s="522" t="s">
        <v>869</v>
      </c>
      <c r="F5" s="564" t="s">
        <v>870</v>
      </c>
      <c r="G5" s="522" t="s">
        <v>592</v>
      </c>
      <c r="H5" s="522" t="s">
        <v>593</v>
      </c>
      <c r="I5" s="116">
        <v>4.3</v>
      </c>
      <c r="J5" s="116">
        <v>24</v>
      </c>
      <c r="K5" s="545">
        <v>103.2</v>
      </c>
    </row>
    <row r="6" spans="1:11" ht="14.4" customHeight="1" x14ac:dyDescent="0.3">
      <c r="A6" s="533" t="s">
        <v>458</v>
      </c>
      <c r="B6" s="534" t="s">
        <v>486</v>
      </c>
      <c r="C6" s="537" t="s">
        <v>463</v>
      </c>
      <c r="D6" s="565" t="s">
        <v>868</v>
      </c>
      <c r="E6" s="537" t="s">
        <v>869</v>
      </c>
      <c r="F6" s="565" t="s">
        <v>870</v>
      </c>
      <c r="G6" s="537" t="s">
        <v>594</v>
      </c>
      <c r="H6" s="537" t="s">
        <v>595</v>
      </c>
      <c r="I6" s="546">
        <v>5.63</v>
      </c>
      <c r="J6" s="546">
        <v>24</v>
      </c>
      <c r="K6" s="547">
        <v>135.05000000000001</v>
      </c>
    </row>
    <row r="7" spans="1:11" ht="14.4" customHeight="1" x14ac:dyDescent="0.3">
      <c r="A7" s="533" t="s">
        <v>458</v>
      </c>
      <c r="B7" s="534" t="s">
        <v>486</v>
      </c>
      <c r="C7" s="537" t="s">
        <v>463</v>
      </c>
      <c r="D7" s="565" t="s">
        <v>868</v>
      </c>
      <c r="E7" s="537" t="s">
        <v>869</v>
      </c>
      <c r="F7" s="565" t="s">
        <v>870</v>
      </c>
      <c r="G7" s="537" t="s">
        <v>596</v>
      </c>
      <c r="H7" s="537" t="s">
        <v>597</v>
      </c>
      <c r="I7" s="546">
        <v>1.84</v>
      </c>
      <c r="J7" s="546">
        <v>40</v>
      </c>
      <c r="K7" s="547">
        <v>73.599999999999994</v>
      </c>
    </row>
    <row r="8" spans="1:11" ht="14.4" customHeight="1" x14ac:dyDescent="0.3">
      <c r="A8" s="533" t="s">
        <v>458</v>
      </c>
      <c r="B8" s="534" t="s">
        <v>486</v>
      </c>
      <c r="C8" s="537" t="s">
        <v>463</v>
      </c>
      <c r="D8" s="565" t="s">
        <v>868</v>
      </c>
      <c r="E8" s="537" t="s">
        <v>869</v>
      </c>
      <c r="F8" s="565" t="s">
        <v>870</v>
      </c>
      <c r="G8" s="537" t="s">
        <v>598</v>
      </c>
      <c r="H8" s="537" t="s">
        <v>599</v>
      </c>
      <c r="I8" s="546">
        <v>2.39</v>
      </c>
      <c r="J8" s="546">
        <v>40</v>
      </c>
      <c r="K8" s="547">
        <v>95.6</v>
      </c>
    </row>
    <row r="9" spans="1:11" ht="14.4" customHeight="1" x14ac:dyDescent="0.3">
      <c r="A9" s="533" t="s">
        <v>458</v>
      </c>
      <c r="B9" s="534" t="s">
        <v>486</v>
      </c>
      <c r="C9" s="537" t="s">
        <v>463</v>
      </c>
      <c r="D9" s="565" t="s">
        <v>868</v>
      </c>
      <c r="E9" s="537" t="s">
        <v>869</v>
      </c>
      <c r="F9" s="565" t="s">
        <v>870</v>
      </c>
      <c r="G9" s="537" t="s">
        <v>600</v>
      </c>
      <c r="H9" s="537" t="s">
        <v>601</v>
      </c>
      <c r="I9" s="546">
        <v>0.53</v>
      </c>
      <c r="J9" s="546">
        <v>500</v>
      </c>
      <c r="K9" s="547">
        <v>265</v>
      </c>
    </row>
    <row r="10" spans="1:11" ht="14.4" customHeight="1" x14ac:dyDescent="0.3">
      <c r="A10" s="533" t="s">
        <v>458</v>
      </c>
      <c r="B10" s="534" t="s">
        <v>486</v>
      </c>
      <c r="C10" s="537" t="s">
        <v>463</v>
      </c>
      <c r="D10" s="565" t="s">
        <v>868</v>
      </c>
      <c r="E10" s="537" t="s">
        <v>869</v>
      </c>
      <c r="F10" s="565" t="s">
        <v>870</v>
      </c>
      <c r="G10" s="537" t="s">
        <v>602</v>
      </c>
      <c r="H10" s="537" t="s">
        <v>603</v>
      </c>
      <c r="I10" s="546">
        <v>2.95</v>
      </c>
      <c r="J10" s="546">
        <v>20</v>
      </c>
      <c r="K10" s="547">
        <v>59</v>
      </c>
    </row>
    <row r="11" spans="1:11" ht="14.4" customHeight="1" x14ac:dyDescent="0.3">
      <c r="A11" s="533" t="s">
        <v>458</v>
      </c>
      <c r="B11" s="534" t="s">
        <v>486</v>
      </c>
      <c r="C11" s="537" t="s">
        <v>463</v>
      </c>
      <c r="D11" s="565" t="s">
        <v>868</v>
      </c>
      <c r="E11" s="537" t="s">
        <v>869</v>
      </c>
      <c r="F11" s="565" t="s">
        <v>870</v>
      </c>
      <c r="G11" s="537" t="s">
        <v>604</v>
      </c>
      <c r="H11" s="537" t="s">
        <v>605</v>
      </c>
      <c r="I11" s="546">
        <v>8.5299999999999994</v>
      </c>
      <c r="J11" s="546">
        <v>2</v>
      </c>
      <c r="K11" s="547">
        <v>17.059999999999999</v>
      </c>
    </row>
    <row r="12" spans="1:11" ht="14.4" customHeight="1" x14ac:dyDescent="0.3">
      <c r="A12" s="533" t="s">
        <v>458</v>
      </c>
      <c r="B12" s="534" t="s">
        <v>486</v>
      </c>
      <c r="C12" s="537" t="s">
        <v>463</v>
      </c>
      <c r="D12" s="565" t="s">
        <v>868</v>
      </c>
      <c r="E12" s="537" t="s">
        <v>869</v>
      </c>
      <c r="F12" s="565" t="s">
        <v>870</v>
      </c>
      <c r="G12" s="537" t="s">
        <v>606</v>
      </c>
      <c r="H12" s="537" t="s">
        <v>607</v>
      </c>
      <c r="I12" s="546">
        <v>8.1999999999999993</v>
      </c>
      <c r="J12" s="546">
        <v>2</v>
      </c>
      <c r="K12" s="547">
        <v>16.399999999999999</v>
      </c>
    </row>
    <row r="13" spans="1:11" ht="14.4" customHeight="1" x14ac:dyDescent="0.3">
      <c r="A13" s="533" t="s">
        <v>458</v>
      </c>
      <c r="B13" s="534" t="s">
        <v>486</v>
      </c>
      <c r="C13" s="537" t="s">
        <v>463</v>
      </c>
      <c r="D13" s="565" t="s">
        <v>868</v>
      </c>
      <c r="E13" s="537" t="s">
        <v>869</v>
      </c>
      <c r="F13" s="565" t="s">
        <v>870</v>
      </c>
      <c r="G13" s="537" t="s">
        <v>608</v>
      </c>
      <c r="H13" s="537" t="s">
        <v>609</v>
      </c>
      <c r="I13" s="546">
        <v>28.273333333333337</v>
      </c>
      <c r="J13" s="546">
        <v>25</v>
      </c>
      <c r="K13" s="547">
        <v>704.55000000000007</v>
      </c>
    </row>
    <row r="14" spans="1:11" ht="14.4" customHeight="1" x14ac:dyDescent="0.3">
      <c r="A14" s="533" t="s">
        <v>458</v>
      </c>
      <c r="B14" s="534" t="s">
        <v>486</v>
      </c>
      <c r="C14" s="537" t="s">
        <v>463</v>
      </c>
      <c r="D14" s="565" t="s">
        <v>868</v>
      </c>
      <c r="E14" s="537" t="s">
        <v>869</v>
      </c>
      <c r="F14" s="565" t="s">
        <v>870</v>
      </c>
      <c r="G14" s="537" t="s">
        <v>610</v>
      </c>
      <c r="H14" s="537" t="s">
        <v>611</v>
      </c>
      <c r="I14" s="546">
        <v>0.88</v>
      </c>
      <c r="J14" s="546">
        <v>4</v>
      </c>
      <c r="K14" s="547">
        <v>3.52</v>
      </c>
    </row>
    <row r="15" spans="1:11" ht="14.4" customHeight="1" x14ac:dyDescent="0.3">
      <c r="A15" s="533" t="s">
        <v>458</v>
      </c>
      <c r="B15" s="534" t="s">
        <v>486</v>
      </c>
      <c r="C15" s="537" t="s">
        <v>463</v>
      </c>
      <c r="D15" s="565" t="s">
        <v>868</v>
      </c>
      <c r="E15" s="537" t="s">
        <v>869</v>
      </c>
      <c r="F15" s="565" t="s">
        <v>870</v>
      </c>
      <c r="G15" s="537" t="s">
        <v>612</v>
      </c>
      <c r="H15" s="537" t="s">
        <v>613</v>
      </c>
      <c r="I15" s="546">
        <v>1.25</v>
      </c>
      <c r="J15" s="546">
        <v>100</v>
      </c>
      <c r="K15" s="547">
        <v>125</v>
      </c>
    </row>
    <row r="16" spans="1:11" ht="14.4" customHeight="1" x14ac:dyDescent="0.3">
      <c r="A16" s="533" t="s">
        <v>458</v>
      </c>
      <c r="B16" s="534" t="s">
        <v>486</v>
      </c>
      <c r="C16" s="537" t="s">
        <v>463</v>
      </c>
      <c r="D16" s="565" t="s">
        <v>868</v>
      </c>
      <c r="E16" s="537" t="s">
        <v>869</v>
      </c>
      <c r="F16" s="565" t="s">
        <v>870</v>
      </c>
      <c r="G16" s="537" t="s">
        <v>614</v>
      </c>
      <c r="H16" s="537" t="s">
        <v>615</v>
      </c>
      <c r="I16" s="546">
        <v>8.58</v>
      </c>
      <c r="J16" s="546">
        <v>12</v>
      </c>
      <c r="K16" s="547">
        <v>102.96</v>
      </c>
    </row>
    <row r="17" spans="1:11" ht="14.4" customHeight="1" x14ac:dyDescent="0.3">
      <c r="A17" s="533" t="s">
        <v>458</v>
      </c>
      <c r="B17" s="534" t="s">
        <v>486</v>
      </c>
      <c r="C17" s="537" t="s">
        <v>463</v>
      </c>
      <c r="D17" s="565" t="s">
        <v>868</v>
      </c>
      <c r="E17" s="537" t="s">
        <v>869</v>
      </c>
      <c r="F17" s="565" t="s">
        <v>870</v>
      </c>
      <c r="G17" s="537" t="s">
        <v>616</v>
      </c>
      <c r="H17" s="537" t="s">
        <v>617</v>
      </c>
      <c r="I17" s="546">
        <v>13.02</v>
      </c>
      <c r="J17" s="546">
        <v>1</v>
      </c>
      <c r="K17" s="547">
        <v>13.02</v>
      </c>
    </row>
    <row r="18" spans="1:11" ht="14.4" customHeight="1" x14ac:dyDescent="0.3">
      <c r="A18" s="533" t="s">
        <v>458</v>
      </c>
      <c r="B18" s="534" t="s">
        <v>486</v>
      </c>
      <c r="C18" s="537" t="s">
        <v>463</v>
      </c>
      <c r="D18" s="565" t="s">
        <v>868</v>
      </c>
      <c r="E18" s="537" t="s">
        <v>869</v>
      </c>
      <c r="F18" s="565" t="s">
        <v>870</v>
      </c>
      <c r="G18" s="537" t="s">
        <v>618</v>
      </c>
      <c r="H18" s="537" t="s">
        <v>619</v>
      </c>
      <c r="I18" s="546">
        <v>28.774000000000001</v>
      </c>
      <c r="J18" s="546">
        <v>6</v>
      </c>
      <c r="K18" s="547">
        <v>173.2</v>
      </c>
    </row>
    <row r="19" spans="1:11" ht="14.4" customHeight="1" x14ac:dyDescent="0.3">
      <c r="A19" s="533" t="s">
        <v>458</v>
      </c>
      <c r="B19" s="534" t="s">
        <v>486</v>
      </c>
      <c r="C19" s="537" t="s">
        <v>463</v>
      </c>
      <c r="D19" s="565" t="s">
        <v>868</v>
      </c>
      <c r="E19" s="537" t="s">
        <v>869</v>
      </c>
      <c r="F19" s="565" t="s">
        <v>870</v>
      </c>
      <c r="G19" s="537" t="s">
        <v>620</v>
      </c>
      <c r="H19" s="537" t="s">
        <v>621</v>
      </c>
      <c r="I19" s="546">
        <v>1.29</v>
      </c>
      <c r="J19" s="546">
        <v>20</v>
      </c>
      <c r="K19" s="547">
        <v>25.8</v>
      </c>
    </row>
    <row r="20" spans="1:11" ht="14.4" customHeight="1" x14ac:dyDescent="0.3">
      <c r="A20" s="533" t="s">
        <v>458</v>
      </c>
      <c r="B20" s="534" t="s">
        <v>486</v>
      </c>
      <c r="C20" s="537" t="s">
        <v>463</v>
      </c>
      <c r="D20" s="565" t="s">
        <v>868</v>
      </c>
      <c r="E20" s="537" t="s">
        <v>869</v>
      </c>
      <c r="F20" s="565" t="s">
        <v>870</v>
      </c>
      <c r="G20" s="537" t="s">
        <v>622</v>
      </c>
      <c r="H20" s="537" t="s">
        <v>623</v>
      </c>
      <c r="I20" s="546">
        <v>1.17</v>
      </c>
      <c r="J20" s="546">
        <v>30</v>
      </c>
      <c r="K20" s="547">
        <v>35.1</v>
      </c>
    </row>
    <row r="21" spans="1:11" ht="14.4" customHeight="1" x14ac:dyDescent="0.3">
      <c r="A21" s="533" t="s">
        <v>458</v>
      </c>
      <c r="B21" s="534" t="s">
        <v>486</v>
      </c>
      <c r="C21" s="537" t="s">
        <v>463</v>
      </c>
      <c r="D21" s="565" t="s">
        <v>868</v>
      </c>
      <c r="E21" s="537" t="s">
        <v>869</v>
      </c>
      <c r="F21" s="565" t="s">
        <v>870</v>
      </c>
      <c r="G21" s="537" t="s">
        <v>624</v>
      </c>
      <c r="H21" s="537" t="s">
        <v>625</v>
      </c>
      <c r="I21" s="546">
        <v>1.59</v>
      </c>
      <c r="J21" s="546">
        <v>40</v>
      </c>
      <c r="K21" s="547">
        <v>63.54</v>
      </c>
    </row>
    <row r="22" spans="1:11" ht="14.4" customHeight="1" x14ac:dyDescent="0.3">
      <c r="A22" s="533" t="s">
        <v>458</v>
      </c>
      <c r="B22" s="534" t="s">
        <v>486</v>
      </c>
      <c r="C22" s="537" t="s">
        <v>463</v>
      </c>
      <c r="D22" s="565" t="s">
        <v>868</v>
      </c>
      <c r="E22" s="537" t="s">
        <v>869</v>
      </c>
      <c r="F22" s="565" t="s">
        <v>870</v>
      </c>
      <c r="G22" s="537" t="s">
        <v>626</v>
      </c>
      <c r="H22" s="537" t="s">
        <v>627</v>
      </c>
      <c r="I22" s="546">
        <v>11.74</v>
      </c>
      <c r="J22" s="546">
        <v>2</v>
      </c>
      <c r="K22" s="547">
        <v>23.48</v>
      </c>
    </row>
    <row r="23" spans="1:11" ht="14.4" customHeight="1" x14ac:dyDescent="0.3">
      <c r="A23" s="533" t="s">
        <v>458</v>
      </c>
      <c r="B23" s="534" t="s">
        <v>486</v>
      </c>
      <c r="C23" s="537" t="s">
        <v>463</v>
      </c>
      <c r="D23" s="565" t="s">
        <v>868</v>
      </c>
      <c r="E23" s="537" t="s">
        <v>869</v>
      </c>
      <c r="F23" s="565" t="s">
        <v>870</v>
      </c>
      <c r="G23" s="537" t="s">
        <v>628</v>
      </c>
      <c r="H23" s="537" t="s">
        <v>629</v>
      </c>
      <c r="I23" s="546">
        <v>14.09</v>
      </c>
      <c r="J23" s="546">
        <v>2</v>
      </c>
      <c r="K23" s="547">
        <v>28.18</v>
      </c>
    </row>
    <row r="24" spans="1:11" ht="14.4" customHeight="1" x14ac:dyDescent="0.3">
      <c r="A24" s="533" t="s">
        <v>458</v>
      </c>
      <c r="B24" s="534" t="s">
        <v>486</v>
      </c>
      <c r="C24" s="537" t="s">
        <v>463</v>
      </c>
      <c r="D24" s="565" t="s">
        <v>868</v>
      </c>
      <c r="E24" s="537" t="s">
        <v>869</v>
      </c>
      <c r="F24" s="565" t="s">
        <v>870</v>
      </c>
      <c r="G24" s="537" t="s">
        <v>630</v>
      </c>
      <c r="H24" s="537" t="s">
        <v>631</v>
      </c>
      <c r="I24" s="546">
        <v>7.1</v>
      </c>
      <c r="J24" s="546">
        <v>4</v>
      </c>
      <c r="K24" s="547">
        <v>28.4</v>
      </c>
    </row>
    <row r="25" spans="1:11" ht="14.4" customHeight="1" x14ac:dyDescent="0.3">
      <c r="A25" s="533" t="s">
        <v>458</v>
      </c>
      <c r="B25" s="534" t="s">
        <v>486</v>
      </c>
      <c r="C25" s="537" t="s">
        <v>463</v>
      </c>
      <c r="D25" s="565" t="s">
        <v>868</v>
      </c>
      <c r="E25" s="537" t="s">
        <v>869</v>
      </c>
      <c r="F25" s="565" t="s">
        <v>870</v>
      </c>
      <c r="G25" s="537" t="s">
        <v>632</v>
      </c>
      <c r="H25" s="537" t="s">
        <v>633</v>
      </c>
      <c r="I25" s="546">
        <v>9.41</v>
      </c>
      <c r="J25" s="546">
        <v>2</v>
      </c>
      <c r="K25" s="547">
        <v>18.82</v>
      </c>
    </row>
    <row r="26" spans="1:11" ht="14.4" customHeight="1" x14ac:dyDescent="0.3">
      <c r="A26" s="533" t="s">
        <v>458</v>
      </c>
      <c r="B26" s="534" t="s">
        <v>486</v>
      </c>
      <c r="C26" s="537" t="s">
        <v>463</v>
      </c>
      <c r="D26" s="565" t="s">
        <v>868</v>
      </c>
      <c r="E26" s="537" t="s">
        <v>869</v>
      </c>
      <c r="F26" s="565" t="s">
        <v>870</v>
      </c>
      <c r="G26" s="537" t="s">
        <v>634</v>
      </c>
      <c r="H26" s="537" t="s">
        <v>635</v>
      </c>
      <c r="I26" s="546">
        <v>8.2799999999999994</v>
      </c>
      <c r="J26" s="546">
        <v>2</v>
      </c>
      <c r="K26" s="547">
        <v>16.559999999999999</v>
      </c>
    </row>
    <row r="27" spans="1:11" ht="14.4" customHeight="1" x14ac:dyDescent="0.3">
      <c r="A27" s="533" t="s">
        <v>458</v>
      </c>
      <c r="B27" s="534" t="s">
        <v>486</v>
      </c>
      <c r="C27" s="537" t="s">
        <v>463</v>
      </c>
      <c r="D27" s="565" t="s">
        <v>868</v>
      </c>
      <c r="E27" s="537" t="s">
        <v>869</v>
      </c>
      <c r="F27" s="565" t="s">
        <v>870</v>
      </c>
      <c r="G27" s="537" t="s">
        <v>636</v>
      </c>
      <c r="H27" s="537" t="s">
        <v>637</v>
      </c>
      <c r="I27" s="546">
        <v>5.92</v>
      </c>
      <c r="J27" s="546">
        <v>4</v>
      </c>
      <c r="K27" s="547">
        <v>23.68</v>
      </c>
    </row>
    <row r="28" spans="1:11" ht="14.4" customHeight="1" x14ac:dyDescent="0.3">
      <c r="A28" s="533" t="s">
        <v>458</v>
      </c>
      <c r="B28" s="534" t="s">
        <v>486</v>
      </c>
      <c r="C28" s="537" t="s">
        <v>463</v>
      </c>
      <c r="D28" s="565" t="s">
        <v>868</v>
      </c>
      <c r="E28" s="537" t="s">
        <v>869</v>
      </c>
      <c r="F28" s="565" t="s">
        <v>870</v>
      </c>
      <c r="G28" s="537" t="s">
        <v>638</v>
      </c>
      <c r="H28" s="537" t="s">
        <v>639</v>
      </c>
      <c r="I28" s="546">
        <v>2.59</v>
      </c>
      <c r="J28" s="546">
        <v>81</v>
      </c>
      <c r="K28" s="547">
        <v>210.24</v>
      </c>
    </row>
    <row r="29" spans="1:11" ht="14.4" customHeight="1" x14ac:dyDescent="0.3">
      <c r="A29" s="533" t="s">
        <v>458</v>
      </c>
      <c r="B29" s="534" t="s">
        <v>486</v>
      </c>
      <c r="C29" s="537" t="s">
        <v>463</v>
      </c>
      <c r="D29" s="565" t="s">
        <v>868</v>
      </c>
      <c r="E29" s="537" t="s">
        <v>871</v>
      </c>
      <c r="F29" s="565" t="s">
        <v>872</v>
      </c>
      <c r="G29" s="537" t="s">
        <v>640</v>
      </c>
      <c r="H29" s="537" t="s">
        <v>641</v>
      </c>
      <c r="I29" s="546">
        <v>94.38</v>
      </c>
      <c r="J29" s="546">
        <v>1</v>
      </c>
      <c r="K29" s="547">
        <v>94.38</v>
      </c>
    </row>
    <row r="30" spans="1:11" ht="14.4" customHeight="1" x14ac:dyDescent="0.3">
      <c r="A30" s="533" t="s">
        <v>458</v>
      </c>
      <c r="B30" s="534" t="s">
        <v>486</v>
      </c>
      <c r="C30" s="537" t="s">
        <v>463</v>
      </c>
      <c r="D30" s="565" t="s">
        <v>868</v>
      </c>
      <c r="E30" s="537" t="s">
        <v>871</v>
      </c>
      <c r="F30" s="565" t="s">
        <v>872</v>
      </c>
      <c r="G30" s="537" t="s">
        <v>642</v>
      </c>
      <c r="H30" s="537" t="s">
        <v>643</v>
      </c>
      <c r="I30" s="546">
        <v>2.37</v>
      </c>
      <c r="J30" s="546">
        <v>10</v>
      </c>
      <c r="K30" s="547">
        <v>23.7</v>
      </c>
    </row>
    <row r="31" spans="1:11" ht="14.4" customHeight="1" x14ac:dyDescent="0.3">
      <c r="A31" s="533" t="s">
        <v>458</v>
      </c>
      <c r="B31" s="534" t="s">
        <v>486</v>
      </c>
      <c r="C31" s="537" t="s">
        <v>463</v>
      </c>
      <c r="D31" s="565" t="s">
        <v>868</v>
      </c>
      <c r="E31" s="537" t="s">
        <v>871</v>
      </c>
      <c r="F31" s="565" t="s">
        <v>872</v>
      </c>
      <c r="G31" s="537" t="s">
        <v>644</v>
      </c>
      <c r="H31" s="537" t="s">
        <v>645</v>
      </c>
      <c r="I31" s="546">
        <v>1.9699999999999998</v>
      </c>
      <c r="J31" s="546">
        <v>300</v>
      </c>
      <c r="K31" s="547">
        <v>597</v>
      </c>
    </row>
    <row r="32" spans="1:11" ht="14.4" customHeight="1" x14ac:dyDescent="0.3">
      <c r="A32" s="533" t="s">
        <v>458</v>
      </c>
      <c r="B32" s="534" t="s">
        <v>486</v>
      </c>
      <c r="C32" s="537" t="s">
        <v>463</v>
      </c>
      <c r="D32" s="565" t="s">
        <v>868</v>
      </c>
      <c r="E32" s="537" t="s">
        <v>871</v>
      </c>
      <c r="F32" s="565" t="s">
        <v>872</v>
      </c>
      <c r="G32" s="537" t="s">
        <v>646</v>
      </c>
      <c r="H32" s="537" t="s">
        <v>647</v>
      </c>
      <c r="I32" s="546">
        <v>1.8</v>
      </c>
      <c r="J32" s="546">
        <v>50</v>
      </c>
      <c r="K32" s="547">
        <v>90</v>
      </c>
    </row>
    <row r="33" spans="1:11" ht="14.4" customHeight="1" x14ac:dyDescent="0.3">
      <c r="A33" s="533" t="s">
        <v>458</v>
      </c>
      <c r="B33" s="534" t="s">
        <v>486</v>
      </c>
      <c r="C33" s="537" t="s">
        <v>463</v>
      </c>
      <c r="D33" s="565" t="s">
        <v>868</v>
      </c>
      <c r="E33" s="537" t="s">
        <v>871</v>
      </c>
      <c r="F33" s="565" t="s">
        <v>872</v>
      </c>
      <c r="G33" s="537" t="s">
        <v>648</v>
      </c>
      <c r="H33" s="537" t="s">
        <v>649</v>
      </c>
      <c r="I33" s="546">
        <v>2.4300000000000002</v>
      </c>
      <c r="J33" s="546">
        <v>200</v>
      </c>
      <c r="K33" s="547">
        <v>486</v>
      </c>
    </row>
    <row r="34" spans="1:11" ht="14.4" customHeight="1" x14ac:dyDescent="0.3">
      <c r="A34" s="533" t="s">
        <v>458</v>
      </c>
      <c r="B34" s="534" t="s">
        <v>486</v>
      </c>
      <c r="C34" s="537" t="s">
        <v>463</v>
      </c>
      <c r="D34" s="565" t="s">
        <v>868</v>
      </c>
      <c r="E34" s="537" t="s">
        <v>871</v>
      </c>
      <c r="F34" s="565" t="s">
        <v>872</v>
      </c>
      <c r="G34" s="537" t="s">
        <v>650</v>
      </c>
      <c r="H34" s="537" t="s">
        <v>651</v>
      </c>
      <c r="I34" s="546">
        <v>1.2E-2</v>
      </c>
      <c r="J34" s="546">
        <v>900</v>
      </c>
      <c r="K34" s="547">
        <v>11</v>
      </c>
    </row>
    <row r="35" spans="1:11" ht="14.4" customHeight="1" x14ac:dyDescent="0.3">
      <c r="A35" s="533" t="s">
        <v>458</v>
      </c>
      <c r="B35" s="534" t="s">
        <v>486</v>
      </c>
      <c r="C35" s="537" t="s">
        <v>463</v>
      </c>
      <c r="D35" s="565" t="s">
        <v>868</v>
      </c>
      <c r="E35" s="537" t="s">
        <v>871</v>
      </c>
      <c r="F35" s="565" t="s">
        <v>872</v>
      </c>
      <c r="G35" s="537" t="s">
        <v>652</v>
      </c>
      <c r="H35" s="537" t="s">
        <v>653</v>
      </c>
      <c r="I35" s="546">
        <v>2.17</v>
      </c>
      <c r="J35" s="546">
        <v>10</v>
      </c>
      <c r="K35" s="547">
        <v>21.7</v>
      </c>
    </row>
    <row r="36" spans="1:11" ht="14.4" customHeight="1" x14ac:dyDescent="0.3">
      <c r="A36" s="533" t="s">
        <v>458</v>
      </c>
      <c r="B36" s="534" t="s">
        <v>486</v>
      </c>
      <c r="C36" s="537" t="s">
        <v>463</v>
      </c>
      <c r="D36" s="565" t="s">
        <v>868</v>
      </c>
      <c r="E36" s="537" t="s">
        <v>871</v>
      </c>
      <c r="F36" s="565" t="s">
        <v>872</v>
      </c>
      <c r="G36" s="537" t="s">
        <v>654</v>
      </c>
      <c r="H36" s="537" t="s">
        <v>655</v>
      </c>
      <c r="I36" s="546">
        <v>2.64</v>
      </c>
      <c r="J36" s="546">
        <v>50</v>
      </c>
      <c r="K36" s="547">
        <v>132</v>
      </c>
    </row>
    <row r="37" spans="1:11" ht="14.4" customHeight="1" x14ac:dyDescent="0.3">
      <c r="A37" s="533" t="s">
        <v>458</v>
      </c>
      <c r="B37" s="534" t="s">
        <v>486</v>
      </c>
      <c r="C37" s="537" t="s">
        <v>463</v>
      </c>
      <c r="D37" s="565" t="s">
        <v>868</v>
      </c>
      <c r="E37" s="537" t="s">
        <v>871</v>
      </c>
      <c r="F37" s="565" t="s">
        <v>872</v>
      </c>
      <c r="G37" s="537" t="s">
        <v>656</v>
      </c>
      <c r="H37" s="537" t="s">
        <v>657</v>
      </c>
      <c r="I37" s="546">
        <v>15.005000000000001</v>
      </c>
      <c r="J37" s="546">
        <v>80</v>
      </c>
      <c r="K37" s="547">
        <v>1200.4000000000001</v>
      </c>
    </row>
    <row r="38" spans="1:11" ht="14.4" customHeight="1" x14ac:dyDescent="0.3">
      <c r="A38" s="533" t="s">
        <v>458</v>
      </c>
      <c r="B38" s="534" t="s">
        <v>486</v>
      </c>
      <c r="C38" s="537" t="s">
        <v>463</v>
      </c>
      <c r="D38" s="565" t="s">
        <v>868</v>
      </c>
      <c r="E38" s="537" t="s">
        <v>871</v>
      </c>
      <c r="F38" s="565" t="s">
        <v>872</v>
      </c>
      <c r="G38" s="537" t="s">
        <v>658</v>
      </c>
      <c r="H38" s="537" t="s">
        <v>659</v>
      </c>
      <c r="I38" s="546">
        <v>12.1</v>
      </c>
      <c r="J38" s="546">
        <v>10</v>
      </c>
      <c r="K38" s="547">
        <v>121</v>
      </c>
    </row>
    <row r="39" spans="1:11" ht="14.4" customHeight="1" x14ac:dyDescent="0.3">
      <c r="A39" s="533" t="s">
        <v>458</v>
      </c>
      <c r="B39" s="534" t="s">
        <v>486</v>
      </c>
      <c r="C39" s="537" t="s">
        <v>463</v>
      </c>
      <c r="D39" s="565" t="s">
        <v>868</v>
      </c>
      <c r="E39" s="537" t="s">
        <v>871</v>
      </c>
      <c r="F39" s="565" t="s">
        <v>872</v>
      </c>
      <c r="G39" s="537" t="s">
        <v>660</v>
      </c>
      <c r="H39" s="537" t="s">
        <v>661</v>
      </c>
      <c r="I39" s="546">
        <v>25.53</v>
      </c>
      <c r="J39" s="546">
        <v>16</v>
      </c>
      <c r="K39" s="547">
        <v>408.48</v>
      </c>
    </row>
    <row r="40" spans="1:11" ht="14.4" customHeight="1" x14ac:dyDescent="0.3">
      <c r="A40" s="533" t="s">
        <v>458</v>
      </c>
      <c r="B40" s="534" t="s">
        <v>486</v>
      </c>
      <c r="C40" s="537" t="s">
        <v>463</v>
      </c>
      <c r="D40" s="565" t="s">
        <v>868</v>
      </c>
      <c r="E40" s="537" t="s">
        <v>871</v>
      </c>
      <c r="F40" s="565" t="s">
        <v>872</v>
      </c>
      <c r="G40" s="537" t="s">
        <v>662</v>
      </c>
      <c r="H40" s="537" t="s">
        <v>663</v>
      </c>
      <c r="I40" s="546">
        <v>2.29</v>
      </c>
      <c r="J40" s="546">
        <v>50</v>
      </c>
      <c r="K40" s="547">
        <v>114.5</v>
      </c>
    </row>
    <row r="41" spans="1:11" ht="14.4" customHeight="1" x14ac:dyDescent="0.3">
      <c r="A41" s="533" t="s">
        <v>458</v>
      </c>
      <c r="B41" s="534" t="s">
        <v>486</v>
      </c>
      <c r="C41" s="537" t="s">
        <v>463</v>
      </c>
      <c r="D41" s="565" t="s">
        <v>868</v>
      </c>
      <c r="E41" s="537" t="s">
        <v>873</v>
      </c>
      <c r="F41" s="565" t="s">
        <v>874</v>
      </c>
      <c r="G41" s="537" t="s">
        <v>664</v>
      </c>
      <c r="H41" s="537" t="s">
        <v>665</v>
      </c>
      <c r="I41" s="546">
        <v>39.450000000000003</v>
      </c>
      <c r="J41" s="546">
        <v>200</v>
      </c>
      <c r="K41" s="547">
        <v>7889.2</v>
      </c>
    </row>
    <row r="42" spans="1:11" ht="14.4" customHeight="1" x14ac:dyDescent="0.3">
      <c r="A42" s="533" t="s">
        <v>458</v>
      </c>
      <c r="B42" s="534" t="s">
        <v>486</v>
      </c>
      <c r="C42" s="537" t="s">
        <v>463</v>
      </c>
      <c r="D42" s="565" t="s">
        <v>868</v>
      </c>
      <c r="E42" s="537" t="s">
        <v>875</v>
      </c>
      <c r="F42" s="565" t="s">
        <v>876</v>
      </c>
      <c r="G42" s="537" t="s">
        <v>666</v>
      </c>
      <c r="H42" s="537" t="s">
        <v>667</v>
      </c>
      <c r="I42" s="546">
        <v>1.7920000000000003</v>
      </c>
      <c r="J42" s="546">
        <v>900</v>
      </c>
      <c r="K42" s="547">
        <v>1612</v>
      </c>
    </row>
    <row r="43" spans="1:11" ht="14.4" customHeight="1" x14ac:dyDescent="0.3">
      <c r="A43" s="533" t="s">
        <v>458</v>
      </c>
      <c r="B43" s="534" t="s">
        <v>486</v>
      </c>
      <c r="C43" s="537" t="s">
        <v>463</v>
      </c>
      <c r="D43" s="565" t="s">
        <v>868</v>
      </c>
      <c r="E43" s="537" t="s">
        <v>877</v>
      </c>
      <c r="F43" s="565" t="s">
        <v>878</v>
      </c>
      <c r="G43" s="537" t="s">
        <v>668</v>
      </c>
      <c r="H43" s="537" t="s">
        <v>669</v>
      </c>
      <c r="I43" s="546">
        <v>0.72333333333333327</v>
      </c>
      <c r="J43" s="546">
        <v>1700</v>
      </c>
      <c r="K43" s="547">
        <v>1231.2</v>
      </c>
    </row>
    <row r="44" spans="1:11" ht="14.4" customHeight="1" x14ac:dyDescent="0.3">
      <c r="A44" s="533" t="s">
        <v>458</v>
      </c>
      <c r="B44" s="534" t="s">
        <v>486</v>
      </c>
      <c r="C44" s="537" t="s">
        <v>463</v>
      </c>
      <c r="D44" s="565" t="s">
        <v>868</v>
      </c>
      <c r="E44" s="537" t="s">
        <v>877</v>
      </c>
      <c r="F44" s="565" t="s">
        <v>878</v>
      </c>
      <c r="G44" s="537" t="s">
        <v>670</v>
      </c>
      <c r="H44" s="537" t="s">
        <v>671</v>
      </c>
      <c r="I44" s="546">
        <v>0.73</v>
      </c>
      <c r="J44" s="546">
        <v>400</v>
      </c>
      <c r="K44" s="547">
        <v>291.2</v>
      </c>
    </row>
    <row r="45" spans="1:11" ht="14.4" customHeight="1" x14ac:dyDescent="0.3">
      <c r="A45" s="533" t="s">
        <v>458</v>
      </c>
      <c r="B45" s="534" t="s">
        <v>486</v>
      </c>
      <c r="C45" s="537" t="s">
        <v>463</v>
      </c>
      <c r="D45" s="565" t="s">
        <v>868</v>
      </c>
      <c r="E45" s="537" t="s">
        <v>877</v>
      </c>
      <c r="F45" s="565" t="s">
        <v>878</v>
      </c>
      <c r="G45" s="537" t="s">
        <v>672</v>
      </c>
      <c r="H45" s="537" t="s">
        <v>673</v>
      </c>
      <c r="I45" s="546">
        <v>7.5</v>
      </c>
      <c r="J45" s="546">
        <v>80</v>
      </c>
      <c r="K45" s="547">
        <v>600</v>
      </c>
    </row>
    <row r="46" spans="1:11" ht="14.4" customHeight="1" x14ac:dyDescent="0.3">
      <c r="A46" s="533" t="s">
        <v>458</v>
      </c>
      <c r="B46" s="534" t="s">
        <v>486</v>
      </c>
      <c r="C46" s="537" t="s">
        <v>463</v>
      </c>
      <c r="D46" s="565" t="s">
        <v>868</v>
      </c>
      <c r="E46" s="537" t="s">
        <v>877</v>
      </c>
      <c r="F46" s="565" t="s">
        <v>878</v>
      </c>
      <c r="G46" s="537" t="s">
        <v>674</v>
      </c>
      <c r="H46" s="537" t="s">
        <v>675</v>
      </c>
      <c r="I46" s="546">
        <v>0.71</v>
      </c>
      <c r="J46" s="546">
        <v>400</v>
      </c>
      <c r="K46" s="547">
        <v>284</v>
      </c>
    </row>
    <row r="47" spans="1:11" ht="14.4" customHeight="1" x14ac:dyDescent="0.3">
      <c r="A47" s="533" t="s">
        <v>458</v>
      </c>
      <c r="B47" s="534" t="s">
        <v>486</v>
      </c>
      <c r="C47" s="537" t="s">
        <v>463</v>
      </c>
      <c r="D47" s="565" t="s">
        <v>868</v>
      </c>
      <c r="E47" s="537" t="s">
        <v>877</v>
      </c>
      <c r="F47" s="565" t="s">
        <v>878</v>
      </c>
      <c r="G47" s="537" t="s">
        <v>676</v>
      </c>
      <c r="H47" s="537" t="s">
        <v>677</v>
      </c>
      <c r="I47" s="546">
        <v>0.71</v>
      </c>
      <c r="J47" s="546">
        <v>400</v>
      </c>
      <c r="K47" s="547">
        <v>284</v>
      </c>
    </row>
    <row r="48" spans="1:11" ht="14.4" customHeight="1" x14ac:dyDescent="0.3">
      <c r="A48" s="533" t="s">
        <v>458</v>
      </c>
      <c r="B48" s="534" t="s">
        <v>486</v>
      </c>
      <c r="C48" s="537" t="s">
        <v>468</v>
      </c>
      <c r="D48" s="565" t="s">
        <v>487</v>
      </c>
      <c r="E48" s="537" t="s">
        <v>869</v>
      </c>
      <c r="F48" s="565" t="s">
        <v>870</v>
      </c>
      <c r="G48" s="537" t="s">
        <v>600</v>
      </c>
      <c r="H48" s="537" t="s">
        <v>601</v>
      </c>
      <c r="I48" s="546">
        <v>0.52666666666666673</v>
      </c>
      <c r="J48" s="546">
        <v>1500</v>
      </c>
      <c r="K48" s="547">
        <v>790</v>
      </c>
    </row>
    <row r="49" spans="1:11" ht="14.4" customHeight="1" x14ac:dyDescent="0.3">
      <c r="A49" s="533" t="s">
        <v>458</v>
      </c>
      <c r="B49" s="534" t="s">
        <v>486</v>
      </c>
      <c r="C49" s="537" t="s">
        <v>468</v>
      </c>
      <c r="D49" s="565" t="s">
        <v>487</v>
      </c>
      <c r="E49" s="537" t="s">
        <v>869</v>
      </c>
      <c r="F49" s="565" t="s">
        <v>870</v>
      </c>
      <c r="G49" s="537" t="s">
        <v>608</v>
      </c>
      <c r="H49" s="537" t="s">
        <v>609</v>
      </c>
      <c r="I49" s="546">
        <v>27.367500000000003</v>
      </c>
      <c r="J49" s="546">
        <v>13</v>
      </c>
      <c r="K49" s="547">
        <v>355.78000000000003</v>
      </c>
    </row>
    <row r="50" spans="1:11" ht="14.4" customHeight="1" x14ac:dyDescent="0.3">
      <c r="A50" s="533" t="s">
        <v>458</v>
      </c>
      <c r="B50" s="534" t="s">
        <v>486</v>
      </c>
      <c r="C50" s="537" t="s">
        <v>468</v>
      </c>
      <c r="D50" s="565" t="s">
        <v>487</v>
      </c>
      <c r="E50" s="537" t="s">
        <v>869</v>
      </c>
      <c r="F50" s="565" t="s">
        <v>870</v>
      </c>
      <c r="G50" s="537" t="s">
        <v>612</v>
      </c>
      <c r="H50" s="537" t="s">
        <v>613</v>
      </c>
      <c r="I50" s="546">
        <v>1.3033333333333332</v>
      </c>
      <c r="J50" s="546">
        <v>300</v>
      </c>
      <c r="K50" s="547">
        <v>391</v>
      </c>
    </row>
    <row r="51" spans="1:11" ht="14.4" customHeight="1" x14ac:dyDescent="0.3">
      <c r="A51" s="533" t="s">
        <v>458</v>
      </c>
      <c r="B51" s="534" t="s">
        <v>486</v>
      </c>
      <c r="C51" s="537" t="s">
        <v>468</v>
      </c>
      <c r="D51" s="565" t="s">
        <v>487</v>
      </c>
      <c r="E51" s="537" t="s">
        <v>869</v>
      </c>
      <c r="F51" s="565" t="s">
        <v>870</v>
      </c>
      <c r="G51" s="537" t="s">
        <v>678</v>
      </c>
      <c r="H51" s="537" t="s">
        <v>679</v>
      </c>
      <c r="I51" s="546">
        <v>98.38</v>
      </c>
      <c r="J51" s="546">
        <v>4</v>
      </c>
      <c r="K51" s="547">
        <v>393.52</v>
      </c>
    </row>
    <row r="52" spans="1:11" ht="14.4" customHeight="1" x14ac:dyDescent="0.3">
      <c r="A52" s="533" t="s">
        <v>458</v>
      </c>
      <c r="B52" s="534" t="s">
        <v>486</v>
      </c>
      <c r="C52" s="537" t="s">
        <v>468</v>
      </c>
      <c r="D52" s="565" t="s">
        <v>487</v>
      </c>
      <c r="E52" s="537" t="s">
        <v>871</v>
      </c>
      <c r="F52" s="565" t="s">
        <v>872</v>
      </c>
      <c r="G52" s="537" t="s">
        <v>680</v>
      </c>
      <c r="H52" s="537" t="s">
        <v>681</v>
      </c>
      <c r="I52" s="546">
        <v>0.47749999999999998</v>
      </c>
      <c r="J52" s="546">
        <v>500</v>
      </c>
      <c r="K52" s="547">
        <v>238</v>
      </c>
    </row>
    <row r="53" spans="1:11" ht="14.4" customHeight="1" x14ac:dyDescent="0.3">
      <c r="A53" s="533" t="s">
        <v>458</v>
      </c>
      <c r="B53" s="534" t="s">
        <v>486</v>
      </c>
      <c r="C53" s="537" t="s">
        <v>468</v>
      </c>
      <c r="D53" s="565" t="s">
        <v>487</v>
      </c>
      <c r="E53" s="537" t="s">
        <v>871</v>
      </c>
      <c r="F53" s="565" t="s">
        <v>872</v>
      </c>
      <c r="G53" s="537" t="s">
        <v>682</v>
      </c>
      <c r="H53" s="537" t="s">
        <v>683</v>
      </c>
      <c r="I53" s="546">
        <v>1.84</v>
      </c>
      <c r="J53" s="546">
        <v>1400</v>
      </c>
      <c r="K53" s="547">
        <v>2576</v>
      </c>
    </row>
    <row r="54" spans="1:11" ht="14.4" customHeight="1" x14ac:dyDescent="0.3">
      <c r="A54" s="533" t="s">
        <v>458</v>
      </c>
      <c r="B54" s="534" t="s">
        <v>486</v>
      </c>
      <c r="C54" s="537" t="s">
        <v>468</v>
      </c>
      <c r="D54" s="565" t="s">
        <v>487</v>
      </c>
      <c r="E54" s="537" t="s">
        <v>871</v>
      </c>
      <c r="F54" s="565" t="s">
        <v>872</v>
      </c>
      <c r="G54" s="537" t="s">
        <v>684</v>
      </c>
      <c r="H54" s="537" t="s">
        <v>685</v>
      </c>
      <c r="I54" s="546">
        <v>0.6</v>
      </c>
      <c r="J54" s="546">
        <v>400</v>
      </c>
      <c r="K54" s="547">
        <v>240</v>
      </c>
    </row>
    <row r="55" spans="1:11" ht="14.4" customHeight="1" x14ac:dyDescent="0.3">
      <c r="A55" s="533" t="s">
        <v>458</v>
      </c>
      <c r="B55" s="534" t="s">
        <v>486</v>
      </c>
      <c r="C55" s="537" t="s">
        <v>468</v>
      </c>
      <c r="D55" s="565" t="s">
        <v>487</v>
      </c>
      <c r="E55" s="537" t="s">
        <v>871</v>
      </c>
      <c r="F55" s="565" t="s">
        <v>872</v>
      </c>
      <c r="G55" s="537" t="s">
        <v>686</v>
      </c>
      <c r="H55" s="537" t="s">
        <v>687</v>
      </c>
      <c r="I55" s="546">
        <v>4.24</v>
      </c>
      <c r="J55" s="546">
        <v>50</v>
      </c>
      <c r="K55" s="547">
        <v>212</v>
      </c>
    </row>
    <row r="56" spans="1:11" ht="14.4" customHeight="1" x14ac:dyDescent="0.3">
      <c r="A56" s="533" t="s">
        <v>458</v>
      </c>
      <c r="B56" s="534" t="s">
        <v>486</v>
      </c>
      <c r="C56" s="537" t="s">
        <v>468</v>
      </c>
      <c r="D56" s="565" t="s">
        <v>487</v>
      </c>
      <c r="E56" s="537" t="s">
        <v>871</v>
      </c>
      <c r="F56" s="565" t="s">
        <v>872</v>
      </c>
      <c r="G56" s="537" t="s">
        <v>656</v>
      </c>
      <c r="H56" s="537" t="s">
        <v>657</v>
      </c>
      <c r="I56" s="546">
        <v>15.003333333333332</v>
      </c>
      <c r="J56" s="546">
        <v>56</v>
      </c>
      <c r="K56" s="547">
        <v>840.2</v>
      </c>
    </row>
    <row r="57" spans="1:11" ht="14.4" customHeight="1" x14ac:dyDescent="0.3">
      <c r="A57" s="533" t="s">
        <v>458</v>
      </c>
      <c r="B57" s="534" t="s">
        <v>486</v>
      </c>
      <c r="C57" s="537" t="s">
        <v>468</v>
      </c>
      <c r="D57" s="565" t="s">
        <v>487</v>
      </c>
      <c r="E57" s="537" t="s">
        <v>871</v>
      </c>
      <c r="F57" s="565" t="s">
        <v>872</v>
      </c>
      <c r="G57" s="537" t="s">
        <v>660</v>
      </c>
      <c r="H57" s="537" t="s">
        <v>661</v>
      </c>
      <c r="I57" s="546">
        <v>25.532</v>
      </c>
      <c r="J57" s="546">
        <v>33</v>
      </c>
      <c r="K57" s="547">
        <v>842.57</v>
      </c>
    </row>
    <row r="58" spans="1:11" ht="14.4" customHeight="1" x14ac:dyDescent="0.3">
      <c r="A58" s="533" t="s">
        <v>458</v>
      </c>
      <c r="B58" s="534" t="s">
        <v>486</v>
      </c>
      <c r="C58" s="537" t="s">
        <v>468</v>
      </c>
      <c r="D58" s="565" t="s">
        <v>487</v>
      </c>
      <c r="E58" s="537" t="s">
        <v>871</v>
      </c>
      <c r="F58" s="565" t="s">
        <v>872</v>
      </c>
      <c r="G58" s="537" t="s">
        <v>688</v>
      </c>
      <c r="H58" s="537" t="s">
        <v>689</v>
      </c>
      <c r="I58" s="546">
        <v>2</v>
      </c>
      <c r="J58" s="546">
        <v>600</v>
      </c>
      <c r="K58" s="547">
        <v>1201.53</v>
      </c>
    </row>
    <row r="59" spans="1:11" ht="14.4" customHeight="1" x14ac:dyDescent="0.3">
      <c r="A59" s="533" t="s">
        <v>458</v>
      </c>
      <c r="B59" s="534" t="s">
        <v>486</v>
      </c>
      <c r="C59" s="537" t="s">
        <v>468</v>
      </c>
      <c r="D59" s="565" t="s">
        <v>487</v>
      </c>
      <c r="E59" s="537" t="s">
        <v>871</v>
      </c>
      <c r="F59" s="565" t="s">
        <v>872</v>
      </c>
      <c r="G59" s="537" t="s">
        <v>690</v>
      </c>
      <c r="H59" s="537" t="s">
        <v>691</v>
      </c>
      <c r="I59" s="546">
        <v>3.63</v>
      </c>
      <c r="J59" s="546">
        <v>480</v>
      </c>
      <c r="K59" s="547">
        <v>1742.4</v>
      </c>
    </row>
    <row r="60" spans="1:11" ht="14.4" customHeight="1" x14ac:dyDescent="0.3">
      <c r="A60" s="533" t="s">
        <v>458</v>
      </c>
      <c r="B60" s="534" t="s">
        <v>486</v>
      </c>
      <c r="C60" s="537" t="s">
        <v>468</v>
      </c>
      <c r="D60" s="565" t="s">
        <v>487</v>
      </c>
      <c r="E60" s="537" t="s">
        <v>871</v>
      </c>
      <c r="F60" s="565" t="s">
        <v>872</v>
      </c>
      <c r="G60" s="537" t="s">
        <v>692</v>
      </c>
      <c r="H60" s="537" t="s">
        <v>693</v>
      </c>
      <c r="I60" s="546">
        <v>53.85</v>
      </c>
      <c r="J60" s="546">
        <v>40</v>
      </c>
      <c r="K60" s="547">
        <v>2153.8000000000002</v>
      </c>
    </row>
    <row r="61" spans="1:11" ht="14.4" customHeight="1" x14ac:dyDescent="0.3">
      <c r="A61" s="533" t="s">
        <v>458</v>
      </c>
      <c r="B61" s="534" t="s">
        <v>486</v>
      </c>
      <c r="C61" s="537" t="s">
        <v>468</v>
      </c>
      <c r="D61" s="565" t="s">
        <v>487</v>
      </c>
      <c r="E61" s="537" t="s">
        <v>871</v>
      </c>
      <c r="F61" s="565" t="s">
        <v>872</v>
      </c>
      <c r="G61" s="537" t="s">
        <v>694</v>
      </c>
      <c r="H61" s="537" t="s">
        <v>695</v>
      </c>
      <c r="I61" s="546">
        <v>68.73</v>
      </c>
      <c r="J61" s="546">
        <v>200</v>
      </c>
      <c r="K61" s="547">
        <v>13745.6</v>
      </c>
    </row>
    <row r="62" spans="1:11" ht="14.4" customHeight="1" x14ac:dyDescent="0.3">
      <c r="A62" s="533" t="s">
        <v>458</v>
      </c>
      <c r="B62" s="534" t="s">
        <v>486</v>
      </c>
      <c r="C62" s="537" t="s">
        <v>468</v>
      </c>
      <c r="D62" s="565" t="s">
        <v>487</v>
      </c>
      <c r="E62" s="537" t="s">
        <v>871</v>
      </c>
      <c r="F62" s="565" t="s">
        <v>872</v>
      </c>
      <c r="G62" s="537" t="s">
        <v>696</v>
      </c>
      <c r="H62" s="537" t="s">
        <v>697</v>
      </c>
      <c r="I62" s="546">
        <v>5.6</v>
      </c>
      <c r="J62" s="546">
        <v>500</v>
      </c>
      <c r="K62" s="547">
        <v>2797.52</v>
      </c>
    </row>
    <row r="63" spans="1:11" ht="14.4" customHeight="1" x14ac:dyDescent="0.3">
      <c r="A63" s="533" t="s">
        <v>458</v>
      </c>
      <c r="B63" s="534" t="s">
        <v>486</v>
      </c>
      <c r="C63" s="537" t="s">
        <v>468</v>
      </c>
      <c r="D63" s="565" t="s">
        <v>487</v>
      </c>
      <c r="E63" s="537" t="s">
        <v>871</v>
      </c>
      <c r="F63" s="565" t="s">
        <v>872</v>
      </c>
      <c r="G63" s="537" t="s">
        <v>698</v>
      </c>
      <c r="H63" s="537" t="s">
        <v>699</v>
      </c>
      <c r="I63" s="546">
        <v>183.72</v>
      </c>
      <c r="J63" s="546">
        <v>1</v>
      </c>
      <c r="K63" s="547">
        <v>183.72</v>
      </c>
    </row>
    <row r="64" spans="1:11" ht="14.4" customHeight="1" x14ac:dyDescent="0.3">
      <c r="A64" s="533" t="s">
        <v>458</v>
      </c>
      <c r="B64" s="534" t="s">
        <v>486</v>
      </c>
      <c r="C64" s="537" t="s">
        <v>468</v>
      </c>
      <c r="D64" s="565" t="s">
        <v>487</v>
      </c>
      <c r="E64" s="537" t="s">
        <v>871</v>
      </c>
      <c r="F64" s="565" t="s">
        <v>872</v>
      </c>
      <c r="G64" s="537" t="s">
        <v>700</v>
      </c>
      <c r="H64" s="537" t="s">
        <v>701</v>
      </c>
      <c r="I64" s="546">
        <v>11.38</v>
      </c>
      <c r="J64" s="546">
        <v>200</v>
      </c>
      <c r="K64" s="547">
        <v>2275</v>
      </c>
    </row>
    <row r="65" spans="1:11" ht="14.4" customHeight="1" x14ac:dyDescent="0.3">
      <c r="A65" s="533" t="s">
        <v>458</v>
      </c>
      <c r="B65" s="534" t="s">
        <v>486</v>
      </c>
      <c r="C65" s="537" t="s">
        <v>468</v>
      </c>
      <c r="D65" s="565" t="s">
        <v>487</v>
      </c>
      <c r="E65" s="537" t="s">
        <v>871</v>
      </c>
      <c r="F65" s="565" t="s">
        <v>872</v>
      </c>
      <c r="G65" s="537" t="s">
        <v>702</v>
      </c>
      <c r="H65" s="537" t="s">
        <v>703</v>
      </c>
      <c r="I65" s="546">
        <v>1.2</v>
      </c>
      <c r="J65" s="546">
        <v>400</v>
      </c>
      <c r="K65" s="547">
        <v>479.32</v>
      </c>
    </row>
    <row r="66" spans="1:11" ht="14.4" customHeight="1" x14ac:dyDescent="0.3">
      <c r="A66" s="533" t="s">
        <v>458</v>
      </c>
      <c r="B66" s="534" t="s">
        <v>486</v>
      </c>
      <c r="C66" s="537" t="s">
        <v>468</v>
      </c>
      <c r="D66" s="565" t="s">
        <v>487</v>
      </c>
      <c r="E66" s="537" t="s">
        <v>871</v>
      </c>
      <c r="F66" s="565" t="s">
        <v>872</v>
      </c>
      <c r="G66" s="537" t="s">
        <v>704</v>
      </c>
      <c r="H66" s="537" t="s">
        <v>705</v>
      </c>
      <c r="I66" s="546">
        <v>23488.52</v>
      </c>
      <c r="J66" s="546">
        <v>1</v>
      </c>
      <c r="K66" s="547">
        <v>23488.52</v>
      </c>
    </row>
    <row r="67" spans="1:11" ht="14.4" customHeight="1" x14ac:dyDescent="0.3">
      <c r="A67" s="533" t="s">
        <v>458</v>
      </c>
      <c r="B67" s="534" t="s">
        <v>486</v>
      </c>
      <c r="C67" s="537" t="s">
        <v>468</v>
      </c>
      <c r="D67" s="565" t="s">
        <v>487</v>
      </c>
      <c r="E67" s="537" t="s">
        <v>873</v>
      </c>
      <c r="F67" s="565" t="s">
        <v>874</v>
      </c>
      <c r="G67" s="537" t="s">
        <v>706</v>
      </c>
      <c r="H67" s="537" t="s">
        <v>707</v>
      </c>
      <c r="I67" s="546">
        <v>1.84</v>
      </c>
      <c r="J67" s="546">
        <v>1024</v>
      </c>
      <c r="K67" s="547">
        <v>1887.6</v>
      </c>
    </row>
    <row r="68" spans="1:11" ht="14.4" customHeight="1" x14ac:dyDescent="0.3">
      <c r="A68" s="533" t="s">
        <v>458</v>
      </c>
      <c r="B68" s="534" t="s">
        <v>486</v>
      </c>
      <c r="C68" s="537" t="s">
        <v>468</v>
      </c>
      <c r="D68" s="565" t="s">
        <v>487</v>
      </c>
      <c r="E68" s="537" t="s">
        <v>873</v>
      </c>
      <c r="F68" s="565" t="s">
        <v>874</v>
      </c>
      <c r="G68" s="537" t="s">
        <v>708</v>
      </c>
      <c r="H68" s="537" t="s">
        <v>709</v>
      </c>
      <c r="I68" s="546">
        <v>1.5100000000000002</v>
      </c>
      <c r="J68" s="546">
        <v>2500</v>
      </c>
      <c r="K68" s="547">
        <v>3766.32</v>
      </c>
    </row>
    <row r="69" spans="1:11" ht="14.4" customHeight="1" x14ac:dyDescent="0.3">
      <c r="A69" s="533" t="s">
        <v>458</v>
      </c>
      <c r="B69" s="534" t="s">
        <v>486</v>
      </c>
      <c r="C69" s="537" t="s">
        <v>468</v>
      </c>
      <c r="D69" s="565" t="s">
        <v>487</v>
      </c>
      <c r="E69" s="537" t="s">
        <v>873</v>
      </c>
      <c r="F69" s="565" t="s">
        <v>874</v>
      </c>
      <c r="G69" s="537" t="s">
        <v>710</v>
      </c>
      <c r="H69" s="537" t="s">
        <v>711</v>
      </c>
      <c r="I69" s="546">
        <v>0.43500000000000005</v>
      </c>
      <c r="J69" s="546">
        <v>10000</v>
      </c>
      <c r="K69" s="547">
        <v>4198.5999999999995</v>
      </c>
    </row>
    <row r="70" spans="1:11" ht="14.4" customHeight="1" x14ac:dyDescent="0.3">
      <c r="A70" s="533" t="s">
        <v>458</v>
      </c>
      <c r="B70" s="534" t="s">
        <v>486</v>
      </c>
      <c r="C70" s="537" t="s">
        <v>468</v>
      </c>
      <c r="D70" s="565" t="s">
        <v>487</v>
      </c>
      <c r="E70" s="537" t="s">
        <v>873</v>
      </c>
      <c r="F70" s="565" t="s">
        <v>874</v>
      </c>
      <c r="G70" s="537" t="s">
        <v>712</v>
      </c>
      <c r="H70" s="537" t="s">
        <v>713</v>
      </c>
      <c r="I70" s="546">
        <v>0.13375000000000001</v>
      </c>
      <c r="J70" s="546">
        <v>17000</v>
      </c>
      <c r="K70" s="547">
        <v>2308.5</v>
      </c>
    </row>
    <row r="71" spans="1:11" ht="14.4" customHeight="1" x14ac:dyDescent="0.3">
      <c r="A71" s="533" t="s">
        <v>458</v>
      </c>
      <c r="B71" s="534" t="s">
        <v>486</v>
      </c>
      <c r="C71" s="537" t="s">
        <v>468</v>
      </c>
      <c r="D71" s="565" t="s">
        <v>487</v>
      </c>
      <c r="E71" s="537" t="s">
        <v>873</v>
      </c>
      <c r="F71" s="565" t="s">
        <v>874</v>
      </c>
      <c r="G71" s="537" t="s">
        <v>714</v>
      </c>
      <c r="H71" s="537" t="s">
        <v>715</v>
      </c>
      <c r="I71" s="546">
        <v>1.3</v>
      </c>
      <c r="J71" s="546">
        <v>4000</v>
      </c>
      <c r="K71" s="547">
        <v>5203</v>
      </c>
    </row>
    <row r="72" spans="1:11" ht="14.4" customHeight="1" x14ac:dyDescent="0.3">
      <c r="A72" s="533" t="s">
        <v>458</v>
      </c>
      <c r="B72" s="534" t="s">
        <v>486</v>
      </c>
      <c r="C72" s="537" t="s">
        <v>468</v>
      </c>
      <c r="D72" s="565" t="s">
        <v>487</v>
      </c>
      <c r="E72" s="537" t="s">
        <v>873</v>
      </c>
      <c r="F72" s="565" t="s">
        <v>874</v>
      </c>
      <c r="G72" s="537" t="s">
        <v>716</v>
      </c>
      <c r="H72" s="537" t="s">
        <v>717</v>
      </c>
      <c r="I72" s="546">
        <v>37.51</v>
      </c>
      <c r="J72" s="546">
        <v>10</v>
      </c>
      <c r="K72" s="547">
        <v>375.1</v>
      </c>
    </row>
    <row r="73" spans="1:11" ht="14.4" customHeight="1" x14ac:dyDescent="0.3">
      <c r="A73" s="533" t="s">
        <v>458</v>
      </c>
      <c r="B73" s="534" t="s">
        <v>486</v>
      </c>
      <c r="C73" s="537" t="s">
        <v>468</v>
      </c>
      <c r="D73" s="565" t="s">
        <v>487</v>
      </c>
      <c r="E73" s="537" t="s">
        <v>873</v>
      </c>
      <c r="F73" s="565" t="s">
        <v>874</v>
      </c>
      <c r="G73" s="537" t="s">
        <v>718</v>
      </c>
      <c r="H73" s="537" t="s">
        <v>719</v>
      </c>
      <c r="I73" s="546">
        <v>20.329999999999998</v>
      </c>
      <c r="J73" s="546">
        <v>250</v>
      </c>
      <c r="K73" s="547">
        <v>5082</v>
      </c>
    </row>
    <row r="74" spans="1:11" ht="14.4" customHeight="1" x14ac:dyDescent="0.3">
      <c r="A74" s="533" t="s">
        <v>458</v>
      </c>
      <c r="B74" s="534" t="s">
        <v>486</v>
      </c>
      <c r="C74" s="537" t="s">
        <v>468</v>
      </c>
      <c r="D74" s="565" t="s">
        <v>487</v>
      </c>
      <c r="E74" s="537" t="s">
        <v>873</v>
      </c>
      <c r="F74" s="565" t="s">
        <v>874</v>
      </c>
      <c r="G74" s="537" t="s">
        <v>720</v>
      </c>
      <c r="H74" s="537" t="s">
        <v>721</v>
      </c>
      <c r="I74" s="546">
        <v>0.73499999999999999</v>
      </c>
      <c r="J74" s="546">
        <v>2500</v>
      </c>
      <c r="K74" s="547">
        <v>1827.1</v>
      </c>
    </row>
    <row r="75" spans="1:11" ht="14.4" customHeight="1" x14ac:dyDescent="0.3">
      <c r="A75" s="533" t="s">
        <v>458</v>
      </c>
      <c r="B75" s="534" t="s">
        <v>486</v>
      </c>
      <c r="C75" s="537" t="s">
        <v>468</v>
      </c>
      <c r="D75" s="565" t="s">
        <v>487</v>
      </c>
      <c r="E75" s="537" t="s">
        <v>873</v>
      </c>
      <c r="F75" s="565" t="s">
        <v>874</v>
      </c>
      <c r="G75" s="537" t="s">
        <v>722</v>
      </c>
      <c r="H75" s="537" t="s">
        <v>723</v>
      </c>
      <c r="I75" s="546">
        <v>0.27</v>
      </c>
      <c r="J75" s="546">
        <v>1000</v>
      </c>
      <c r="K75" s="547">
        <v>274.89999999999998</v>
      </c>
    </row>
    <row r="76" spans="1:11" ht="14.4" customHeight="1" x14ac:dyDescent="0.3">
      <c r="A76" s="533" t="s">
        <v>458</v>
      </c>
      <c r="B76" s="534" t="s">
        <v>486</v>
      </c>
      <c r="C76" s="537" t="s">
        <v>468</v>
      </c>
      <c r="D76" s="565" t="s">
        <v>487</v>
      </c>
      <c r="E76" s="537" t="s">
        <v>873</v>
      </c>
      <c r="F76" s="565" t="s">
        <v>874</v>
      </c>
      <c r="G76" s="537" t="s">
        <v>724</v>
      </c>
      <c r="H76" s="537" t="s">
        <v>725</v>
      </c>
      <c r="I76" s="546">
        <v>1507.51</v>
      </c>
      <c r="J76" s="546">
        <v>45</v>
      </c>
      <c r="K76" s="547">
        <v>17690.2</v>
      </c>
    </row>
    <row r="77" spans="1:11" ht="14.4" customHeight="1" x14ac:dyDescent="0.3">
      <c r="A77" s="533" t="s">
        <v>458</v>
      </c>
      <c r="B77" s="534" t="s">
        <v>486</v>
      </c>
      <c r="C77" s="537" t="s">
        <v>468</v>
      </c>
      <c r="D77" s="565" t="s">
        <v>487</v>
      </c>
      <c r="E77" s="537" t="s">
        <v>873</v>
      </c>
      <c r="F77" s="565" t="s">
        <v>874</v>
      </c>
      <c r="G77" s="537" t="s">
        <v>726</v>
      </c>
      <c r="H77" s="537" t="s">
        <v>727</v>
      </c>
      <c r="I77" s="546">
        <v>1282.5</v>
      </c>
      <c r="J77" s="546">
        <v>2</v>
      </c>
      <c r="K77" s="547">
        <v>2565</v>
      </c>
    </row>
    <row r="78" spans="1:11" ht="14.4" customHeight="1" x14ac:dyDescent="0.3">
      <c r="A78" s="533" t="s">
        <v>458</v>
      </c>
      <c r="B78" s="534" t="s">
        <v>486</v>
      </c>
      <c r="C78" s="537" t="s">
        <v>468</v>
      </c>
      <c r="D78" s="565" t="s">
        <v>487</v>
      </c>
      <c r="E78" s="537" t="s">
        <v>873</v>
      </c>
      <c r="F78" s="565" t="s">
        <v>874</v>
      </c>
      <c r="G78" s="537" t="s">
        <v>728</v>
      </c>
      <c r="H78" s="537" t="s">
        <v>729</v>
      </c>
      <c r="I78" s="546">
        <v>3.5274999999999999</v>
      </c>
      <c r="J78" s="546">
        <v>4800</v>
      </c>
      <c r="K78" s="547">
        <v>17149.54</v>
      </c>
    </row>
    <row r="79" spans="1:11" ht="14.4" customHeight="1" x14ac:dyDescent="0.3">
      <c r="A79" s="533" t="s">
        <v>458</v>
      </c>
      <c r="B79" s="534" t="s">
        <v>486</v>
      </c>
      <c r="C79" s="537" t="s">
        <v>468</v>
      </c>
      <c r="D79" s="565" t="s">
        <v>487</v>
      </c>
      <c r="E79" s="537" t="s">
        <v>873</v>
      </c>
      <c r="F79" s="565" t="s">
        <v>874</v>
      </c>
      <c r="G79" s="537" t="s">
        <v>730</v>
      </c>
      <c r="H79" s="537" t="s">
        <v>731</v>
      </c>
      <c r="I79" s="546">
        <v>2.5099999999999998</v>
      </c>
      <c r="J79" s="546">
        <v>5760</v>
      </c>
      <c r="K79" s="547">
        <v>14447.400000000001</v>
      </c>
    </row>
    <row r="80" spans="1:11" ht="14.4" customHeight="1" x14ac:dyDescent="0.3">
      <c r="A80" s="533" t="s">
        <v>458</v>
      </c>
      <c r="B80" s="534" t="s">
        <v>486</v>
      </c>
      <c r="C80" s="537" t="s">
        <v>468</v>
      </c>
      <c r="D80" s="565" t="s">
        <v>487</v>
      </c>
      <c r="E80" s="537" t="s">
        <v>873</v>
      </c>
      <c r="F80" s="565" t="s">
        <v>874</v>
      </c>
      <c r="G80" s="537" t="s">
        <v>732</v>
      </c>
      <c r="H80" s="537" t="s">
        <v>733</v>
      </c>
      <c r="I80" s="546">
        <v>37.51</v>
      </c>
      <c r="J80" s="546">
        <v>10</v>
      </c>
      <c r="K80" s="547">
        <v>375.1</v>
      </c>
    </row>
    <row r="81" spans="1:11" ht="14.4" customHeight="1" x14ac:dyDescent="0.3">
      <c r="A81" s="533" t="s">
        <v>458</v>
      </c>
      <c r="B81" s="534" t="s">
        <v>486</v>
      </c>
      <c r="C81" s="537" t="s">
        <v>468</v>
      </c>
      <c r="D81" s="565" t="s">
        <v>487</v>
      </c>
      <c r="E81" s="537" t="s">
        <v>873</v>
      </c>
      <c r="F81" s="565" t="s">
        <v>874</v>
      </c>
      <c r="G81" s="537" t="s">
        <v>734</v>
      </c>
      <c r="H81" s="537" t="s">
        <v>735</v>
      </c>
      <c r="I81" s="546">
        <v>1.85</v>
      </c>
      <c r="J81" s="546">
        <v>1024</v>
      </c>
      <c r="K81" s="547">
        <v>1897.28</v>
      </c>
    </row>
    <row r="82" spans="1:11" ht="14.4" customHeight="1" x14ac:dyDescent="0.3">
      <c r="A82" s="533" t="s">
        <v>458</v>
      </c>
      <c r="B82" s="534" t="s">
        <v>486</v>
      </c>
      <c r="C82" s="537" t="s">
        <v>468</v>
      </c>
      <c r="D82" s="565" t="s">
        <v>487</v>
      </c>
      <c r="E82" s="537" t="s">
        <v>873</v>
      </c>
      <c r="F82" s="565" t="s">
        <v>874</v>
      </c>
      <c r="G82" s="537" t="s">
        <v>736</v>
      </c>
      <c r="H82" s="537" t="s">
        <v>737</v>
      </c>
      <c r="I82" s="546">
        <v>26.22</v>
      </c>
      <c r="J82" s="546">
        <v>360</v>
      </c>
      <c r="K82" s="547">
        <v>9438</v>
      </c>
    </row>
    <row r="83" spans="1:11" ht="14.4" customHeight="1" x14ac:dyDescent="0.3">
      <c r="A83" s="533" t="s">
        <v>458</v>
      </c>
      <c r="B83" s="534" t="s">
        <v>486</v>
      </c>
      <c r="C83" s="537" t="s">
        <v>468</v>
      </c>
      <c r="D83" s="565" t="s">
        <v>487</v>
      </c>
      <c r="E83" s="537" t="s">
        <v>873</v>
      </c>
      <c r="F83" s="565" t="s">
        <v>874</v>
      </c>
      <c r="G83" s="537" t="s">
        <v>738</v>
      </c>
      <c r="H83" s="537" t="s">
        <v>739</v>
      </c>
      <c r="I83" s="546">
        <v>2649.9</v>
      </c>
      <c r="J83" s="546">
        <v>17</v>
      </c>
      <c r="K83" s="547">
        <v>45048.299999999996</v>
      </c>
    </row>
    <row r="84" spans="1:11" ht="14.4" customHeight="1" x14ac:dyDescent="0.3">
      <c r="A84" s="533" t="s">
        <v>458</v>
      </c>
      <c r="B84" s="534" t="s">
        <v>486</v>
      </c>
      <c r="C84" s="537" t="s">
        <v>468</v>
      </c>
      <c r="D84" s="565" t="s">
        <v>487</v>
      </c>
      <c r="E84" s="537" t="s">
        <v>873</v>
      </c>
      <c r="F84" s="565" t="s">
        <v>874</v>
      </c>
      <c r="G84" s="537" t="s">
        <v>740</v>
      </c>
      <c r="H84" s="537" t="s">
        <v>741</v>
      </c>
      <c r="I84" s="546">
        <v>90.75</v>
      </c>
      <c r="J84" s="546">
        <v>3</v>
      </c>
      <c r="K84" s="547">
        <v>272.25</v>
      </c>
    </row>
    <row r="85" spans="1:11" ht="14.4" customHeight="1" x14ac:dyDescent="0.3">
      <c r="A85" s="533" t="s">
        <v>458</v>
      </c>
      <c r="B85" s="534" t="s">
        <v>486</v>
      </c>
      <c r="C85" s="537" t="s">
        <v>468</v>
      </c>
      <c r="D85" s="565" t="s">
        <v>487</v>
      </c>
      <c r="E85" s="537" t="s">
        <v>873</v>
      </c>
      <c r="F85" s="565" t="s">
        <v>874</v>
      </c>
      <c r="G85" s="537" t="s">
        <v>742</v>
      </c>
      <c r="H85" s="537" t="s">
        <v>743</v>
      </c>
      <c r="I85" s="546">
        <v>2.95</v>
      </c>
      <c r="J85" s="546">
        <v>960</v>
      </c>
      <c r="K85" s="547">
        <v>2831.4</v>
      </c>
    </row>
    <row r="86" spans="1:11" ht="14.4" customHeight="1" x14ac:dyDescent="0.3">
      <c r="A86" s="533" t="s">
        <v>458</v>
      </c>
      <c r="B86" s="534" t="s">
        <v>486</v>
      </c>
      <c r="C86" s="537" t="s">
        <v>468</v>
      </c>
      <c r="D86" s="565" t="s">
        <v>487</v>
      </c>
      <c r="E86" s="537" t="s">
        <v>873</v>
      </c>
      <c r="F86" s="565" t="s">
        <v>874</v>
      </c>
      <c r="G86" s="537" t="s">
        <v>744</v>
      </c>
      <c r="H86" s="537" t="s">
        <v>745</v>
      </c>
      <c r="I86" s="546">
        <v>126.57</v>
      </c>
      <c r="J86" s="546">
        <v>50</v>
      </c>
      <c r="K86" s="547">
        <v>6328.3</v>
      </c>
    </row>
    <row r="87" spans="1:11" ht="14.4" customHeight="1" x14ac:dyDescent="0.3">
      <c r="A87" s="533" t="s">
        <v>458</v>
      </c>
      <c r="B87" s="534" t="s">
        <v>486</v>
      </c>
      <c r="C87" s="537" t="s">
        <v>468</v>
      </c>
      <c r="D87" s="565" t="s">
        <v>487</v>
      </c>
      <c r="E87" s="537" t="s">
        <v>873</v>
      </c>
      <c r="F87" s="565" t="s">
        <v>874</v>
      </c>
      <c r="G87" s="537" t="s">
        <v>746</v>
      </c>
      <c r="H87" s="537" t="s">
        <v>747</v>
      </c>
      <c r="I87" s="546">
        <v>3073.4</v>
      </c>
      <c r="J87" s="546">
        <v>1</v>
      </c>
      <c r="K87" s="547">
        <v>3073.4</v>
      </c>
    </row>
    <row r="88" spans="1:11" ht="14.4" customHeight="1" x14ac:dyDescent="0.3">
      <c r="A88" s="533" t="s">
        <v>458</v>
      </c>
      <c r="B88" s="534" t="s">
        <v>486</v>
      </c>
      <c r="C88" s="537" t="s">
        <v>468</v>
      </c>
      <c r="D88" s="565" t="s">
        <v>487</v>
      </c>
      <c r="E88" s="537" t="s">
        <v>873</v>
      </c>
      <c r="F88" s="565" t="s">
        <v>874</v>
      </c>
      <c r="G88" s="537" t="s">
        <v>748</v>
      </c>
      <c r="H88" s="537" t="s">
        <v>749</v>
      </c>
      <c r="I88" s="546">
        <v>2.5649999999999999</v>
      </c>
      <c r="J88" s="546">
        <v>1920</v>
      </c>
      <c r="K88" s="547">
        <v>4922.97</v>
      </c>
    </row>
    <row r="89" spans="1:11" ht="14.4" customHeight="1" x14ac:dyDescent="0.3">
      <c r="A89" s="533" t="s">
        <v>458</v>
      </c>
      <c r="B89" s="534" t="s">
        <v>486</v>
      </c>
      <c r="C89" s="537" t="s">
        <v>468</v>
      </c>
      <c r="D89" s="565" t="s">
        <v>487</v>
      </c>
      <c r="E89" s="537" t="s">
        <v>873</v>
      </c>
      <c r="F89" s="565" t="s">
        <v>874</v>
      </c>
      <c r="G89" s="537" t="s">
        <v>750</v>
      </c>
      <c r="H89" s="537" t="s">
        <v>751</v>
      </c>
      <c r="I89" s="546">
        <v>4.63</v>
      </c>
      <c r="J89" s="546">
        <v>1000</v>
      </c>
      <c r="K89" s="547">
        <v>4626.1400000000003</v>
      </c>
    </row>
    <row r="90" spans="1:11" ht="14.4" customHeight="1" x14ac:dyDescent="0.3">
      <c r="A90" s="533" t="s">
        <v>458</v>
      </c>
      <c r="B90" s="534" t="s">
        <v>486</v>
      </c>
      <c r="C90" s="537" t="s">
        <v>468</v>
      </c>
      <c r="D90" s="565" t="s">
        <v>487</v>
      </c>
      <c r="E90" s="537" t="s">
        <v>875</v>
      </c>
      <c r="F90" s="565" t="s">
        <v>876</v>
      </c>
      <c r="G90" s="537" t="s">
        <v>752</v>
      </c>
      <c r="H90" s="537" t="s">
        <v>753</v>
      </c>
      <c r="I90" s="546">
        <v>0.30599999999999999</v>
      </c>
      <c r="J90" s="546">
        <v>700</v>
      </c>
      <c r="K90" s="547">
        <v>214</v>
      </c>
    </row>
    <row r="91" spans="1:11" ht="14.4" customHeight="1" x14ac:dyDescent="0.3">
      <c r="A91" s="533" t="s">
        <v>458</v>
      </c>
      <c r="B91" s="534" t="s">
        <v>486</v>
      </c>
      <c r="C91" s="537" t="s">
        <v>468</v>
      </c>
      <c r="D91" s="565" t="s">
        <v>487</v>
      </c>
      <c r="E91" s="537" t="s">
        <v>877</v>
      </c>
      <c r="F91" s="565" t="s">
        <v>878</v>
      </c>
      <c r="G91" s="537" t="s">
        <v>670</v>
      </c>
      <c r="H91" s="537" t="s">
        <v>671</v>
      </c>
      <c r="I91" s="546">
        <v>0.72333333333333327</v>
      </c>
      <c r="J91" s="546">
        <v>600</v>
      </c>
      <c r="K91" s="547">
        <v>434.20000000000005</v>
      </c>
    </row>
    <row r="92" spans="1:11" ht="14.4" customHeight="1" x14ac:dyDescent="0.3">
      <c r="A92" s="533" t="s">
        <v>458</v>
      </c>
      <c r="B92" s="534" t="s">
        <v>486</v>
      </c>
      <c r="C92" s="537" t="s">
        <v>468</v>
      </c>
      <c r="D92" s="565" t="s">
        <v>487</v>
      </c>
      <c r="E92" s="537" t="s">
        <v>877</v>
      </c>
      <c r="F92" s="565" t="s">
        <v>878</v>
      </c>
      <c r="G92" s="537" t="s">
        <v>672</v>
      </c>
      <c r="H92" s="537" t="s">
        <v>673</v>
      </c>
      <c r="I92" s="546">
        <v>7.5049999999999999</v>
      </c>
      <c r="J92" s="546">
        <v>180</v>
      </c>
      <c r="K92" s="547">
        <v>1350.8</v>
      </c>
    </row>
    <row r="93" spans="1:11" ht="14.4" customHeight="1" x14ac:dyDescent="0.3">
      <c r="A93" s="533" t="s">
        <v>458</v>
      </c>
      <c r="B93" s="534" t="s">
        <v>486</v>
      </c>
      <c r="C93" s="537" t="s">
        <v>468</v>
      </c>
      <c r="D93" s="565" t="s">
        <v>487</v>
      </c>
      <c r="E93" s="537" t="s">
        <v>877</v>
      </c>
      <c r="F93" s="565" t="s">
        <v>878</v>
      </c>
      <c r="G93" s="537" t="s">
        <v>674</v>
      </c>
      <c r="H93" s="537" t="s">
        <v>675</v>
      </c>
      <c r="I93" s="546">
        <v>0.71</v>
      </c>
      <c r="J93" s="546">
        <v>1400</v>
      </c>
      <c r="K93" s="547">
        <v>994</v>
      </c>
    </row>
    <row r="94" spans="1:11" ht="14.4" customHeight="1" x14ac:dyDescent="0.3">
      <c r="A94" s="533" t="s">
        <v>458</v>
      </c>
      <c r="B94" s="534" t="s">
        <v>486</v>
      </c>
      <c r="C94" s="537" t="s">
        <v>468</v>
      </c>
      <c r="D94" s="565" t="s">
        <v>487</v>
      </c>
      <c r="E94" s="537" t="s">
        <v>877</v>
      </c>
      <c r="F94" s="565" t="s">
        <v>878</v>
      </c>
      <c r="G94" s="537" t="s">
        <v>676</v>
      </c>
      <c r="H94" s="537" t="s">
        <v>677</v>
      </c>
      <c r="I94" s="546">
        <v>0.71</v>
      </c>
      <c r="J94" s="546">
        <v>1800</v>
      </c>
      <c r="K94" s="547">
        <v>1278</v>
      </c>
    </row>
    <row r="95" spans="1:11" ht="14.4" customHeight="1" x14ac:dyDescent="0.3">
      <c r="A95" s="533" t="s">
        <v>458</v>
      </c>
      <c r="B95" s="534" t="s">
        <v>486</v>
      </c>
      <c r="C95" s="537" t="s">
        <v>468</v>
      </c>
      <c r="D95" s="565" t="s">
        <v>487</v>
      </c>
      <c r="E95" s="537" t="s">
        <v>879</v>
      </c>
      <c r="F95" s="565" t="s">
        <v>880</v>
      </c>
      <c r="G95" s="537" t="s">
        <v>754</v>
      </c>
      <c r="H95" s="537" t="s">
        <v>755</v>
      </c>
      <c r="I95" s="546">
        <v>262.32570289042928</v>
      </c>
      <c r="J95" s="546">
        <v>2</v>
      </c>
      <c r="K95" s="547">
        <v>524.65140578085857</v>
      </c>
    </row>
    <row r="96" spans="1:11" ht="14.4" customHeight="1" x14ac:dyDescent="0.3">
      <c r="A96" s="533" t="s">
        <v>458</v>
      </c>
      <c r="B96" s="534" t="s">
        <v>486</v>
      </c>
      <c r="C96" s="537" t="s">
        <v>468</v>
      </c>
      <c r="D96" s="565" t="s">
        <v>487</v>
      </c>
      <c r="E96" s="537" t="s">
        <v>879</v>
      </c>
      <c r="F96" s="565" t="s">
        <v>880</v>
      </c>
      <c r="G96" s="537" t="s">
        <v>756</v>
      </c>
      <c r="H96" s="537" t="s">
        <v>757</v>
      </c>
      <c r="I96" s="546">
        <v>783.53393812102308</v>
      </c>
      <c r="J96" s="546">
        <v>2</v>
      </c>
      <c r="K96" s="547">
        <v>1567.0678762420462</v>
      </c>
    </row>
    <row r="97" spans="1:11" ht="14.4" customHeight="1" x14ac:dyDescent="0.3">
      <c r="A97" s="533" t="s">
        <v>458</v>
      </c>
      <c r="B97" s="534" t="s">
        <v>486</v>
      </c>
      <c r="C97" s="537" t="s">
        <v>468</v>
      </c>
      <c r="D97" s="565" t="s">
        <v>487</v>
      </c>
      <c r="E97" s="537" t="s">
        <v>879</v>
      </c>
      <c r="F97" s="565" t="s">
        <v>880</v>
      </c>
      <c r="G97" s="537" t="s">
        <v>758</v>
      </c>
      <c r="H97" s="537" t="s">
        <v>759</v>
      </c>
      <c r="I97" s="546">
        <v>198.64279717070738</v>
      </c>
      <c r="J97" s="546">
        <v>31</v>
      </c>
      <c r="K97" s="547">
        <v>6157.7299659285782</v>
      </c>
    </row>
    <row r="98" spans="1:11" ht="14.4" customHeight="1" x14ac:dyDescent="0.3">
      <c r="A98" s="533" t="s">
        <v>458</v>
      </c>
      <c r="B98" s="534" t="s">
        <v>486</v>
      </c>
      <c r="C98" s="537" t="s">
        <v>468</v>
      </c>
      <c r="D98" s="565" t="s">
        <v>487</v>
      </c>
      <c r="E98" s="537" t="s">
        <v>879</v>
      </c>
      <c r="F98" s="565" t="s">
        <v>880</v>
      </c>
      <c r="G98" s="537" t="s">
        <v>760</v>
      </c>
      <c r="H98" s="537" t="s">
        <v>761</v>
      </c>
      <c r="I98" s="546">
        <v>180.36142473569936</v>
      </c>
      <c r="J98" s="546">
        <v>2</v>
      </c>
      <c r="K98" s="547">
        <v>360.72284947139872</v>
      </c>
    </row>
    <row r="99" spans="1:11" ht="14.4" customHeight="1" x14ac:dyDescent="0.3">
      <c r="A99" s="533" t="s">
        <v>458</v>
      </c>
      <c r="B99" s="534" t="s">
        <v>486</v>
      </c>
      <c r="C99" s="537" t="s">
        <v>468</v>
      </c>
      <c r="D99" s="565" t="s">
        <v>487</v>
      </c>
      <c r="E99" s="537" t="s">
        <v>879</v>
      </c>
      <c r="F99" s="565" t="s">
        <v>880</v>
      </c>
      <c r="G99" s="537" t="s">
        <v>762</v>
      </c>
      <c r="H99" s="537" t="s">
        <v>763</v>
      </c>
      <c r="I99" s="546">
        <v>252.39539902626237</v>
      </c>
      <c r="J99" s="546">
        <v>11</v>
      </c>
      <c r="K99" s="547">
        <v>2776.349389288886</v>
      </c>
    </row>
    <row r="100" spans="1:11" ht="14.4" customHeight="1" x14ac:dyDescent="0.3">
      <c r="A100" s="533" t="s">
        <v>458</v>
      </c>
      <c r="B100" s="534" t="s">
        <v>486</v>
      </c>
      <c r="C100" s="537" t="s">
        <v>468</v>
      </c>
      <c r="D100" s="565" t="s">
        <v>487</v>
      </c>
      <c r="E100" s="537" t="s">
        <v>879</v>
      </c>
      <c r="F100" s="565" t="s">
        <v>880</v>
      </c>
      <c r="G100" s="537" t="s">
        <v>764</v>
      </c>
      <c r="H100" s="537" t="s">
        <v>765</v>
      </c>
      <c r="I100" s="546">
        <v>264.09359912216485</v>
      </c>
      <c r="J100" s="546">
        <v>7</v>
      </c>
      <c r="K100" s="547">
        <v>1848.6551938551538</v>
      </c>
    </row>
    <row r="101" spans="1:11" ht="14.4" customHeight="1" x14ac:dyDescent="0.3">
      <c r="A101" s="533" t="s">
        <v>458</v>
      </c>
      <c r="B101" s="534" t="s">
        <v>486</v>
      </c>
      <c r="C101" s="537" t="s">
        <v>468</v>
      </c>
      <c r="D101" s="565" t="s">
        <v>487</v>
      </c>
      <c r="E101" s="537" t="s">
        <v>879</v>
      </c>
      <c r="F101" s="565" t="s">
        <v>880</v>
      </c>
      <c r="G101" s="537" t="s">
        <v>766</v>
      </c>
      <c r="H101" s="537" t="s">
        <v>767</v>
      </c>
      <c r="I101" s="546">
        <v>188.11152132631383</v>
      </c>
      <c r="J101" s="546">
        <v>2</v>
      </c>
      <c r="K101" s="547">
        <v>376.22304265262767</v>
      </c>
    </row>
    <row r="102" spans="1:11" ht="14.4" customHeight="1" x14ac:dyDescent="0.3">
      <c r="A102" s="533" t="s">
        <v>458</v>
      </c>
      <c r="B102" s="534" t="s">
        <v>486</v>
      </c>
      <c r="C102" s="537" t="s">
        <v>468</v>
      </c>
      <c r="D102" s="565" t="s">
        <v>487</v>
      </c>
      <c r="E102" s="537" t="s">
        <v>879</v>
      </c>
      <c r="F102" s="565" t="s">
        <v>880</v>
      </c>
      <c r="G102" s="537" t="s">
        <v>768</v>
      </c>
      <c r="H102" s="537" t="s">
        <v>769</v>
      </c>
      <c r="I102" s="546">
        <v>119.185</v>
      </c>
      <c r="J102" s="546">
        <v>13</v>
      </c>
      <c r="K102" s="547">
        <v>1556.06</v>
      </c>
    </row>
    <row r="103" spans="1:11" ht="14.4" customHeight="1" x14ac:dyDescent="0.3">
      <c r="A103" s="533" t="s">
        <v>458</v>
      </c>
      <c r="B103" s="534" t="s">
        <v>486</v>
      </c>
      <c r="C103" s="537" t="s">
        <v>468</v>
      </c>
      <c r="D103" s="565" t="s">
        <v>487</v>
      </c>
      <c r="E103" s="537" t="s">
        <v>879</v>
      </c>
      <c r="F103" s="565" t="s">
        <v>880</v>
      </c>
      <c r="G103" s="537" t="s">
        <v>770</v>
      </c>
      <c r="H103" s="537" t="s">
        <v>771</v>
      </c>
      <c r="I103" s="546">
        <v>594.41833333333341</v>
      </c>
      <c r="J103" s="546">
        <v>7</v>
      </c>
      <c r="K103" s="547">
        <v>4190.41</v>
      </c>
    </row>
    <row r="104" spans="1:11" ht="14.4" customHeight="1" x14ac:dyDescent="0.3">
      <c r="A104" s="533" t="s">
        <v>458</v>
      </c>
      <c r="B104" s="534" t="s">
        <v>486</v>
      </c>
      <c r="C104" s="537" t="s">
        <v>468</v>
      </c>
      <c r="D104" s="565" t="s">
        <v>487</v>
      </c>
      <c r="E104" s="537" t="s">
        <v>879</v>
      </c>
      <c r="F104" s="565" t="s">
        <v>880</v>
      </c>
      <c r="G104" s="537" t="s">
        <v>772</v>
      </c>
      <c r="H104" s="537" t="s">
        <v>773</v>
      </c>
      <c r="I104" s="546">
        <v>146.41</v>
      </c>
      <c r="J104" s="546">
        <v>3</v>
      </c>
      <c r="K104" s="547">
        <v>439.23</v>
      </c>
    </row>
    <row r="105" spans="1:11" ht="14.4" customHeight="1" x14ac:dyDescent="0.3">
      <c r="A105" s="533" t="s">
        <v>458</v>
      </c>
      <c r="B105" s="534" t="s">
        <v>486</v>
      </c>
      <c r="C105" s="537" t="s">
        <v>468</v>
      </c>
      <c r="D105" s="565" t="s">
        <v>487</v>
      </c>
      <c r="E105" s="537" t="s">
        <v>879</v>
      </c>
      <c r="F105" s="565" t="s">
        <v>880</v>
      </c>
      <c r="G105" s="537" t="s">
        <v>774</v>
      </c>
      <c r="H105" s="537" t="s">
        <v>775</v>
      </c>
      <c r="I105" s="546">
        <v>720.81857142857132</v>
      </c>
      <c r="J105" s="546">
        <v>152</v>
      </c>
      <c r="K105" s="547">
        <v>97412.01999999999</v>
      </c>
    </row>
    <row r="106" spans="1:11" ht="14.4" customHeight="1" x14ac:dyDescent="0.3">
      <c r="A106" s="533" t="s">
        <v>458</v>
      </c>
      <c r="B106" s="534" t="s">
        <v>486</v>
      </c>
      <c r="C106" s="537" t="s">
        <v>468</v>
      </c>
      <c r="D106" s="565" t="s">
        <v>487</v>
      </c>
      <c r="E106" s="537" t="s">
        <v>879</v>
      </c>
      <c r="F106" s="565" t="s">
        <v>880</v>
      </c>
      <c r="G106" s="537" t="s">
        <v>776</v>
      </c>
      <c r="H106" s="537" t="s">
        <v>777</v>
      </c>
      <c r="I106" s="546">
        <v>66.55</v>
      </c>
      <c r="J106" s="546">
        <v>2</v>
      </c>
      <c r="K106" s="547">
        <v>133.1</v>
      </c>
    </row>
    <row r="107" spans="1:11" ht="14.4" customHeight="1" x14ac:dyDescent="0.3">
      <c r="A107" s="533" t="s">
        <v>458</v>
      </c>
      <c r="B107" s="534" t="s">
        <v>486</v>
      </c>
      <c r="C107" s="537" t="s">
        <v>468</v>
      </c>
      <c r="D107" s="565" t="s">
        <v>487</v>
      </c>
      <c r="E107" s="537" t="s">
        <v>879</v>
      </c>
      <c r="F107" s="565" t="s">
        <v>880</v>
      </c>
      <c r="G107" s="537" t="s">
        <v>778</v>
      </c>
      <c r="H107" s="537" t="s">
        <v>779</v>
      </c>
      <c r="I107" s="546">
        <v>90.962857142857146</v>
      </c>
      <c r="J107" s="546">
        <v>22</v>
      </c>
      <c r="K107" s="547">
        <v>2004.6399999999999</v>
      </c>
    </row>
    <row r="108" spans="1:11" ht="14.4" customHeight="1" x14ac:dyDescent="0.3">
      <c r="A108" s="533" t="s">
        <v>458</v>
      </c>
      <c r="B108" s="534" t="s">
        <v>486</v>
      </c>
      <c r="C108" s="537" t="s">
        <v>468</v>
      </c>
      <c r="D108" s="565" t="s">
        <v>487</v>
      </c>
      <c r="E108" s="537" t="s">
        <v>879</v>
      </c>
      <c r="F108" s="565" t="s">
        <v>880</v>
      </c>
      <c r="G108" s="537" t="s">
        <v>780</v>
      </c>
      <c r="H108" s="537" t="s">
        <v>781</v>
      </c>
      <c r="I108" s="546">
        <v>353.98</v>
      </c>
      <c r="J108" s="546">
        <v>5</v>
      </c>
      <c r="K108" s="547">
        <v>1769.9</v>
      </c>
    </row>
    <row r="109" spans="1:11" ht="14.4" customHeight="1" x14ac:dyDescent="0.3">
      <c r="A109" s="533" t="s">
        <v>458</v>
      </c>
      <c r="B109" s="534" t="s">
        <v>486</v>
      </c>
      <c r="C109" s="537" t="s">
        <v>468</v>
      </c>
      <c r="D109" s="565" t="s">
        <v>487</v>
      </c>
      <c r="E109" s="537" t="s">
        <v>879</v>
      </c>
      <c r="F109" s="565" t="s">
        <v>880</v>
      </c>
      <c r="G109" s="537" t="s">
        <v>782</v>
      </c>
      <c r="H109" s="537" t="s">
        <v>783</v>
      </c>
      <c r="I109" s="546">
        <v>1337.05</v>
      </c>
      <c r="J109" s="546">
        <v>20</v>
      </c>
      <c r="K109" s="547">
        <v>26741</v>
      </c>
    </row>
    <row r="110" spans="1:11" ht="14.4" customHeight="1" x14ac:dyDescent="0.3">
      <c r="A110" s="533" t="s">
        <v>458</v>
      </c>
      <c r="B110" s="534" t="s">
        <v>486</v>
      </c>
      <c r="C110" s="537" t="s">
        <v>468</v>
      </c>
      <c r="D110" s="565" t="s">
        <v>487</v>
      </c>
      <c r="E110" s="537" t="s">
        <v>879</v>
      </c>
      <c r="F110" s="565" t="s">
        <v>880</v>
      </c>
      <c r="G110" s="537" t="s">
        <v>784</v>
      </c>
      <c r="H110" s="537" t="s">
        <v>785</v>
      </c>
      <c r="I110" s="546">
        <v>2843.5</v>
      </c>
      <c r="J110" s="546">
        <v>1</v>
      </c>
      <c r="K110" s="547">
        <v>2843.5</v>
      </c>
    </row>
    <row r="111" spans="1:11" ht="14.4" customHeight="1" x14ac:dyDescent="0.3">
      <c r="A111" s="533" t="s">
        <v>458</v>
      </c>
      <c r="B111" s="534" t="s">
        <v>486</v>
      </c>
      <c r="C111" s="537" t="s">
        <v>468</v>
      </c>
      <c r="D111" s="565" t="s">
        <v>487</v>
      </c>
      <c r="E111" s="537" t="s">
        <v>879</v>
      </c>
      <c r="F111" s="565" t="s">
        <v>880</v>
      </c>
      <c r="G111" s="537" t="s">
        <v>786</v>
      </c>
      <c r="H111" s="537" t="s">
        <v>787</v>
      </c>
      <c r="I111" s="546">
        <v>1140.0866666666666</v>
      </c>
      <c r="J111" s="546">
        <v>8</v>
      </c>
      <c r="K111" s="547">
        <v>9099.2000000000007</v>
      </c>
    </row>
    <row r="112" spans="1:11" ht="14.4" customHeight="1" x14ac:dyDescent="0.3">
      <c r="A112" s="533" t="s">
        <v>458</v>
      </c>
      <c r="B112" s="534" t="s">
        <v>486</v>
      </c>
      <c r="C112" s="537" t="s">
        <v>468</v>
      </c>
      <c r="D112" s="565" t="s">
        <v>487</v>
      </c>
      <c r="E112" s="537" t="s">
        <v>879</v>
      </c>
      <c r="F112" s="565" t="s">
        <v>880</v>
      </c>
      <c r="G112" s="537" t="s">
        <v>788</v>
      </c>
      <c r="H112" s="537" t="s">
        <v>789</v>
      </c>
      <c r="I112" s="546">
        <v>2047.32</v>
      </c>
      <c r="J112" s="546">
        <v>5</v>
      </c>
      <c r="K112" s="547">
        <v>10236.6</v>
      </c>
    </row>
    <row r="113" spans="1:11" ht="14.4" customHeight="1" x14ac:dyDescent="0.3">
      <c r="A113" s="533" t="s">
        <v>458</v>
      </c>
      <c r="B113" s="534" t="s">
        <v>486</v>
      </c>
      <c r="C113" s="537" t="s">
        <v>468</v>
      </c>
      <c r="D113" s="565" t="s">
        <v>487</v>
      </c>
      <c r="E113" s="537" t="s">
        <v>879</v>
      </c>
      <c r="F113" s="565" t="s">
        <v>880</v>
      </c>
      <c r="G113" s="537" t="s">
        <v>790</v>
      </c>
      <c r="H113" s="537" t="s">
        <v>791</v>
      </c>
      <c r="I113" s="546">
        <v>992.2</v>
      </c>
      <c r="J113" s="546">
        <v>2</v>
      </c>
      <c r="K113" s="547">
        <v>1984.4</v>
      </c>
    </row>
    <row r="114" spans="1:11" ht="14.4" customHeight="1" x14ac:dyDescent="0.3">
      <c r="A114" s="533" t="s">
        <v>458</v>
      </c>
      <c r="B114" s="534" t="s">
        <v>486</v>
      </c>
      <c r="C114" s="537" t="s">
        <v>468</v>
      </c>
      <c r="D114" s="565" t="s">
        <v>487</v>
      </c>
      <c r="E114" s="537" t="s">
        <v>879</v>
      </c>
      <c r="F114" s="565" t="s">
        <v>880</v>
      </c>
      <c r="G114" s="537" t="s">
        <v>792</v>
      </c>
      <c r="H114" s="537" t="s">
        <v>793</v>
      </c>
      <c r="I114" s="546">
        <v>5487.35</v>
      </c>
      <c r="J114" s="546">
        <v>1</v>
      </c>
      <c r="K114" s="547">
        <v>5487.35</v>
      </c>
    </row>
    <row r="115" spans="1:11" ht="14.4" customHeight="1" x14ac:dyDescent="0.3">
      <c r="A115" s="533" t="s">
        <v>458</v>
      </c>
      <c r="B115" s="534" t="s">
        <v>486</v>
      </c>
      <c r="C115" s="537" t="s">
        <v>468</v>
      </c>
      <c r="D115" s="565" t="s">
        <v>487</v>
      </c>
      <c r="E115" s="537" t="s">
        <v>879</v>
      </c>
      <c r="F115" s="565" t="s">
        <v>880</v>
      </c>
      <c r="G115" s="537" t="s">
        <v>794</v>
      </c>
      <c r="H115" s="537" t="s">
        <v>795</v>
      </c>
      <c r="I115" s="546">
        <v>32301</v>
      </c>
      <c r="J115" s="546">
        <v>1</v>
      </c>
      <c r="K115" s="547">
        <v>32301</v>
      </c>
    </row>
    <row r="116" spans="1:11" ht="14.4" customHeight="1" x14ac:dyDescent="0.3">
      <c r="A116" s="533" t="s">
        <v>458</v>
      </c>
      <c r="B116" s="534" t="s">
        <v>486</v>
      </c>
      <c r="C116" s="537" t="s">
        <v>468</v>
      </c>
      <c r="D116" s="565" t="s">
        <v>487</v>
      </c>
      <c r="E116" s="537" t="s">
        <v>879</v>
      </c>
      <c r="F116" s="565" t="s">
        <v>880</v>
      </c>
      <c r="G116" s="537" t="s">
        <v>796</v>
      </c>
      <c r="H116" s="537" t="s">
        <v>797</v>
      </c>
      <c r="I116" s="546">
        <v>3936.37</v>
      </c>
      <c r="J116" s="546">
        <v>1</v>
      </c>
      <c r="K116" s="547">
        <v>3936.37</v>
      </c>
    </row>
    <row r="117" spans="1:11" ht="14.4" customHeight="1" x14ac:dyDescent="0.3">
      <c r="A117" s="533" t="s">
        <v>458</v>
      </c>
      <c r="B117" s="534" t="s">
        <v>486</v>
      </c>
      <c r="C117" s="537" t="s">
        <v>468</v>
      </c>
      <c r="D117" s="565" t="s">
        <v>487</v>
      </c>
      <c r="E117" s="537" t="s">
        <v>879</v>
      </c>
      <c r="F117" s="565" t="s">
        <v>880</v>
      </c>
      <c r="G117" s="537" t="s">
        <v>798</v>
      </c>
      <c r="H117" s="537" t="s">
        <v>799</v>
      </c>
      <c r="I117" s="546">
        <v>15846.91</v>
      </c>
      <c r="J117" s="546">
        <v>2</v>
      </c>
      <c r="K117" s="547">
        <v>31693.82</v>
      </c>
    </row>
    <row r="118" spans="1:11" ht="14.4" customHeight="1" x14ac:dyDescent="0.3">
      <c r="A118" s="533" t="s">
        <v>458</v>
      </c>
      <c r="B118" s="534" t="s">
        <v>486</v>
      </c>
      <c r="C118" s="537" t="s">
        <v>468</v>
      </c>
      <c r="D118" s="565" t="s">
        <v>487</v>
      </c>
      <c r="E118" s="537" t="s">
        <v>879</v>
      </c>
      <c r="F118" s="565" t="s">
        <v>880</v>
      </c>
      <c r="G118" s="537" t="s">
        <v>800</v>
      </c>
      <c r="H118" s="537" t="s">
        <v>801</v>
      </c>
      <c r="I118" s="546">
        <v>15967.36</v>
      </c>
      <c r="J118" s="546">
        <v>1</v>
      </c>
      <c r="K118" s="547">
        <v>15967.36</v>
      </c>
    </row>
    <row r="119" spans="1:11" ht="14.4" customHeight="1" x14ac:dyDescent="0.3">
      <c r="A119" s="533" t="s">
        <v>458</v>
      </c>
      <c r="B119" s="534" t="s">
        <v>486</v>
      </c>
      <c r="C119" s="537" t="s">
        <v>468</v>
      </c>
      <c r="D119" s="565" t="s">
        <v>487</v>
      </c>
      <c r="E119" s="537" t="s">
        <v>879</v>
      </c>
      <c r="F119" s="565" t="s">
        <v>880</v>
      </c>
      <c r="G119" s="537" t="s">
        <v>802</v>
      </c>
      <c r="H119" s="537" t="s">
        <v>803</v>
      </c>
      <c r="I119" s="546">
        <v>35816</v>
      </c>
      <c r="J119" s="546">
        <v>1</v>
      </c>
      <c r="K119" s="547">
        <v>35816</v>
      </c>
    </row>
    <row r="120" spans="1:11" ht="14.4" customHeight="1" x14ac:dyDescent="0.3">
      <c r="A120" s="533" t="s">
        <v>458</v>
      </c>
      <c r="B120" s="534" t="s">
        <v>486</v>
      </c>
      <c r="C120" s="537" t="s">
        <v>468</v>
      </c>
      <c r="D120" s="565" t="s">
        <v>487</v>
      </c>
      <c r="E120" s="537" t="s">
        <v>879</v>
      </c>
      <c r="F120" s="565" t="s">
        <v>880</v>
      </c>
      <c r="G120" s="537" t="s">
        <v>804</v>
      </c>
      <c r="H120" s="537" t="s">
        <v>805</v>
      </c>
      <c r="I120" s="546">
        <v>7850.33</v>
      </c>
      <c r="J120" s="546">
        <v>2</v>
      </c>
      <c r="K120" s="547">
        <v>15700.66</v>
      </c>
    </row>
    <row r="121" spans="1:11" ht="14.4" customHeight="1" x14ac:dyDescent="0.3">
      <c r="A121" s="533" t="s">
        <v>458</v>
      </c>
      <c r="B121" s="534" t="s">
        <v>486</v>
      </c>
      <c r="C121" s="537" t="s">
        <v>468</v>
      </c>
      <c r="D121" s="565" t="s">
        <v>487</v>
      </c>
      <c r="E121" s="537" t="s">
        <v>879</v>
      </c>
      <c r="F121" s="565" t="s">
        <v>880</v>
      </c>
      <c r="G121" s="537" t="s">
        <v>806</v>
      </c>
      <c r="H121" s="537" t="s">
        <v>807</v>
      </c>
      <c r="I121" s="546">
        <v>1633.5</v>
      </c>
      <c r="J121" s="546">
        <v>1</v>
      </c>
      <c r="K121" s="547">
        <v>1633.5</v>
      </c>
    </row>
    <row r="122" spans="1:11" ht="14.4" customHeight="1" x14ac:dyDescent="0.3">
      <c r="A122" s="533" t="s">
        <v>458</v>
      </c>
      <c r="B122" s="534" t="s">
        <v>486</v>
      </c>
      <c r="C122" s="537" t="s">
        <v>468</v>
      </c>
      <c r="D122" s="565" t="s">
        <v>487</v>
      </c>
      <c r="E122" s="537" t="s">
        <v>879</v>
      </c>
      <c r="F122" s="565" t="s">
        <v>880</v>
      </c>
      <c r="G122" s="537" t="s">
        <v>808</v>
      </c>
      <c r="H122" s="537" t="s">
        <v>809</v>
      </c>
      <c r="I122" s="546">
        <v>13492</v>
      </c>
      <c r="J122" s="546">
        <v>1</v>
      </c>
      <c r="K122" s="547">
        <v>13492</v>
      </c>
    </row>
    <row r="123" spans="1:11" ht="14.4" customHeight="1" x14ac:dyDescent="0.3">
      <c r="A123" s="533" t="s">
        <v>458</v>
      </c>
      <c r="B123" s="534" t="s">
        <v>486</v>
      </c>
      <c r="C123" s="537" t="s">
        <v>468</v>
      </c>
      <c r="D123" s="565" t="s">
        <v>487</v>
      </c>
      <c r="E123" s="537" t="s">
        <v>879</v>
      </c>
      <c r="F123" s="565" t="s">
        <v>880</v>
      </c>
      <c r="G123" s="537" t="s">
        <v>810</v>
      </c>
      <c r="H123" s="537" t="s">
        <v>811</v>
      </c>
      <c r="I123" s="546">
        <v>15700.66</v>
      </c>
      <c r="J123" s="546">
        <v>1</v>
      </c>
      <c r="K123" s="547">
        <v>15700.66</v>
      </c>
    </row>
    <row r="124" spans="1:11" ht="14.4" customHeight="1" x14ac:dyDescent="0.3">
      <c r="A124" s="533" t="s">
        <v>458</v>
      </c>
      <c r="B124" s="534" t="s">
        <v>486</v>
      </c>
      <c r="C124" s="537" t="s">
        <v>468</v>
      </c>
      <c r="D124" s="565" t="s">
        <v>487</v>
      </c>
      <c r="E124" s="537" t="s">
        <v>879</v>
      </c>
      <c r="F124" s="565" t="s">
        <v>880</v>
      </c>
      <c r="G124" s="537" t="s">
        <v>812</v>
      </c>
      <c r="H124" s="537" t="s">
        <v>813</v>
      </c>
      <c r="I124" s="546">
        <v>2493</v>
      </c>
      <c r="J124" s="546">
        <v>1</v>
      </c>
      <c r="K124" s="547">
        <v>2493</v>
      </c>
    </row>
    <row r="125" spans="1:11" ht="14.4" customHeight="1" x14ac:dyDescent="0.3">
      <c r="A125" s="533" t="s">
        <v>458</v>
      </c>
      <c r="B125" s="534" t="s">
        <v>486</v>
      </c>
      <c r="C125" s="537" t="s">
        <v>468</v>
      </c>
      <c r="D125" s="565" t="s">
        <v>487</v>
      </c>
      <c r="E125" s="537" t="s">
        <v>879</v>
      </c>
      <c r="F125" s="565" t="s">
        <v>880</v>
      </c>
      <c r="G125" s="537" t="s">
        <v>814</v>
      </c>
      <c r="H125" s="537" t="s">
        <v>815</v>
      </c>
      <c r="I125" s="546">
        <v>7295.16</v>
      </c>
      <c r="J125" s="546">
        <v>2</v>
      </c>
      <c r="K125" s="547">
        <v>14590.32</v>
      </c>
    </row>
    <row r="126" spans="1:11" ht="14.4" customHeight="1" x14ac:dyDescent="0.3">
      <c r="A126" s="533" t="s">
        <v>458</v>
      </c>
      <c r="B126" s="534" t="s">
        <v>486</v>
      </c>
      <c r="C126" s="537" t="s">
        <v>468</v>
      </c>
      <c r="D126" s="565" t="s">
        <v>487</v>
      </c>
      <c r="E126" s="537" t="s">
        <v>879</v>
      </c>
      <c r="F126" s="565" t="s">
        <v>880</v>
      </c>
      <c r="G126" s="537" t="s">
        <v>816</v>
      </c>
      <c r="H126" s="537" t="s">
        <v>817</v>
      </c>
      <c r="I126" s="546">
        <v>14946.64</v>
      </c>
      <c r="J126" s="546">
        <v>1</v>
      </c>
      <c r="K126" s="547">
        <v>14946.64</v>
      </c>
    </row>
    <row r="127" spans="1:11" ht="14.4" customHeight="1" x14ac:dyDescent="0.3">
      <c r="A127" s="533" t="s">
        <v>458</v>
      </c>
      <c r="B127" s="534" t="s">
        <v>486</v>
      </c>
      <c r="C127" s="537" t="s">
        <v>468</v>
      </c>
      <c r="D127" s="565" t="s">
        <v>487</v>
      </c>
      <c r="E127" s="537" t="s">
        <v>879</v>
      </c>
      <c r="F127" s="565" t="s">
        <v>880</v>
      </c>
      <c r="G127" s="537" t="s">
        <v>818</v>
      </c>
      <c r="H127" s="537" t="s">
        <v>819</v>
      </c>
      <c r="I127" s="546">
        <v>8551.9</v>
      </c>
      <c r="J127" s="546">
        <v>1</v>
      </c>
      <c r="K127" s="547">
        <v>8551.9</v>
      </c>
    </row>
    <row r="128" spans="1:11" ht="14.4" customHeight="1" x14ac:dyDescent="0.3">
      <c r="A128" s="533" t="s">
        <v>458</v>
      </c>
      <c r="B128" s="534" t="s">
        <v>486</v>
      </c>
      <c r="C128" s="537" t="s">
        <v>468</v>
      </c>
      <c r="D128" s="565" t="s">
        <v>487</v>
      </c>
      <c r="E128" s="537" t="s">
        <v>879</v>
      </c>
      <c r="F128" s="565" t="s">
        <v>880</v>
      </c>
      <c r="G128" s="537" t="s">
        <v>820</v>
      </c>
      <c r="H128" s="537" t="s">
        <v>821</v>
      </c>
      <c r="I128" s="546">
        <v>2310</v>
      </c>
      <c r="J128" s="546">
        <v>1</v>
      </c>
      <c r="K128" s="547">
        <v>2310</v>
      </c>
    </row>
    <row r="129" spans="1:11" ht="14.4" customHeight="1" x14ac:dyDescent="0.3">
      <c r="A129" s="533" t="s">
        <v>458</v>
      </c>
      <c r="B129" s="534" t="s">
        <v>486</v>
      </c>
      <c r="C129" s="537" t="s">
        <v>468</v>
      </c>
      <c r="D129" s="565" t="s">
        <v>487</v>
      </c>
      <c r="E129" s="537" t="s">
        <v>879</v>
      </c>
      <c r="F129" s="565" t="s">
        <v>880</v>
      </c>
      <c r="G129" s="537" t="s">
        <v>822</v>
      </c>
      <c r="H129" s="537" t="s">
        <v>823</v>
      </c>
      <c r="I129" s="546">
        <v>242</v>
      </c>
      <c r="J129" s="546">
        <v>7</v>
      </c>
      <c r="K129" s="547">
        <v>1694</v>
      </c>
    </row>
    <row r="130" spans="1:11" ht="14.4" customHeight="1" x14ac:dyDescent="0.3">
      <c r="A130" s="533" t="s">
        <v>458</v>
      </c>
      <c r="B130" s="534" t="s">
        <v>486</v>
      </c>
      <c r="C130" s="537" t="s">
        <v>468</v>
      </c>
      <c r="D130" s="565" t="s">
        <v>487</v>
      </c>
      <c r="E130" s="537" t="s">
        <v>879</v>
      </c>
      <c r="F130" s="565" t="s">
        <v>880</v>
      </c>
      <c r="G130" s="537" t="s">
        <v>824</v>
      </c>
      <c r="H130" s="537" t="s">
        <v>825</v>
      </c>
      <c r="I130" s="546">
        <v>44837.59</v>
      </c>
      <c r="J130" s="546">
        <v>2</v>
      </c>
      <c r="K130" s="547">
        <v>89675.18</v>
      </c>
    </row>
    <row r="131" spans="1:11" ht="14.4" customHeight="1" x14ac:dyDescent="0.3">
      <c r="A131" s="533" t="s">
        <v>458</v>
      </c>
      <c r="B131" s="534" t="s">
        <v>486</v>
      </c>
      <c r="C131" s="537" t="s">
        <v>468</v>
      </c>
      <c r="D131" s="565" t="s">
        <v>487</v>
      </c>
      <c r="E131" s="537" t="s">
        <v>879</v>
      </c>
      <c r="F131" s="565" t="s">
        <v>880</v>
      </c>
      <c r="G131" s="537" t="s">
        <v>826</v>
      </c>
      <c r="H131" s="537" t="s">
        <v>827</v>
      </c>
      <c r="I131" s="546">
        <v>7841.73</v>
      </c>
      <c r="J131" s="546">
        <v>2</v>
      </c>
      <c r="K131" s="547">
        <v>15683.45</v>
      </c>
    </row>
    <row r="132" spans="1:11" ht="14.4" customHeight="1" x14ac:dyDescent="0.3">
      <c r="A132" s="533" t="s">
        <v>458</v>
      </c>
      <c r="B132" s="534" t="s">
        <v>486</v>
      </c>
      <c r="C132" s="537" t="s">
        <v>468</v>
      </c>
      <c r="D132" s="565" t="s">
        <v>487</v>
      </c>
      <c r="E132" s="537" t="s">
        <v>879</v>
      </c>
      <c r="F132" s="565" t="s">
        <v>880</v>
      </c>
      <c r="G132" s="537" t="s">
        <v>828</v>
      </c>
      <c r="H132" s="537" t="s">
        <v>829</v>
      </c>
      <c r="I132" s="546">
        <v>15726.47</v>
      </c>
      <c r="J132" s="546">
        <v>1</v>
      </c>
      <c r="K132" s="547">
        <v>15726.47</v>
      </c>
    </row>
    <row r="133" spans="1:11" ht="14.4" customHeight="1" x14ac:dyDescent="0.3">
      <c r="A133" s="533" t="s">
        <v>458</v>
      </c>
      <c r="B133" s="534" t="s">
        <v>486</v>
      </c>
      <c r="C133" s="537" t="s">
        <v>468</v>
      </c>
      <c r="D133" s="565" t="s">
        <v>487</v>
      </c>
      <c r="E133" s="537" t="s">
        <v>879</v>
      </c>
      <c r="F133" s="565" t="s">
        <v>880</v>
      </c>
      <c r="G133" s="537" t="s">
        <v>830</v>
      </c>
      <c r="H133" s="537" t="s">
        <v>831</v>
      </c>
      <c r="I133" s="546">
        <v>23909.599999999999</v>
      </c>
      <c r="J133" s="546">
        <v>2</v>
      </c>
      <c r="K133" s="547">
        <v>47819.199999999997</v>
      </c>
    </row>
    <row r="134" spans="1:11" ht="14.4" customHeight="1" x14ac:dyDescent="0.3">
      <c r="A134" s="533" t="s">
        <v>458</v>
      </c>
      <c r="B134" s="534" t="s">
        <v>486</v>
      </c>
      <c r="C134" s="537" t="s">
        <v>468</v>
      </c>
      <c r="D134" s="565" t="s">
        <v>487</v>
      </c>
      <c r="E134" s="537" t="s">
        <v>879</v>
      </c>
      <c r="F134" s="565" t="s">
        <v>880</v>
      </c>
      <c r="G134" s="537" t="s">
        <v>832</v>
      </c>
      <c r="H134" s="537" t="s">
        <v>833</v>
      </c>
      <c r="I134" s="546">
        <v>31760.080000000002</v>
      </c>
      <c r="J134" s="546">
        <v>1</v>
      </c>
      <c r="K134" s="547">
        <v>31760.080000000002</v>
      </c>
    </row>
    <row r="135" spans="1:11" ht="14.4" customHeight="1" x14ac:dyDescent="0.3">
      <c r="A135" s="533" t="s">
        <v>458</v>
      </c>
      <c r="B135" s="534" t="s">
        <v>486</v>
      </c>
      <c r="C135" s="537" t="s">
        <v>468</v>
      </c>
      <c r="D135" s="565" t="s">
        <v>487</v>
      </c>
      <c r="E135" s="537" t="s">
        <v>879</v>
      </c>
      <c r="F135" s="565" t="s">
        <v>880</v>
      </c>
      <c r="G135" s="537" t="s">
        <v>834</v>
      </c>
      <c r="H135" s="537" t="s">
        <v>835</v>
      </c>
      <c r="I135" s="546">
        <v>5801.22</v>
      </c>
      <c r="J135" s="546">
        <v>1</v>
      </c>
      <c r="K135" s="547">
        <v>5801.22</v>
      </c>
    </row>
    <row r="136" spans="1:11" ht="14.4" customHeight="1" x14ac:dyDescent="0.3">
      <c r="A136" s="533" t="s">
        <v>458</v>
      </c>
      <c r="B136" s="534" t="s">
        <v>486</v>
      </c>
      <c r="C136" s="537" t="s">
        <v>468</v>
      </c>
      <c r="D136" s="565" t="s">
        <v>487</v>
      </c>
      <c r="E136" s="537" t="s">
        <v>879</v>
      </c>
      <c r="F136" s="565" t="s">
        <v>880</v>
      </c>
      <c r="G136" s="537" t="s">
        <v>836</v>
      </c>
      <c r="H136" s="537" t="s">
        <v>837</v>
      </c>
      <c r="I136" s="546">
        <v>7858.93</v>
      </c>
      <c r="J136" s="546">
        <v>4</v>
      </c>
      <c r="K136" s="547">
        <v>31435.71</v>
      </c>
    </row>
    <row r="137" spans="1:11" ht="14.4" customHeight="1" x14ac:dyDescent="0.3">
      <c r="A137" s="533" t="s">
        <v>458</v>
      </c>
      <c r="B137" s="534" t="s">
        <v>486</v>
      </c>
      <c r="C137" s="537" t="s">
        <v>468</v>
      </c>
      <c r="D137" s="565" t="s">
        <v>487</v>
      </c>
      <c r="E137" s="537" t="s">
        <v>879</v>
      </c>
      <c r="F137" s="565" t="s">
        <v>880</v>
      </c>
      <c r="G137" s="537" t="s">
        <v>838</v>
      </c>
      <c r="H137" s="537" t="s">
        <v>839</v>
      </c>
      <c r="I137" s="546">
        <v>3714.75</v>
      </c>
      <c r="J137" s="546">
        <v>4</v>
      </c>
      <c r="K137" s="547">
        <v>14859</v>
      </c>
    </row>
    <row r="138" spans="1:11" ht="14.4" customHeight="1" x14ac:dyDescent="0.3">
      <c r="A138" s="533" t="s">
        <v>458</v>
      </c>
      <c r="B138" s="534" t="s">
        <v>486</v>
      </c>
      <c r="C138" s="537" t="s">
        <v>468</v>
      </c>
      <c r="D138" s="565" t="s">
        <v>487</v>
      </c>
      <c r="E138" s="537" t="s">
        <v>879</v>
      </c>
      <c r="F138" s="565" t="s">
        <v>880</v>
      </c>
      <c r="G138" s="537" t="s">
        <v>840</v>
      </c>
      <c r="H138" s="537" t="s">
        <v>841</v>
      </c>
      <c r="I138" s="546">
        <v>37304.300000000003</v>
      </c>
      <c r="J138" s="546">
        <v>1</v>
      </c>
      <c r="K138" s="547">
        <v>37304.300000000003</v>
      </c>
    </row>
    <row r="139" spans="1:11" ht="14.4" customHeight="1" x14ac:dyDescent="0.3">
      <c r="A139" s="533" t="s">
        <v>458</v>
      </c>
      <c r="B139" s="534" t="s">
        <v>486</v>
      </c>
      <c r="C139" s="537" t="s">
        <v>468</v>
      </c>
      <c r="D139" s="565" t="s">
        <v>487</v>
      </c>
      <c r="E139" s="537" t="s">
        <v>879</v>
      </c>
      <c r="F139" s="565" t="s">
        <v>880</v>
      </c>
      <c r="G139" s="537" t="s">
        <v>842</v>
      </c>
      <c r="H139" s="537" t="s">
        <v>843</v>
      </c>
      <c r="I139" s="546">
        <v>7837.43</v>
      </c>
      <c r="J139" s="546">
        <v>2</v>
      </c>
      <c r="K139" s="547">
        <v>15674.85</v>
      </c>
    </row>
    <row r="140" spans="1:11" ht="14.4" customHeight="1" x14ac:dyDescent="0.3">
      <c r="A140" s="533" t="s">
        <v>458</v>
      </c>
      <c r="B140" s="534" t="s">
        <v>486</v>
      </c>
      <c r="C140" s="537" t="s">
        <v>468</v>
      </c>
      <c r="D140" s="565" t="s">
        <v>487</v>
      </c>
      <c r="E140" s="537" t="s">
        <v>879</v>
      </c>
      <c r="F140" s="565" t="s">
        <v>880</v>
      </c>
      <c r="G140" s="537" t="s">
        <v>844</v>
      </c>
      <c r="H140" s="537" t="s">
        <v>845</v>
      </c>
      <c r="I140" s="546">
        <v>2202.1</v>
      </c>
      <c r="J140" s="546">
        <v>1</v>
      </c>
      <c r="K140" s="547">
        <v>2202.1</v>
      </c>
    </row>
    <row r="141" spans="1:11" ht="14.4" customHeight="1" x14ac:dyDescent="0.3">
      <c r="A141" s="533" t="s">
        <v>458</v>
      </c>
      <c r="B141" s="534" t="s">
        <v>486</v>
      </c>
      <c r="C141" s="537" t="s">
        <v>468</v>
      </c>
      <c r="D141" s="565" t="s">
        <v>487</v>
      </c>
      <c r="E141" s="537" t="s">
        <v>879</v>
      </c>
      <c r="F141" s="565" t="s">
        <v>880</v>
      </c>
      <c r="G141" s="537" t="s">
        <v>846</v>
      </c>
      <c r="H141" s="537" t="s">
        <v>847</v>
      </c>
      <c r="I141" s="546">
        <v>7858.9349999999995</v>
      </c>
      <c r="J141" s="546">
        <v>3</v>
      </c>
      <c r="K141" s="547">
        <v>23576.800000000003</v>
      </c>
    </row>
    <row r="142" spans="1:11" ht="14.4" customHeight="1" x14ac:dyDescent="0.3">
      <c r="A142" s="533" t="s">
        <v>458</v>
      </c>
      <c r="B142" s="534" t="s">
        <v>486</v>
      </c>
      <c r="C142" s="537" t="s">
        <v>468</v>
      </c>
      <c r="D142" s="565" t="s">
        <v>487</v>
      </c>
      <c r="E142" s="537" t="s">
        <v>879</v>
      </c>
      <c r="F142" s="565" t="s">
        <v>880</v>
      </c>
      <c r="G142" s="537" t="s">
        <v>848</v>
      </c>
      <c r="H142" s="537" t="s">
        <v>849</v>
      </c>
      <c r="I142" s="546">
        <v>15717.87</v>
      </c>
      <c r="J142" s="546">
        <v>1</v>
      </c>
      <c r="K142" s="547">
        <v>15717.87</v>
      </c>
    </row>
    <row r="143" spans="1:11" ht="14.4" customHeight="1" x14ac:dyDescent="0.3">
      <c r="A143" s="533" t="s">
        <v>458</v>
      </c>
      <c r="B143" s="534" t="s">
        <v>486</v>
      </c>
      <c r="C143" s="537" t="s">
        <v>468</v>
      </c>
      <c r="D143" s="565" t="s">
        <v>487</v>
      </c>
      <c r="E143" s="537" t="s">
        <v>879</v>
      </c>
      <c r="F143" s="565" t="s">
        <v>880</v>
      </c>
      <c r="G143" s="537" t="s">
        <v>850</v>
      </c>
      <c r="H143" s="537" t="s">
        <v>851</v>
      </c>
      <c r="I143" s="546">
        <v>18150</v>
      </c>
      <c r="J143" s="546">
        <v>1</v>
      </c>
      <c r="K143" s="547">
        <v>18150</v>
      </c>
    </row>
    <row r="144" spans="1:11" ht="14.4" customHeight="1" x14ac:dyDescent="0.3">
      <c r="A144" s="533" t="s">
        <v>458</v>
      </c>
      <c r="B144" s="534" t="s">
        <v>486</v>
      </c>
      <c r="C144" s="537" t="s">
        <v>468</v>
      </c>
      <c r="D144" s="565" t="s">
        <v>487</v>
      </c>
      <c r="E144" s="537" t="s">
        <v>879</v>
      </c>
      <c r="F144" s="565" t="s">
        <v>880</v>
      </c>
      <c r="G144" s="537" t="s">
        <v>852</v>
      </c>
      <c r="H144" s="537" t="s">
        <v>853</v>
      </c>
      <c r="I144" s="546">
        <v>1500.4</v>
      </c>
      <c r="J144" s="546">
        <v>1</v>
      </c>
      <c r="K144" s="547">
        <v>1500.4</v>
      </c>
    </row>
    <row r="145" spans="1:11" ht="14.4" customHeight="1" x14ac:dyDescent="0.3">
      <c r="A145" s="533" t="s">
        <v>458</v>
      </c>
      <c r="B145" s="534" t="s">
        <v>486</v>
      </c>
      <c r="C145" s="537" t="s">
        <v>468</v>
      </c>
      <c r="D145" s="565" t="s">
        <v>487</v>
      </c>
      <c r="E145" s="537" t="s">
        <v>879</v>
      </c>
      <c r="F145" s="565" t="s">
        <v>880</v>
      </c>
      <c r="G145" s="537" t="s">
        <v>854</v>
      </c>
      <c r="H145" s="537" t="s">
        <v>855</v>
      </c>
      <c r="I145" s="546">
        <v>14189.67</v>
      </c>
      <c r="J145" s="546">
        <v>1</v>
      </c>
      <c r="K145" s="547">
        <v>14189.67</v>
      </c>
    </row>
    <row r="146" spans="1:11" ht="14.4" customHeight="1" x14ac:dyDescent="0.3">
      <c r="A146" s="533" t="s">
        <v>458</v>
      </c>
      <c r="B146" s="534" t="s">
        <v>486</v>
      </c>
      <c r="C146" s="537" t="s">
        <v>468</v>
      </c>
      <c r="D146" s="565" t="s">
        <v>487</v>
      </c>
      <c r="E146" s="537" t="s">
        <v>879</v>
      </c>
      <c r="F146" s="565" t="s">
        <v>880</v>
      </c>
      <c r="G146" s="537" t="s">
        <v>856</v>
      </c>
      <c r="H146" s="537" t="s">
        <v>857</v>
      </c>
      <c r="I146" s="546">
        <v>17908</v>
      </c>
      <c r="J146" s="546">
        <v>1</v>
      </c>
      <c r="K146" s="547">
        <v>17908</v>
      </c>
    </row>
    <row r="147" spans="1:11" ht="14.4" customHeight="1" x14ac:dyDescent="0.3">
      <c r="A147" s="533" t="s">
        <v>458</v>
      </c>
      <c r="B147" s="534" t="s">
        <v>486</v>
      </c>
      <c r="C147" s="537" t="s">
        <v>468</v>
      </c>
      <c r="D147" s="565" t="s">
        <v>487</v>
      </c>
      <c r="E147" s="537" t="s">
        <v>879</v>
      </c>
      <c r="F147" s="565" t="s">
        <v>880</v>
      </c>
      <c r="G147" s="537" t="s">
        <v>858</v>
      </c>
      <c r="H147" s="537" t="s">
        <v>859</v>
      </c>
      <c r="I147" s="546">
        <v>8966.1</v>
      </c>
      <c r="J147" s="546">
        <v>1</v>
      </c>
      <c r="K147" s="547">
        <v>8966.1</v>
      </c>
    </row>
    <row r="148" spans="1:11" ht="14.4" customHeight="1" x14ac:dyDescent="0.3">
      <c r="A148" s="533" t="s">
        <v>458</v>
      </c>
      <c r="B148" s="534" t="s">
        <v>486</v>
      </c>
      <c r="C148" s="537" t="s">
        <v>468</v>
      </c>
      <c r="D148" s="565" t="s">
        <v>487</v>
      </c>
      <c r="E148" s="537" t="s">
        <v>879</v>
      </c>
      <c r="F148" s="565" t="s">
        <v>880</v>
      </c>
      <c r="G148" s="537" t="s">
        <v>860</v>
      </c>
      <c r="H148" s="537" t="s">
        <v>861</v>
      </c>
      <c r="I148" s="546">
        <v>14459.5</v>
      </c>
      <c r="J148" s="546">
        <v>1</v>
      </c>
      <c r="K148" s="547">
        <v>14459.5</v>
      </c>
    </row>
    <row r="149" spans="1:11" ht="14.4" customHeight="1" x14ac:dyDescent="0.3">
      <c r="A149" s="533" t="s">
        <v>458</v>
      </c>
      <c r="B149" s="534" t="s">
        <v>486</v>
      </c>
      <c r="C149" s="537" t="s">
        <v>468</v>
      </c>
      <c r="D149" s="565" t="s">
        <v>487</v>
      </c>
      <c r="E149" s="537" t="s">
        <v>879</v>
      </c>
      <c r="F149" s="565" t="s">
        <v>880</v>
      </c>
      <c r="G149" s="537" t="s">
        <v>862</v>
      </c>
      <c r="H149" s="537" t="s">
        <v>863</v>
      </c>
      <c r="I149" s="546">
        <v>15643.3</v>
      </c>
      <c r="J149" s="546">
        <v>1</v>
      </c>
      <c r="K149" s="547">
        <v>15643.3</v>
      </c>
    </row>
    <row r="150" spans="1:11" ht="14.4" customHeight="1" x14ac:dyDescent="0.3">
      <c r="A150" s="533" t="s">
        <v>458</v>
      </c>
      <c r="B150" s="534" t="s">
        <v>486</v>
      </c>
      <c r="C150" s="537" t="s">
        <v>468</v>
      </c>
      <c r="D150" s="565" t="s">
        <v>487</v>
      </c>
      <c r="E150" s="537" t="s">
        <v>879</v>
      </c>
      <c r="F150" s="565" t="s">
        <v>880</v>
      </c>
      <c r="G150" s="537" t="s">
        <v>864</v>
      </c>
      <c r="H150" s="537" t="s">
        <v>865</v>
      </c>
      <c r="I150" s="546">
        <v>10031</v>
      </c>
      <c r="J150" s="546">
        <v>1</v>
      </c>
      <c r="K150" s="547">
        <v>10031</v>
      </c>
    </row>
    <row r="151" spans="1:11" ht="14.4" customHeight="1" thickBot="1" x14ac:dyDescent="0.35">
      <c r="A151" s="525" t="s">
        <v>458</v>
      </c>
      <c r="B151" s="526" t="s">
        <v>486</v>
      </c>
      <c r="C151" s="529" t="s">
        <v>468</v>
      </c>
      <c r="D151" s="566" t="s">
        <v>487</v>
      </c>
      <c r="E151" s="529" t="s">
        <v>879</v>
      </c>
      <c r="F151" s="566" t="s">
        <v>880</v>
      </c>
      <c r="G151" s="529" t="s">
        <v>866</v>
      </c>
      <c r="H151" s="529" t="s">
        <v>867</v>
      </c>
      <c r="I151" s="548">
        <v>834.9</v>
      </c>
      <c r="J151" s="548">
        <v>1</v>
      </c>
      <c r="K151" s="549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277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200</v>
      </c>
      <c r="B3" s="395" t="s">
        <v>181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576">
        <v>930</v>
      </c>
      <c r="AI3" s="592"/>
    </row>
    <row r="4" spans="1:35" ht="36.6" outlineLevel="1" thickBot="1" x14ac:dyDescent="0.35">
      <c r="A4" s="255">
        <v>2015</v>
      </c>
      <c r="B4" s="396"/>
      <c r="C4" s="239" t="s">
        <v>182</v>
      </c>
      <c r="D4" s="240" t="s">
        <v>183</v>
      </c>
      <c r="E4" s="240" t="s">
        <v>184</v>
      </c>
      <c r="F4" s="258" t="s">
        <v>212</v>
      </c>
      <c r="G4" s="258" t="s">
        <v>213</v>
      </c>
      <c r="H4" s="258" t="s">
        <v>275</v>
      </c>
      <c r="I4" s="258" t="s">
        <v>214</v>
      </c>
      <c r="J4" s="258" t="s">
        <v>215</v>
      </c>
      <c r="K4" s="258" t="s">
        <v>216</v>
      </c>
      <c r="L4" s="258" t="s">
        <v>217</v>
      </c>
      <c r="M4" s="258" t="s">
        <v>218</v>
      </c>
      <c r="N4" s="258" t="s">
        <v>219</v>
      </c>
      <c r="O4" s="258" t="s">
        <v>220</v>
      </c>
      <c r="P4" s="258" t="s">
        <v>221</v>
      </c>
      <c r="Q4" s="258" t="s">
        <v>222</v>
      </c>
      <c r="R4" s="258" t="s">
        <v>223</v>
      </c>
      <c r="S4" s="258" t="s">
        <v>224</v>
      </c>
      <c r="T4" s="258" t="s">
        <v>225</v>
      </c>
      <c r="U4" s="258" t="s">
        <v>226</v>
      </c>
      <c r="V4" s="258" t="s">
        <v>227</v>
      </c>
      <c r="W4" s="258" t="s">
        <v>228</v>
      </c>
      <c r="X4" s="258" t="s">
        <v>237</v>
      </c>
      <c r="Y4" s="258" t="s">
        <v>229</v>
      </c>
      <c r="Z4" s="258" t="s">
        <v>238</v>
      </c>
      <c r="AA4" s="258" t="s">
        <v>230</v>
      </c>
      <c r="AB4" s="258" t="s">
        <v>231</v>
      </c>
      <c r="AC4" s="258" t="s">
        <v>232</v>
      </c>
      <c r="AD4" s="258" t="s">
        <v>233</v>
      </c>
      <c r="AE4" s="258" t="s">
        <v>234</v>
      </c>
      <c r="AF4" s="240" t="s">
        <v>235</v>
      </c>
      <c r="AG4" s="240" t="s">
        <v>236</v>
      </c>
      <c r="AH4" s="577" t="s">
        <v>202</v>
      </c>
      <c r="AI4" s="592"/>
    </row>
    <row r="5" spans="1:35" x14ac:dyDescent="0.3">
      <c r="A5" s="241" t="s">
        <v>185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78"/>
      <c r="AI5" s="592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24.2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3.5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5.5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9.1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1.8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579">
        <f xml:space="preserve">
TRUNC(IF($A$4&lt;=12,SUMIFS('ON Data'!AN:AN,'ON Data'!$D:$D,$A$4,'ON Data'!$E:$E,1),SUMIFS('ON Data'!AN:AN,'ON Data'!$E:$E,1)/'ON Data'!$D$3),1)</f>
        <v>1.8</v>
      </c>
      <c r="AI6" s="592"/>
    </row>
    <row r="7" spans="1:35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79"/>
      <c r="AI7" s="592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79"/>
      <c r="AI8" s="592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80"/>
      <c r="AI9" s="592"/>
    </row>
    <row r="10" spans="1:35" x14ac:dyDescent="0.3">
      <c r="A10" s="244" t="s">
        <v>186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81"/>
      <c r="AI10" s="592"/>
    </row>
    <row r="11" spans="1:35" x14ac:dyDescent="0.3">
      <c r="A11" s="245" t="s">
        <v>187</v>
      </c>
      <c r="B11" s="262">
        <f xml:space="preserve">
IF($A$4&lt;=12,SUMIFS('ON Data'!F:F,'ON Data'!$D:$D,$A$4,'ON Data'!$E:$E,2),SUMIFS('ON Data'!F:F,'ON Data'!$E:$E,2))</f>
        <v>22210.510000000002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3416.8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2380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5196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8664.91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760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582">
        <f xml:space="preserve">
IF($A$4&lt;=12,SUMIFS('ON Data'!AN:AN,'ON Data'!$D:$D,$A$4,'ON Data'!$E:$E,2),SUMIFS('ON Data'!AN:AN,'ON Data'!$E:$E,2))</f>
        <v>1792.7999999999997</v>
      </c>
      <c r="AI11" s="592"/>
    </row>
    <row r="12" spans="1:35" x14ac:dyDescent="0.3">
      <c r="A12" s="245" t="s">
        <v>188</v>
      </c>
      <c r="B12" s="262">
        <f xml:space="preserve">
IF($A$4&lt;=12,SUMIFS('ON Data'!F:F,'ON Data'!$D:$D,$A$4,'ON Data'!$E:$E,3),SUMIFS('ON Data'!F:F,'ON Data'!$E:$E,3))</f>
        <v>186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60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102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8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16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582">
        <f xml:space="preserve">
IF($A$4&lt;=12,SUMIFS('ON Data'!AN:AN,'ON Data'!$D:$D,$A$4,'ON Data'!$E:$E,3),SUMIFS('ON Data'!AN:AN,'ON Data'!$E:$E,3))</f>
        <v>0</v>
      </c>
      <c r="AI12" s="592"/>
    </row>
    <row r="13" spans="1:35" x14ac:dyDescent="0.3">
      <c r="A13" s="245" t="s">
        <v>195</v>
      </c>
      <c r="B13" s="262">
        <f xml:space="preserve">
IF($A$4&lt;=12,SUMIFS('ON Data'!F:F,'ON Data'!$D:$D,$A$4,'ON Data'!$E:$E,4),SUMIFS('ON Data'!F:F,'ON Data'!$E:$E,4))</f>
        <v>18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8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582">
        <f xml:space="preserve">
IF($A$4&lt;=12,SUMIFS('ON Data'!AN:AN,'ON Data'!$D:$D,$A$4,'ON Data'!$E:$E,4),SUMIFS('ON Data'!AN:AN,'ON Data'!$E:$E,4))</f>
        <v>0</v>
      </c>
      <c r="AI13" s="592"/>
    </row>
    <row r="14" spans="1:35" ht="15" thickBot="1" x14ac:dyDescent="0.35">
      <c r="A14" s="246" t="s">
        <v>189</v>
      </c>
      <c r="B14" s="265">
        <f xml:space="preserve">
IF($A$4&lt;=12,SUMIFS('ON Data'!F:F,'ON Data'!$D:$D,$A$4,'ON Data'!$E:$E,5),SUMIFS('ON Data'!F:F,'ON Data'!$E:$E,5))</f>
        <v>38</v>
      </c>
      <c r="C14" s="266">
        <f xml:space="preserve">
IF($A$4&lt;=12,SUMIFS('ON Data'!G:G,'ON Data'!$D:$D,$A$4,'ON Data'!$E:$E,5),SUMIFS('ON Data'!G:G,'ON Data'!$E:$E,5))</f>
        <v>38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583">
        <f xml:space="preserve">
IF($A$4&lt;=12,SUMIFS('ON Data'!AN:AN,'ON Data'!$D:$D,$A$4,'ON Data'!$E:$E,5),SUMIFS('ON Data'!AN:AN,'ON Data'!$E:$E,5))</f>
        <v>0</v>
      </c>
      <c r="AI14" s="592"/>
    </row>
    <row r="15" spans="1:35" x14ac:dyDescent="0.3">
      <c r="A15" s="163" t="s">
        <v>199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84"/>
      <c r="AI15" s="592"/>
    </row>
    <row r="16" spans="1:35" x14ac:dyDescent="0.3">
      <c r="A16" s="247" t="s">
        <v>190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582">
        <f xml:space="preserve">
IF($A$4&lt;=12,SUMIFS('ON Data'!AN:AN,'ON Data'!$D:$D,$A$4,'ON Data'!$E:$E,7),SUMIFS('ON Data'!AN:AN,'ON Data'!$E:$E,7))</f>
        <v>0</v>
      </c>
      <c r="AI16" s="592"/>
    </row>
    <row r="17" spans="1:35" x14ac:dyDescent="0.3">
      <c r="A17" s="247" t="s">
        <v>191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582">
        <f xml:space="preserve">
IF($A$4&lt;=12,SUMIFS('ON Data'!AN:AN,'ON Data'!$D:$D,$A$4,'ON Data'!$E:$E,8),SUMIFS('ON Data'!AN:AN,'ON Data'!$E:$E,8))</f>
        <v>0</v>
      </c>
      <c r="AI17" s="592"/>
    </row>
    <row r="18" spans="1:35" x14ac:dyDescent="0.3">
      <c r="A18" s="247" t="s">
        <v>192</v>
      </c>
      <c r="B18" s="262">
        <f xml:space="preserve">
B19-B16-B17</f>
        <v>20376</v>
      </c>
      <c r="C18" s="263">
        <f t="shared" ref="C18:G18" si="0" xml:space="preserve">
C19-C16-C17</f>
        <v>0</v>
      </c>
      <c r="D18" s="264">
        <f t="shared" si="0"/>
        <v>0</v>
      </c>
      <c r="E18" s="264">
        <f t="shared" si="0"/>
        <v>0</v>
      </c>
      <c r="F18" s="264">
        <f t="shared" si="0"/>
        <v>670</v>
      </c>
      <c r="G18" s="264">
        <f t="shared" si="0"/>
        <v>0</v>
      </c>
      <c r="H18" s="264">
        <f t="shared" ref="H18:AH18" si="1" xml:space="preserve">
H19-H16-H17</f>
        <v>0</v>
      </c>
      <c r="I18" s="264">
        <f t="shared" si="1"/>
        <v>0</v>
      </c>
      <c r="J18" s="264">
        <f t="shared" si="1"/>
        <v>17235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82">
        <f t="shared" si="1"/>
        <v>2471</v>
      </c>
      <c r="AI18" s="592"/>
    </row>
    <row r="19" spans="1:35" ht="15" thickBot="1" x14ac:dyDescent="0.35">
      <c r="A19" s="248" t="s">
        <v>193</v>
      </c>
      <c r="B19" s="271">
        <f xml:space="preserve">
IF($A$4&lt;=12,SUMIFS('ON Data'!F:F,'ON Data'!$D:$D,$A$4,'ON Data'!$E:$E,9),SUMIFS('ON Data'!F:F,'ON Data'!$E:$E,9))</f>
        <v>20376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670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17235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585">
        <f xml:space="preserve">
IF($A$4&lt;=12,SUMIFS('ON Data'!AN:AN,'ON Data'!$D:$D,$A$4,'ON Data'!$E:$E,9),SUMIFS('ON Data'!AN:AN,'ON Data'!$E:$E,9))</f>
        <v>2471</v>
      </c>
      <c r="AI19" s="592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4564829</v>
      </c>
      <c r="C20" s="275">
        <f xml:space="preserve">
IF($A$4&lt;=12,SUMIFS('ON Data'!G:G,'ON Data'!$D:$D,$A$4,'ON Data'!$E:$E,6),SUMIFS('ON Data'!G:G,'ON Data'!$E:$E,6))</f>
        <v>15200</v>
      </c>
      <c r="D20" s="276">
        <f xml:space="preserve">
IF($A$4&lt;=12,SUMIFS('ON Data'!H:H,'ON Data'!$D:$D,$A$4,'ON Data'!$E:$E,6),SUMIFS('ON Data'!H:H,'ON Data'!$E:$E,6))</f>
        <v>1060419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511189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877873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1803070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59843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586">
        <f xml:space="preserve">
IF($A$4&lt;=12,SUMIFS('ON Data'!AN:AN,'ON Data'!$D:$D,$A$4,'ON Data'!$E:$E,6),SUMIFS('ON Data'!AN:AN,'ON Data'!$E:$E,6))</f>
        <v>237235</v>
      </c>
      <c r="AI20" s="592"/>
    </row>
    <row r="21" spans="1:35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582">
        <f xml:space="preserve">
IF($A$4&lt;=12,SUMIFS('ON Data'!AN:AN,'ON Data'!$D:$D,$A$4,'ON Data'!$E:$E,12),SUMIFS('ON Data'!AN:AN,'ON Data'!$E:$E,12))</f>
        <v>0</v>
      </c>
      <c r="AI21" s="592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H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587" t="str">
        <f t="shared" si="3"/>
        <v/>
      </c>
      <c r="AI22" s="592"/>
    </row>
    <row r="23" spans="1:35" ht="15" hidden="1" outlineLevel="1" thickBot="1" x14ac:dyDescent="0.35">
      <c r="A23" s="250" t="s">
        <v>68</v>
      </c>
      <c r="B23" s="265">
        <f xml:space="preserve">
IF(B21="","",B20-B21)</f>
        <v>4564829</v>
      </c>
      <c r="C23" s="266">
        <f t="shared" ref="C23:G23" si="4" xml:space="preserve">
IF(C21="","",C20-C21)</f>
        <v>15200</v>
      </c>
      <c r="D23" s="267">
        <f t="shared" si="4"/>
        <v>1060419</v>
      </c>
      <c r="E23" s="267">
        <f t="shared" si="4"/>
        <v>0</v>
      </c>
      <c r="F23" s="267">
        <f t="shared" si="4"/>
        <v>511189</v>
      </c>
      <c r="G23" s="267">
        <f t="shared" si="4"/>
        <v>0</v>
      </c>
      <c r="H23" s="267">
        <f t="shared" ref="H23:AH23" si="5" xml:space="preserve">
IF(H21="","",H20-H21)</f>
        <v>0</v>
      </c>
      <c r="I23" s="267">
        <f t="shared" si="5"/>
        <v>0</v>
      </c>
      <c r="J23" s="267">
        <f t="shared" si="5"/>
        <v>877873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1803070</v>
      </c>
      <c r="W23" s="267">
        <f t="shared" si="5"/>
        <v>0</v>
      </c>
      <c r="X23" s="267">
        <f t="shared" si="5"/>
        <v>0</v>
      </c>
      <c r="Y23" s="267">
        <f t="shared" si="5"/>
        <v>0</v>
      </c>
      <c r="Z23" s="267">
        <f t="shared" si="5"/>
        <v>0</v>
      </c>
      <c r="AA23" s="267">
        <f t="shared" si="5"/>
        <v>0</v>
      </c>
      <c r="AB23" s="267">
        <f t="shared" si="5"/>
        <v>0</v>
      </c>
      <c r="AC23" s="267">
        <f t="shared" si="5"/>
        <v>0</v>
      </c>
      <c r="AD23" s="267">
        <f t="shared" si="5"/>
        <v>59843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583">
        <f t="shared" si="5"/>
        <v>237235</v>
      </c>
      <c r="AI23" s="592"/>
    </row>
    <row r="24" spans="1:35" x14ac:dyDescent="0.3">
      <c r="A24" s="244" t="s">
        <v>194</v>
      </c>
      <c r="B24" s="291" t="s">
        <v>3</v>
      </c>
      <c r="C24" s="593" t="s">
        <v>205</v>
      </c>
      <c r="D24" s="567"/>
      <c r="E24" s="568"/>
      <c r="F24" s="568" t="s">
        <v>206</v>
      </c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88" t="s">
        <v>207</v>
      </c>
      <c r="AI24" s="592"/>
    </row>
    <row r="25" spans="1:35" x14ac:dyDescent="0.3">
      <c r="A25" s="245" t="s">
        <v>73</v>
      </c>
      <c r="B25" s="262">
        <f xml:space="preserve">
SUM(C25:AH25)</f>
        <v>23447.63</v>
      </c>
      <c r="C25" s="594">
        <f xml:space="preserve">
IF($A$4&lt;=12,SUMIFS('ON Data'!H:H,'ON Data'!$D:$D,$A$4,'ON Data'!$E:$E,10),SUMIFS('ON Data'!H:H,'ON Data'!$E:$E,10))</f>
        <v>14516.630000000001</v>
      </c>
      <c r="D25" s="569"/>
      <c r="E25" s="570"/>
      <c r="F25" s="570">
        <f xml:space="preserve">
IF($A$4&lt;=12,SUMIFS('ON Data'!K:K,'ON Data'!$D:$D,$A$4,'ON Data'!$E:$E,10),SUMIFS('ON Data'!K:K,'ON Data'!$E:$E,10))</f>
        <v>8931</v>
      </c>
      <c r="G25" s="570"/>
      <c r="H25" s="570"/>
      <c r="I25" s="570"/>
      <c r="J25" s="570"/>
      <c r="K25" s="570"/>
      <c r="L25" s="570"/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570"/>
      <c r="X25" s="570"/>
      <c r="Y25" s="570"/>
      <c r="Z25" s="570"/>
      <c r="AA25" s="570"/>
      <c r="AB25" s="570"/>
      <c r="AC25" s="570"/>
      <c r="AD25" s="570"/>
      <c r="AE25" s="570"/>
      <c r="AF25" s="570"/>
      <c r="AG25" s="570"/>
      <c r="AH25" s="589">
        <f xml:space="preserve">
IF($A$4&lt;=12,SUMIFS('ON Data'!AN:AN,'ON Data'!$D:$D,$A$4,'ON Data'!$E:$E,10),SUMIFS('ON Data'!AN:AN,'ON Data'!$E:$E,10))</f>
        <v>0</v>
      </c>
      <c r="AI25" s="592"/>
    </row>
    <row r="26" spans="1:35" x14ac:dyDescent="0.3">
      <c r="A26" s="251" t="s">
        <v>204</v>
      </c>
      <c r="B26" s="271">
        <f xml:space="preserve">
SUM(C26:AH26)</f>
        <v>34314.308632072556</v>
      </c>
      <c r="C26" s="594">
        <f xml:space="preserve">
IF($A$4&lt;=12,SUMIFS('ON Data'!H:H,'ON Data'!$D:$D,$A$4,'ON Data'!$E:$E,11),SUMIFS('ON Data'!H:H,'ON Data'!$E:$E,11))</f>
        <v>8314.3086320725615</v>
      </c>
      <c r="D26" s="569"/>
      <c r="E26" s="570"/>
      <c r="F26" s="571">
        <f xml:space="preserve">
IF($A$4&lt;=12,SUMIFS('ON Data'!K:K,'ON Data'!$D:$D,$A$4,'ON Data'!$E:$E,11),SUMIFS('ON Data'!K:K,'ON Data'!$E:$E,11))</f>
        <v>25999.999999999996</v>
      </c>
      <c r="G26" s="571"/>
      <c r="H26" s="571"/>
      <c r="I26" s="571"/>
      <c r="J26" s="571"/>
      <c r="K26" s="571"/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89">
        <f xml:space="preserve">
IF($A$4&lt;=12,SUMIFS('ON Data'!AN:AN,'ON Data'!$D:$D,$A$4,'ON Data'!$E:$E,11),SUMIFS('ON Data'!AN:AN,'ON Data'!$E:$E,11))</f>
        <v>0</v>
      </c>
      <c r="AI26" s="592"/>
    </row>
    <row r="27" spans="1:35" x14ac:dyDescent="0.3">
      <c r="A27" s="251" t="s">
        <v>75</v>
      </c>
      <c r="B27" s="292">
        <f xml:space="preserve">
IF(B26=0,0,B25/B26)</f>
        <v>0.68331931881279995</v>
      </c>
      <c r="C27" s="595">
        <f xml:space="preserve">
IF(C26=0,0,C25/C26)</f>
        <v>1.7459816134322821</v>
      </c>
      <c r="D27" s="572"/>
      <c r="E27" s="573"/>
      <c r="F27" s="573">
        <f xml:space="preserve">
IF(F26=0,0,F25/F26)</f>
        <v>0.34350000000000003</v>
      </c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90">
        <f xml:space="preserve">
IF(AH26=0,0,AH25/AH26)</f>
        <v>0</v>
      </c>
      <c r="AI27" s="592"/>
    </row>
    <row r="28" spans="1:35" ht="15" thickBot="1" x14ac:dyDescent="0.35">
      <c r="A28" s="251" t="s">
        <v>203</v>
      </c>
      <c r="B28" s="271">
        <f xml:space="preserve">
SUM(C28:AH28)</f>
        <v>10866.678632072557</v>
      </c>
      <c r="C28" s="596">
        <f xml:space="preserve">
C26-C25</f>
        <v>-6202.3213679274395</v>
      </c>
      <c r="D28" s="574"/>
      <c r="E28" s="575"/>
      <c r="F28" s="575">
        <f xml:space="preserve">
F26-F25</f>
        <v>17068.999999999996</v>
      </c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  <c r="AF28" s="575"/>
      <c r="AG28" s="575"/>
      <c r="AH28" s="591">
        <f xml:space="preserve">
AH26-AH25</f>
        <v>0</v>
      </c>
      <c r="AI28" s="592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</row>
    <row r="30" spans="1:35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8" t="s">
        <v>198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208</v>
      </c>
    </row>
    <row r="34" spans="1:1" x14ac:dyDescent="0.3">
      <c r="A34" s="290" t="s">
        <v>209</v>
      </c>
    </row>
    <row r="35" spans="1:1" x14ac:dyDescent="0.3">
      <c r="A35" s="290" t="s">
        <v>210</v>
      </c>
    </row>
    <row r="36" spans="1:1" x14ac:dyDescent="0.3">
      <c r="A36" s="290" t="s">
        <v>211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4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882</v>
      </c>
    </row>
    <row r="2" spans="1:41" x14ac:dyDescent="0.3">
      <c r="A2" s="235" t="s">
        <v>277</v>
      </c>
    </row>
    <row r="3" spans="1:41" x14ac:dyDescent="0.3">
      <c r="A3" s="231" t="s">
        <v>168</v>
      </c>
      <c r="B3" s="256">
        <v>2015</v>
      </c>
      <c r="D3" s="232">
        <f>MAX(D5:D1048576)</f>
        <v>6</v>
      </c>
      <c r="F3" s="232">
        <f>SUMIF($E5:$E1048576,"&lt;10",F5:F1048576)</f>
        <v>4607803.21</v>
      </c>
      <c r="G3" s="232">
        <f t="shared" ref="G3:AO3" si="0">SUMIF($E5:$E1048576,"&lt;10",G5:G1048576)</f>
        <v>15238</v>
      </c>
      <c r="H3" s="232">
        <f t="shared" si="0"/>
        <v>1063917.1000000001</v>
      </c>
      <c r="I3" s="232">
        <f t="shared" si="0"/>
        <v>0</v>
      </c>
      <c r="J3" s="232">
        <f t="shared" si="0"/>
        <v>0</v>
      </c>
      <c r="K3" s="232">
        <f t="shared" si="0"/>
        <v>514366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900353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1811805.5100000002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60614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241509.59999999998</v>
      </c>
      <c r="AO3" s="232">
        <f t="shared" si="0"/>
        <v>0</v>
      </c>
    </row>
    <row r="4" spans="1:41" x14ac:dyDescent="0.3">
      <c r="A4" s="231" t="s">
        <v>169</v>
      </c>
      <c r="B4" s="256">
        <v>1</v>
      </c>
      <c r="C4" s="233" t="s">
        <v>5</v>
      </c>
      <c r="D4" s="234" t="s">
        <v>67</v>
      </c>
      <c r="E4" s="234" t="s">
        <v>163</v>
      </c>
      <c r="F4" s="234" t="s">
        <v>3</v>
      </c>
      <c r="G4" s="234" t="s">
        <v>164</v>
      </c>
      <c r="H4" s="234" t="s">
        <v>165</v>
      </c>
      <c r="I4" s="234" t="s">
        <v>166</v>
      </c>
      <c r="J4" s="234" t="s">
        <v>167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170</v>
      </c>
      <c r="B5" s="256">
        <v>2</v>
      </c>
      <c r="C5" s="231">
        <v>28</v>
      </c>
      <c r="D5" s="231">
        <v>1</v>
      </c>
      <c r="E5" s="231">
        <v>1</v>
      </c>
      <c r="F5" s="231">
        <v>22.4</v>
      </c>
      <c r="G5" s="231">
        <v>0</v>
      </c>
      <c r="H5" s="231">
        <v>3</v>
      </c>
      <c r="I5" s="231">
        <v>0</v>
      </c>
      <c r="J5" s="231">
        <v>0</v>
      </c>
      <c r="K5" s="231">
        <v>2.5</v>
      </c>
      <c r="L5" s="231">
        <v>0</v>
      </c>
      <c r="M5" s="231">
        <v>0</v>
      </c>
      <c r="N5" s="231">
        <v>0</v>
      </c>
      <c r="O5" s="231">
        <v>5.5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8.6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1</v>
      </c>
      <c r="AJ5" s="231">
        <v>0</v>
      </c>
      <c r="AK5" s="231">
        <v>0</v>
      </c>
      <c r="AL5" s="231">
        <v>0</v>
      </c>
      <c r="AM5" s="231">
        <v>0</v>
      </c>
      <c r="AN5" s="231">
        <v>1.8</v>
      </c>
      <c r="AO5" s="231">
        <v>0</v>
      </c>
    </row>
    <row r="6" spans="1:41" x14ac:dyDescent="0.3">
      <c r="A6" s="231" t="s">
        <v>171</v>
      </c>
      <c r="B6" s="256">
        <v>3</v>
      </c>
      <c r="C6" s="231">
        <v>28</v>
      </c>
      <c r="D6" s="231">
        <v>1</v>
      </c>
      <c r="E6" s="231">
        <v>2</v>
      </c>
      <c r="F6" s="231">
        <v>3481.64</v>
      </c>
      <c r="G6" s="231">
        <v>0</v>
      </c>
      <c r="H6" s="231">
        <v>512.79999999999995</v>
      </c>
      <c r="I6" s="231">
        <v>0</v>
      </c>
      <c r="J6" s="231">
        <v>0</v>
      </c>
      <c r="K6" s="231">
        <v>424</v>
      </c>
      <c r="L6" s="231">
        <v>0</v>
      </c>
      <c r="M6" s="231">
        <v>0</v>
      </c>
      <c r="N6" s="231">
        <v>0</v>
      </c>
      <c r="O6" s="231">
        <v>948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1280.04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316.8</v>
      </c>
      <c r="AO6" s="231">
        <v>0</v>
      </c>
    </row>
    <row r="7" spans="1:41" x14ac:dyDescent="0.3">
      <c r="A7" s="231" t="s">
        <v>172</v>
      </c>
      <c r="B7" s="256">
        <v>4</v>
      </c>
      <c r="C7" s="231">
        <v>28</v>
      </c>
      <c r="D7" s="231">
        <v>1</v>
      </c>
      <c r="E7" s="231">
        <v>3</v>
      </c>
      <c r="F7" s="231">
        <v>54</v>
      </c>
      <c r="G7" s="231">
        <v>0</v>
      </c>
      <c r="H7" s="231">
        <v>40</v>
      </c>
      <c r="I7" s="231">
        <v>0</v>
      </c>
      <c r="J7" s="231">
        <v>0</v>
      </c>
      <c r="K7" s="231">
        <v>10</v>
      </c>
      <c r="L7" s="231">
        <v>0</v>
      </c>
      <c r="M7" s="231">
        <v>0</v>
      </c>
      <c r="N7" s="231">
        <v>0</v>
      </c>
      <c r="O7" s="231">
        <v>4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</row>
    <row r="8" spans="1:41" x14ac:dyDescent="0.3">
      <c r="A8" s="231" t="s">
        <v>173</v>
      </c>
      <c r="B8" s="256">
        <v>5</v>
      </c>
      <c r="C8" s="231">
        <v>28</v>
      </c>
      <c r="D8" s="231">
        <v>1</v>
      </c>
      <c r="E8" s="231">
        <v>6</v>
      </c>
      <c r="F8" s="231">
        <v>708848</v>
      </c>
      <c r="G8" s="231">
        <v>0</v>
      </c>
      <c r="H8" s="231">
        <v>158599</v>
      </c>
      <c r="I8" s="231">
        <v>0</v>
      </c>
      <c r="J8" s="231">
        <v>0</v>
      </c>
      <c r="K8" s="231">
        <v>83772</v>
      </c>
      <c r="L8" s="231">
        <v>0</v>
      </c>
      <c r="M8" s="231">
        <v>0</v>
      </c>
      <c r="N8" s="231">
        <v>0</v>
      </c>
      <c r="O8" s="231">
        <v>150998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273988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41491</v>
      </c>
      <c r="AO8" s="231">
        <v>0</v>
      </c>
    </row>
    <row r="9" spans="1:41" x14ac:dyDescent="0.3">
      <c r="A9" s="231" t="s">
        <v>174</v>
      </c>
      <c r="B9" s="256">
        <v>6</v>
      </c>
      <c r="C9" s="231">
        <v>28</v>
      </c>
      <c r="D9" s="231">
        <v>1</v>
      </c>
      <c r="E9" s="231">
        <v>9</v>
      </c>
      <c r="F9" s="231">
        <v>10376</v>
      </c>
      <c r="G9" s="231">
        <v>0</v>
      </c>
      <c r="H9" s="231">
        <v>0</v>
      </c>
      <c r="I9" s="231">
        <v>0</v>
      </c>
      <c r="J9" s="231">
        <v>0</v>
      </c>
      <c r="K9" s="231">
        <v>670</v>
      </c>
      <c r="L9" s="231">
        <v>0</v>
      </c>
      <c r="M9" s="231">
        <v>0</v>
      </c>
      <c r="N9" s="231">
        <v>0</v>
      </c>
      <c r="O9" s="231">
        <v>7235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2471</v>
      </c>
      <c r="AO9" s="231">
        <v>0</v>
      </c>
    </row>
    <row r="10" spans="1:41" x14ac:dyDescent="0.3">
      <c r="A10" s="231" t="s">
        <v>175</v>
      </c>
      <c r="B10" s="256">
        <v>7</v>
      </c>
      <c r="C10" s="231">
        <v>28</v>
      </c>
      <c r="D10" s="231">
        <v>1</v>
      </c>
      <c r="E10" s="231">
        <v>10</v>
      </c>
      <c r="F10" s="231">
        <v>12818.630000000001</v>
      </c>
      <c r="G10" s="231">
        <v>0</v>
      </c>
      <c r="H10" s="231">
        <v>4087.63</v>
      </c>
      <c r="I10" s="231">
        <v>0</v>
      </c>
      <c r="J10" s="231">
        <v>0</v>
      </c>
      <c r="K10" s="231">
        <v>8731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</row>
    <row r="11" spans="1:41" x14ac:dyDescent="0.3">
      <c r="A11" s="231" t="s">
        <v>176</v>
      </c>
      <c r="B11" s="256">
        <v>8</v>
      </c>
      <c r="C11" s="231">
        <v>28</v>
      </c>
      <c r="D11" s="231">
        <v>1</v>
      </c>
      <c r="E11" s="231">
        <v>11</v>
      </c>
      <c r="F11" s="231">
        <v>5719.05143867876</v>
      </c>
      <c r="G11" s="231">
        <v>0</v>
      </c>
      <c r="H11" s="231">
        <v>1385.7181053454269</v>
      </c>
      <c r="I11" s="231">
        <v>0</v>
      </c>
      <c r="J11" s="231">
        <v>0</v>
      </c>
      <c r="K11" s="231">
        <v>4333.333333333333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</row>
    <row r="12" spans="1:41" x14ac:dyDescent="0.3">
      <c r="A12" s="231" t="s">
        <v>177</v>
      </c>
      <c r="B12" s="256">
        <v>9</v>
      </c>
      <c r="C12" s="231">
        <v>28</v>
      </c>
      <c r="D12" s="231">
        <v>2</v>
      </c>
      <c r="E12" s="231">
        <v>1</v>
      </c>
      <c r="F12" s="231">
        <v>23.5</v>
      </c>
      <c r="G12" s="231">
        <v>0</v>
      </c>
      <c r="H12" s="231">
        <v>3.1</v>
      </c>
      <c r="I12" s="231">
        <v>0</v>
      </c>
      <c r="J12" s="231">
        <v>0</v>
      </c>
      <c r="K12" s="231">
        <v>2.5</v>
      </c>
      <c r="L12" s="231">
        <v>0</v>
      </c>
      <c r="M12" s="231">
        <v>0</v>
      </c>
      <c r="N12" s="231">
        <v>0</v>
      </c>
      <c r="O12" s="231">
        <v>5.5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8.6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2</v>
      </c>
      <c r="AJ12" s="231">
        <v>0</v>
      </c>
      <c r="AK12" s="231">
        <v>0</v>
      </c>
      <c r="AL12" s="231">
        <v>0</v>
      </c>
      <c r="AM12" s="231">
        <v>0</v>
      </c>
      <c r="AN12" s="231">
        <v>1.8</v>
      </c>
      <c r="AO12" s="231">
        <v>0</v>
      </c>
    </row>
    <row r="13" spans="1:41" x14ac:dyDescent="0.3">
      <c r="A13" s="231" t="s">
        <v>178</v>
      </c>
      <c r="B13" s="256">
        <v>10</v>
      </c>
      <c r="C13" s="231">
        <v>28</v>
      </c>
      <c r="D13" s="231">
        <v>2</v>
      </c>
      <c r="E13" s="231">
        <v>2</v>
      </c>
      <c r="F13" s="231">
        <v>3208.04</v>
      </c>
      <c r="G13" s="231">
        <v>0</v>
      </c>
      <c r="H13" s="231">
        <v>436</v>
      </c>
      <c r="I13" s="231">
        <v>0</v>
      </c>
      <c r="J13" s="231">
        <v>0</v>
      </c>
      <c r="K13" s="231">
        <v>320</v>
      </c>
      <c r="L13" s="231">
        <v>0</v>
      </c>
      <c r="M13" s="231">
        <v>0</v>
      </c>
      <c r="N13" s="231">
        <v>0</v>
      </c>
      <c r="O13" s="231">
        <v>768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1328.04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80</v>
      </c>
      <c r="AJ13" s="231">
        <v>0</v>
      </c>
      <c r="AK13" s="231">
        <v>0</v>
      </c>
      <c r="AL13" s="231">
        <v>0</v>
      </c>
      <c r="AM13" s="231">
        <v>0</v>
      </c>
      <c r="AN13" s="231">
        <v>276</v>
      </c>
      <c r="AO13" s="231">
        <v>0</v>
      </c>
    </row>
    <row r="14" spans="1:41" x14ac:dyDescent="0.3">
      <c r="A14" s="231" t="s">
        <v>179</v>
      </c>
      <c r="B14" s="256">
        <v>11</v>
      </c>
      <c r="C14" s="231">
        <v>28</v>
      </c>
      <c r="D14" s="231">
        <v>2</v>
      </c>
      <c r="E14" s="231">
        <v>3</v>
      </c>
      <c r="F14" s="231">
        <v>20</v>
      </c>
      <c r="G14" s="231">
        <v>0</v>
      </c>
      <c r="H14" s="231">
        <v>0</v>
      </c>
      <c r="I14" s="231">
        <v>0</v>
      </c>
      <c r="J14" s="231">
        <v>0</v>
      </c>
      <c r="K14" s="231">
        <v>16</v>
      </c>
      <c r="L14" s="231">
        <v>0</v>
      </c>
      <c r="M14" s="231">
        <v>0</v>
      </c>
      <c r="N14" s="231">
        <v>0</v>
      </c>
      <c r="O14" s="231">
        <v>4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</row>
    <row r="15" spans="1:41" x14ac:dyDescent="0.3">
      <c r="A15" s="231" t="s">
        <v>180</v>
      </c>
      <c r="B15" s="256">
        <v>12</v>
      </c>
      <c r="C15" s="231">
        <v>28</v>
      </c>
      <c r="D15" s="231">
        <v>2</v>
      </c>
      <c r="E15" s="231">
        <v>4</v>
      </c>
      <c r="F15" s="231">
        <v>10</v>
      </c>
      <c r="G15" s="231">
        <v>0</v>
      </c>
      <c r="H15" s="231">
        <v>0</v>
      </c>
      <c r="I15" s="231">
        <v>0</v>
      </c>
      <c r="J15" s="231">
        <v>0</v>
      </c>
      <c r="K15" s="231">
        <v>10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</row>
    <row r="16" spans="1:41" x14ac:dyDescent="0.3">
      <c r="A16" s="231" t="s">
        <v>168</v>
      </c>
      <c r="B16" s="256">
        <v>2015</v>
      </c>
      <c r="C16" s="231">
        <v>28</v>
      </c>
      <c r="D16" s="231">
        <v>2</v>
      </c>
      <c r="E16" s="231">
        <v>6</v>
      </c>
      <c r="F16" s="231">
        <v>716684</v>
      </c>
      <c r="G16" s="231">
        <v>0</v>
      </c>
      <c r="H16" s="231">
        <v>142810</v>
      </c>
      <c r="I16" s="231">
        <v>0</v>
      </c>
      <c r="J16" s="231">
        <v>0</v>
      </c>
      <c r="K16" s="231">
        <v>88515</v>
      </c>
      <c r="L16" s="231">
        <v>0</v>
      </c>
      <c r="M16" s="231">
        <v>0</v>
      </c>
      <c r="N16" s="231">
        <v>0</v>
      </c>
      <c r="O16" s="231">
        <v>143945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295688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6645</v>
      </c>
      <c r="AJ16" s="231">
        <v>0</v>
      </c>
      <c r="AK16" s="231">
        <v>0</v>
      </c>
      <c r="AL16" s="231">
        <v>0</v>
      </c>
      <c r="AM16" s="231">
        <v>0</v>
      </c>
      <c r="AN16" s="231">
        <v>39081</v>
      </c>
      <c r="AO16" s="231">
        <v>0</v>
      </c>
    </row>
    <row r="17" spans="3:41" x14ac:dyDescent="0.3">
      <c r="C17" s="231">
        <v>28</v>
      </c>
      <c r="D17" s="231">
        <v>2</v>
      </c>
      <c r="E17" s="231">
        <v>10</v>
      </c>
      <c r="F17" s="231">
        <v>5529</v>
      </c>
      <c r="G17" s="231">
        <v>0</v>
      </c>
      <c r="H17" s="231">
        <v>5529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</row>
    <row r="18" spans="3:41" x14ac:dyDescent="0.3">
      <c r="C18" s="231">
        <v>28</v>
      </c>
      <c r="D18" s="231">
        <v>2</v>
      </c>
      <c r="E18" s="231">
        <v>11</v>
      </c>
      <c r="F18" s="231">
        <v>5719.05143867876</v>
      </c>
      <c r="G18" s="231">
        <v>0</v>
      </c>
      <c r="H18" s="231">
        <v>1385.7181053454269</v>
      </c>
      <c r="I18" s="231">
        <v>0</v>
      </c>
      <c r="J18" s="231">
        <v>0</v>
      </c>
      <c r="K18" s="231">
        <v>4333.333333333333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</row>
    <row r="19" spans="3:41" x14ac:dyDescent="0.3">
      <c r="C19" s="231">
        <v>28</v>
      </c>
      <c r="D19" s="231">
        <v>3</v>
      </c>
      <c r="E19" s="231">
        <v>1</v>
      </c>
      <c r="F19" s="231">
        <v>23.8</v>
      </c>
      <c r="G19" s="231">
        <v>0</v>
      </c>
      <c r="H19" s="231">
        <v>3.4</v>
      </c>
      <c r="I19" s="231">
        <v>0</v>
      </c>
      <c r="J19" s="231">
        <v>0</v>
      </c>
      <c r="K19" s="231">
        <v>2.5</v>
      </c>
      <c r="L19" s="231">
        <v>0</v>
      </c>
      <c r="M19" s="231">
        <v>0</v>
      </c>
      <c r="N19" s="231">
        <v>0</v>
      </c>
      <c r="O19" s="231">
        <v>5.5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8.6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2</v>
      </c>
      <c r="AJ19" s="231">
        <v>0</v>
      </c>
      <c r="AK19" s="231">
        <v>0</v>
      </c>
      <c r="AL19" s="231">
        <v>0</v>
      </c>
      <c r="AM19" s="231">
        <v>0</v>
      </c>
      <c r="AN19" s="231">
        <v>1.8</v>
      </c>
      <c r="AO19" s="231">
        <v>0</v>
      </c>
    </row>
    <row r="20" spans="3:41" x14ac:dyDescent="0.3">
      <c r="C20" s="231">
        <v>28</v>
      </c>
      <c r="D20" s="231">
        <v>3</v>
      </c>
      <c r="E20" s="231">
        <v>2</v>
      </c>
      <c r="F20" s="231">
        <v>3843.37</v>
      </c>
      <c r="G20" s="231">
        <v>0</v>
      </c>
      <c r="H20" s="231">
        <v>603.20000000000005</v>
      </c>
      <c r="I20" s="231">
        <v>0</v>
      </c>
      <c r="J20" s="231">
        <v>0</v>
      </c>
      <c r="K20" s="231">
        <v>388</v>
      </c>
      <c r="L20" s="231">
        <v>0</v>
      </c>
      <c r="M20" s="231">
        <v>0</v>
      </c>
      <c r="N20" s="231">
        <v>0</v>
      </c>
      <c r="O20" s="231">
        <v>876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1487.37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176</v>
      </c>
      <c r="AJ20" s="231">
        <v>0</v>
      </c>
      <c r="AK20" s="231">
        <v>0</v>
      </c>
      <c r="AL20" s="231">
        <v>0</v>
      </c>
      <c r="AM20" s="231">
        <v>0</v>
      </c>
      <c r="AN20" s="231">
        <v>312.8</v>
      </c>
      <c r="AO20" s="231">
        <v>0</v>
      </c>
    </row>
    <row r="21" spans="3:41" x14ac:dyDescent="0.3">
      <c r="C21" s="231">
        <v>28</v>
      </c>
      <c r="D21" s="231">
        <v>3</v>
      </c>
      <c r="E21" s="231">
        <v>3</v>
      </c>
      <c r="F21" s="231">
        <v>46</v>
      </c>
      <c r="G21" s="231">
        <v>0</v>
      </c>
      <c r="H21" s="231">
        <v>20</v>
      </c>
      <c r="I21" s="231">
        <v>0</v>
      </c>
      <c r="J21" s="231">
        <v>0</v>
      </c>
      <c r="K21" s="231">
        <v>26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</row>
    <row r="22" spans="3:41" x14ac:dyDescent="0.3">
      <c r="C22" s="231">
        <v>28</v>
      </c>
      <c r="D22" s="231">
        <v>3</v>
      </c>
      <c r="E22" s="231">
        <v>6</v>
      </c>
      <c r="F22" s="231">
        <v>751599</v>
      </c>
      <c r="G22" s="231">
        <v>0</v>
      </c>
      <c r="H22" s="231">
        <v>174806</v>
      </c>
      <c r="I22" s="231">
        <v>0</v>
      </c>
      <c r="J22" s="231">
        <v>0</v>
      </c>
      <c r="K22" s="231">
        <v>86490</v>
      </c>
      <c r="L22" s="231">
        <v>0</v>
      </c>
      <c r="M22" s="231">
        <v>0</v>
      </c>
      <c r="N22" s="231">
        <v>0</v>
      </c>
      <c r="O22" s="231">
        <v>141972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295957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13290</v>
      </c>
      <c r="AJ22" s="231">
        <v>0</v>
      </c>
      <c r="AK22" s="231">
        <v>0</v>
      </c>
      <c r="AL22" s="231">
        <v>0</v>
      </c>
      <c r="AM22" s="231">
        <v>0</v>
      </c>
      <c r="AN22" s="231">
        <v>39084</v>
      </c>
      <c r="AO22" s="231">
        <v>0</v>
      </c>
    </row>
    <row r="23" spans="3:41" x14ac:dyDescent="0.3">
      <c r="C23" s="231">
        <v>28</v>
      </c>
      <c r="D23" s="231">
        <v>3</v>
      </c>
      <c r="E23" s="231">
        <v>10</v>
      </c>
      <c r="F23" s="231">
        <v>700</v>
      </c>
      <c r="G23" s="231">
        <v>0</v>
      </c>
      <c r="H23" s="231">
        <v>500</v>
      </c>
      <c r="I23" s="231">
        <v>0</v>
      </c>
      <c r="J23" s="231">
        <v>0</v>
      </c>
      <c r="K23" s="231">
        <v>200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28</v>
      </c>
      <c r="D24" s="231">
        <v>3</v>
      </c>
      <c r="E24" s="231">
        <v>11</v>
      </c>
      <c r="F24" s="231">
        <v>5719.05143867876</v>
      </c>
      <c r="G24" s="231">
        <v>0</v>
      </c>
      <c r="H24" s="231">
        <v>1385.7181053454269</v>
      </c>
      <c r="I24" s="231">
        <v>0</v>
      </c>
      <c r="J24" s="231">
        <v>0</v>
      </c>
      <c r="K24" s="231">
        <v>4333.333333333333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</row>
    <row r="25" spans="3:41" x14ac:dyDescent="0.3">
      <c r="C25" s="231">
        <v>28</v>
      </c>
      <c r="D25" s="231">
        <v>4</v>
      </c>
      <c r="E25" s="231">
        <v>1</v>
      </c>
      <c r="F25" s="231">
        <v>25</v>
      </c>
      <c r="G25" s="231">
        <v>0</v>
      </c>
      <c r="H25" s="231">
        <v>3.6</v>
      </c>
      <c r="I25" s="231">
        <v>0</v>
      </c>
      <c r="J25" s="231">
        <v>0</v>
      </c>
      <c r="K25" s="231">
        <v>2.5</v>
      </c>
      <c r="L25" s="231">
        <v>0</v>
      </c>
      <c r="M25" s="231">
        <v>0</v>
      </c>
      <c r="N25" s="231">
        <v>0</v>
      </c>
      <c r="O25" s="231">
        <v>5.5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9.6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2</v>
      </c>
      <c r="AJ25" s="231">
        <v>0</v>
      </c>
      <c r="AK25" s="231">
        <v>0</v>
      </c>
      <c r="AL25" s="231">
        <v>0</v>
      </c>
      <c r="AM25" s="231">
        <v>0</v>
      </c>
      <c r="AN25" s="231">
        <v>1.8</v>
      </c>
      <c r="AO25" s="231">
        <v>0</v>
      </c>
    </row>
    <row r="26" spans="3:41" x14ac:dyDescent="0.3">
      <c r="C26" s="231">
        <v>28</v>
      </c>
      <c r="D26" s="231">
        <v>4</v>
      </c>
      <c r="E26" s="231">
        <v>2</v>
      </c>
      <c r="F26" s="231">
        <v>3994.44</v>
      </c>
      <c r="G26" s="231">
        <v>0</v>
      </c>
      <c r="H26" s="231">
        <v>589.6</v>
      </c>
      <c r="I26" s="231">
        <v>0</v>
      </c>
      <c r="J26" s="231">
        <v>0</v>
      </c>
      <c r="K26" s="231">
        <v>400</v>
      </c>
      <c r="L26" s="231">
        <v>0</v>
      </c>
      <c r="M26" s="231">
        <v>0</v>
      </c>
      <c r="N26" s="231">
        <v>0</v>
      </c>
      <c r="O26" s="231">
        <v>944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1576.04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176</v>
      </c>
      <c r="AJ26" s="231">
        <v>0</v>
      </c>
      <c r="AK26" s="231">
        <v>0</v>
      </c>
      <c r="AL26" s="231">
        <v>0</v>
      </c>
      <c r="AM26" s="231">
        <v>0</v>
      </c>
      <c r="AN26" s="231">
        <v>308.8</v>
      </c>
      <c r="AO26" s="231">
        <v>0</v>
      </c>
    </row>
    <row r="27" spans="3:41" x14ac:dyDescent="0.3">
      <c r="C27" s="231">
        <v>28</v>
      </c>
      <c r="D27" s="231">
        <v>4</v>
      </c>
      <c r="E27" s="231">
        <v>3</v>
      </c>
      <c r="F27" s="231">
        <v>16</v>
      </c>
      <c r="G27" s="231">
        <v>0</v>
      </c>
      <c r="H27" s="231">
        <v>0</v>
      </c>
      <c r="I27" s="231">
        <v>0</v>
      </c>
      <c r="J27" s="231">
        <v>0</v>
      </c>
      <c r="K27" s="231">
        <v>16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  <row r="28" spans="3:41" x14ac:dyDescent="0.3">
      <c r="C28" s="231">
        <v>28</v>
      </c>
      <c r="D28" s="231">
        <v>4</v>
      </c>
      <c r="E28" s="231">
        <v>4</v>
      </c>
      <c r="F28" s="231">
        <v>8</v>
      </c>
      <c r="G28" s="231">
        <v>0</v>
      </c>
      <c r="H28" s="231">
        <v>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0</v>
      </c>
      <c r="O28" s="231">
        <v>8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</row>
    <row r="29" spans="3:41" x14ac:dyDescent="0.3">
      <c r="C29" s="231">
        <v>28</v>
      </c>
      <c r="D29" s="231">
        <v>4</v>
      </c>
      <c r="E29" s="231">
        <v>6</v>
      </c>
      <c r="F29" s="231">
        <v>776372</v>
      </c>
      <c r="G29" s="231">
        <v>0</v>
      </c>
      <c r="H29" s="231">
        <v>176269</v>
      </c>
      <c r="I29" s="231">
        <v>0</v>
      </c>
      <c r="J29" s="231">
        <v>0</v>
      </c>
      <c r="K29" s="231">
        <v>84874</v>
      </c>
      <c r="L29" s="231">
        <v>0</v>
      </c>
      <c r="M29" s="231">
        <v>0</v>
      </c>
      <c r="N29" s="231">
        <v>0</v>
      </c>
      <c r="O29" s="231">
        <v>144852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317970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13290</v>
      </c>
      <c r="AJ29" s="231">
        <v>0</v>
      </c>
      <c r="AK29" s="231">
        <v>0</v>
      </c>
      <c r="AL29" s="231">
        <v>0</v>
      </c>
      <c r="AM29" s="231">
        <v>0</v>
      </c>
      <c r="AN29" s="231">
        <v>39117</v>
      </c>
      <c r="AO29" s="231">
        <v>0</v>
      </c>
    </row>
    <row r="30" spans="3:41" x14ac:dyDescent="0.3">
      <c r="C30" s="231">
        <v>28</v>
      </c>
      <c r="D30" s="231">
        <v>4</v>
      </c>
      <c r="E30" s="231">
        <v>10</v>
      </c>
      <c r="F30" s="231">
        <v>900</v>
      </c>
      <c r="G30" s="231">
        <v>0</v>
      </c>
      <c r="H30" s="231">
        <v>900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</row>
    <row r="31" spans="3:41" x14ac:dyDescent="0.3">
      <c r="C31" s="231">
        <v>28</v>
      </c>
      <c r="D31" s="231">
        <v>4</v>
      </c>
      <c r="E31" s="231">
        <v>11</v>
      </c>
      <c r="F31" s="231">
        <v>5719.05143867876</v>
      </c>
      <c r="G31" s="231">
        <v>0</v>
      </c>
      <c r="H31" s="231">
        <v>1385.7181053454269</v>
      </c>
      <c r="I31" s="231">
        <v>0</v>
      </c>
      <c r="J31" s="231">
        <v>0</v>
      </c>
      <c r="K31" s="231">
        <v>4333.333333333333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</row>
    <row r="32" spans="3:41" x14ac:dyDescent="0.3">
      <c r="C32" s="231">
        <v>28</v>
      </c>
      <c r="D32" s="231">
        <v>5</v>
      </c>
      <c r="E32" s="231">
        <v>1</v>
      </c>
      <c r="F32" s="231">
        <v>25.35</v>
      </c>
      <c r="G32" s="231">
        <v>0</v>
      </c>
      <c r="H32" s="231">
        <v>3.95</v>
      </c>
      <c r="I32" s="231">
        <v>0</v>
      </c>
      <c r="J32" s="231">
        <v>0</v>
      </c>
      <c r="K32" s="231">
        <v>2.5</v>
      </c>
      <c r="L32" s="231">
        <v>0</v>
      </c>
      <c r="M32" s="231">
        <v>0</v>
      </c>
      <c r="N32" s="231">
        <v>0</v>
      </c>
      <c r="O32" s="231">
        <v>5.5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9.6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2</v>
      </c>
      <c r="AJ32" s="231">
        <v>0</v>
      </c>
      <c r="AK32" s="231">
        <v>0</v>
      </c>
      <c r="AL32" s="231">
        <v>0</v>
      </c>
      <c r="AM32" s="231">
        <v>0</v>
      </c>
      <c r="AN32" s="231">
        <v>1.8</v>
      </c>
      <c r="AO32" s="231">
        <v>0</v>
      </c>
    </row>
    <row r="33" spans="3:41" x14ac:dyDescent="0.3">
      <c r="C33" s="231">
        <v>28</v>
      </c>
      <c r="D33" s="231">
        <v>5</v>
      </c>
      <c r="E33" s="231">
        <v>2</v>
      </c>
      <c r="F33" s="231">
        <v>3812.84</v>
      </c>
      <c r="G33" s="231">
        <v>0</v>
      </c>
      <c r="H33" s="231">
        <v>590.4</v>
      </c>
      <c r="I33" s="231">
        <v>0</v>
      </c>
      <c r="J33" s="231">
        <v>0</v>
      </c>
      <c r="K33" s="231">
        <v>412</v>
      </c>
      <c r="L33" s="231">
        <v>0</v>
      </c>
      <c r="M33" s="231">
        <v>0</v>
      </c>
      <c r="N33" s="231">
        <v>0</v>
      </c>
      <c r="O33" s="231">
        <v>852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1508.04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168</v>
      </c>
      <c r="AJ33" s="231">
        <v>0</v>
      </c>
      <c r="AK33" s="231">
        <v>0</v>
      </c>
      <c r="AL33" s="231">
        <v>0</v>
      </c>
      <c r="AM33" s="231">
        <v>0</v>
      </c>
      <c r="AN33" s="231">
        <v>282.39999999999998</v>
      </c>
      <c r="AO33" s="231">
        <v>0</v>
      </c>
    </row>
    <row r="34" spans="3:41" x14ac:dyDescent="0.3">
      <c r="C34" s="231">
        <v>28</v>
      </c>
      <c r="D34" s="231">
        <v>5</v>
      </c>
      <c r="E34" s="231">
        <v>3</v>
      </c>
      <c r="F34" s="231">
        <v>32</v>
      </c>
      <c r="G34" s="231">
        <v>0</v>
      </c>
      <c r="H34" s="231">
        <v>0</v>
      </c>
      <c r="I34" s="231">
        <v>0</v>
      </c>
      <c r="J34" s="231">
        <v>0</v>
      </c>
      <c r="K34" s="231">
        <v>16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16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</row>
    <row r="35" spans="3:41" x14ac:dyDescent="0.3">
      <c r="C35" s="231">
        <v>28</v>
      </c>
      <c r="D35" s="231">
        <v>5</v>
      </c>
      <c r="E35" s="231">
        <v>6</v>
      </c>
      <c r="F35" s="231">
        <v>783113</v>
      </c>
      <c r="G35" s="231">
        <v>0</v>
      </c>
      <c r="H35" s="231">
        <v>189195</v>
      </c>
      <c r="I35" s="231">
        <v>0</v>
      </c>
      <c r="J35" s="231">
        <v>0</v>
      </c>
      <c r="K35" s="231">
        <v>83658</v>
      </c>
      <c r="L35" s="231">
        <v>0</v>
      </c>
      <c r="M35" s="231">
        <v>0</v>
      </c>
      <c r="N35" s="231">
        <v>0</v>
      </c>
      <c r="O35" s="231">
        <v>139785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318027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13290</v>
      </c>
      <c r="AJ35" s="231">
        <v>0</v>
      </c>
      <c r="AK35" s="231">
        <v>0</v>
      </c>
      <c r="AL35" s="231">
        <v>0</v>
      </c>
      <c r="AM35" s="231">
        <v>0</v>
      </c>
      <c r="AN35" s="231">
        <v>39158</v>
      </c>
      <c r="AO35" s="231">
        <v>0</v>
      </c>
    </row>
    <row r="36" spans="3:41" x14ac:dyDescent="0.3">
      <c r="C36" s="231">
        <v>28</v>
      </c>
      <c r="D36" s="231">
        <v>5</v>
      </c>
      <c r="E36" s="231">
        <v>11</v>
      </c>
      <c r="F36" s="231">
        <v>5719.05143867876</v>
      </c>
      <c r="G36" s="231">
        <v>0</v>
      </c>
      <c r="H36" s="231">
        <v>1385.7181053454269</v>
      </c>
      <c r="I36" s="231">
        <v>0</v>
      </c>
      <c r="J36" s="231">
        <v>0</v>
      </c>
      <c r="K36" s="231">
        <v>4333.333333333333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</row>
    <row r="37" spans="3:41" x14ac:dyDescent="0.3">
      <c r="C37" s="231">
        <v>28</v>
      </c>
      <c r="D37" s="231">
        <v>6</v>
      </c>
      <c r="E37" s="231">
        <v>1</v>
      </c>
      <c r="F37" s="231">
        <v>25.65</v>
      </c>
      <c r="G37" s="231">
        <v>0</v>
      </c>
      <c r="H37" s="231">
        <v>4.25</v>
      </c>
      <c r="I37" s="231">
        <v>0</v>
      </c>
      <c r="J37" s="231">
        <v>0</v>
      </c>
      <c r="K37" s="231">
        <v>2.5</v>
      </c>
      <c r="L37" s="231">
        <v>0</v>
      </c>
      <c r="M37" s="231">
        <v>0</v>
      </c>
      <c r="N37" s="231">
        <v>0</v>
      </c>
      <c r="O37" s="231">
        <v>5.5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9.6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2</v>
      </c>
      <c r="AJ37" s="231">
        <v>0</v>
      </c>
      <c r="AK37" s="231">
        <v>0</v>
      </c>
      <c r="AL37" s="231">
        <v>0</v>
      </c>
      <c r="AM37" s="231">
        <v>0</v>
      </c>
      <c r="AN37" s="231">
        <v>1.8</v>
      </c>
      <c r="AO37" s="231">
        <v>0</v>
      </c>
    </row>
    <row r="38" spans="3:41" x14ac:dyDescent="0.3">
      <c r="C38" s="231">
        <v>28</v>
      </c>
      <c r="D38" s="231">
        <v>6</v>
      </c>
      <c r="E38" s="231">
        <v>2</v>
      </c>
      <c r="F38" s="231">
        <v>3870.18</v>
      </c>
      <c r="G38" s="231">
        <v>0</v>
      </c>
      <c r="H38" s="231">
        <v>684.8</v>
      </c>
      <c r="I38" s="231">
        <v>0</v>
      </c>
      <c r="J38" s="231">
        <v>0</v>
      </c>
      <c r="K38" s="231">
        <v>436</v>
      </c>
      <c r="L38" s="231">
        <v>0</v>
      </c>
      <c r="M38" s="231">
        <v>0</v>
      </c>
      <c r="N38" s="231">
        <v>0</v>
      </c>
      <c r="O38" s="231">
        <v>808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1485.38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160</v>
      </c>
      <c r="AJ38" s="231">
        <v>0</v>
      </c>
      <c r="AK38" s="231">
        <v>0</v>
      </c>
      <c r="AL38" s="231">
        <v>0</v>
      </c>
      <c r="AM38" s="231">
        <v>0</v>
      </c>
      <c r="AN38" s="231">
        <v>296</v>
      </c>
      <c r="AO38" s="231">
        <v>0</v>
      </c>
    </row>
    <row r="39" spans="3:41" x14ac:dyDescent="0.3">
      <c r="C39" s="231">
        <v>28</v>
      </c>
      <c r="D39" s="231">
        <v>6</v>
      </c>
      <c r="E39" s="231">
        <v>3</v>
      </c>
      <c r="F39" s="231">
        <v>18</v>
      </c>
      <c r="G39" s="231">
        <v>0</v>
      </c>
      <c r="H39" s="231">
        <v>0</v>
      </c>
      <c r="I39" s="231">
        <v>0</v>
      </c>
      <c r="J39" s="231">
        <v>0</v>
      </c>
      <c r="K39" s="231">
        <v>18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  <c r="AO39" s="231">
        <v>0</v>
      </c>
    </row>
    <row r="40" spans="3:41" x14ac:dyDescent="0.3">
      <c r="C40" s="231">
        <v>28</v>
      </c>
      <c r="D40" s="231">
        <v>6</v>
      </c>
      <c r="E40" s="231">
        <v>5</v>
      </c>
      <c r="F40" s="231">
        <v>38</v>
      </c>
      <c r="G40" s="231">
        <v>38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</row>
    <row r="41" spans="3:41" x14ac:dyDescent="0.3">
      <c r="C41" s="231">
        <v>28</v>
      </c>
      <c r="D41" s="231">
        <v>6</v>
      </c>
      <c r="E41" s="231">
        <v>6</v>
      </c>
      <c r="F41" s="231">
        <v>828213</v>
      </c>
      <c r="G41" s="231">
        <v>15200</v>
      </c>
      <c r="H41" s="231">
        <v>218740</v>
      </c>
      <c r="I41" s="231">
        <v>0</v>
      </c>
      <c r="J41" s="231">
        <v>0</v>
      </c>
      <c r="K41" s="231">
        <v>83880</v>
      </c>
      <c r="L41" s="231">
        <v>0</v>
      </c>
      <c r="M41" s="231">
        <v>0</v>
      </c>
      <c r="N41" s="231">
        <v>0</v>
      </c>
      <c r="O41" s="231">
        <v>156321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301440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13328</v>
      </c>
      <c r="AJ41" s="231">
        <v>0</v>
      </c>
      <c r="AK41" s="231">
        <v>0</v>
      </c>
      <c r="AL41" s="231">
        <v>0</v>
      </c>
      <c r="AM41" s="231">
        <v>0</v>
      </c>
      <c r="AN41" s="231">
        <v>39304</v>
      </c>
      <c r="AO41" s="231">
        <v>0</v>
      </c>
    </row>
    <row r="42" spans="3:41" x14ac:dyDescent="0.3">
      <c r="C42" s="231">
        <v>28</v>
      </c>
      <c r="D42" s="231">
        <v>6</v>
      </c>
      <c r="E42" s="231">
        <v>9</v>
      </c>
      <c r="F42" s="231">
        <v>10000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10000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  <c r="AO42" s="231">
        <v>0</v>
      </c>
    </row>
    <row r="43" spans="3:41" x14ac:dyDescent="0.3">
      <c r="C43" s="231">
        <v>28</v>
      </c>
      <c r="D43" s="231">
        <v>6</v>
      </c>
      <c r="E43" s="231">
        <v>10</v>
      </c>
      <c r="F43" s="231">
        <v>3500</v>
      </c>
      <c r="G43" s="231">
        <v>0</v>
      </c>
      <c r="H43" s="231">
        <v>3500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  <c r="AO43" s="231">
        <v>0</v>
      </c>
    </row>
    <row r="44" spans="3:41" x14ac:dyDescent="0.3">
      <c r="C44" s="231">
        <v>28</v>
      </c>
      <c r="D44" s="231">
        <v>6</v>
      </c>
      <c r="E44" s="231">
        <v>11</v>
      </c>
      <c r="F44" s="231">
        <v>5719.05143867876</v>
      </c>
      <c r="G44" s="231">
        <v>0</v>
      </c>
      <c r="H44" s="231">
        <v>1385.7181053454269</v>
      </c>
      <c r="I44" s="231">
        <v>0</v>
      </c>
      <c r="J44" s="231">
        <v>0</v>
      </c>
      <c r="K44" s="231">
        <v>4333.333333333333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887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22928965</v>
      </c>
      <c r="C3" s="223">
        <f t="shared" ref="C3:R3" si="0">SUBTOTAL(9,C6:C1048576)</f>
        <v>6</v>
      </c>
      <c r="D3" s="223">
        <f>SUBTOTAL(9,D6:D1048576)/2</f>
        <v>26808633</v>
      </c>
      <c r="E3" s="223">
        <f t="shared" si="0"/>
        <v>6.195977771006457</v>
      </c>
      <c r="F3" s="223">
        <f>SUBTOTAL(9,F6:F1048576)/2</f>
        <v>19427454.899999999</v>
      </c>
      <c r="G3" s="224">
        <f>IF(B3&lt;&gt;0,F3/B3,"")</f>
        <v>0.84728878516758166</v>
      </c>
      <c r="H3" s="225">
        <f t="shared" si="0"/>
        <v>18311.349999999999</v>
      </c>
      <c r="I3" s="223">
        <f t="shared" si="0"/>
        <v>2</v>
      </c>
      <c r="J3" s="223">
        <f t="shared" si="0"/>
        <v>27520.999999999993</v>
      </c>
      <c r="K3" s="223">
        <f t="shared" si="0"/>
        <v>5.2618649144658018</v>
      </c>
      <c r="L3" s="223">
        <f t="shared" si="0"/>
        <v>0</v>
      </c>
      <c r="M3" s="226">
        <f>IF(H3&lt;&gt;0,L3/H3,"")</f>
        <v>0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276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57" t="s">
        <v>883</v>
      </c>
      <c r="B6" s="601">
        <v>4027968</v>
      </c>
      <c r="C6" s="456">
        <v>1</v>
      </c>
      <c r="D6" s="601">
        <v>3708421</v>
      </c>
      <c r="E6" s="456">
        <v>0.92066793976516204</v>
      </c>
      <c r="F6" s="601">
        <v>1653080.8999999997</v>
      </c>
      <c r="G6" s="479">
        <v>0.41040070328264766</v>
      </c>
      <c r="H6" s="601">
        <v>4116.18</v>
      </c>
      <c r="I6" s="456">
        <v>1</v>
      </c>
      <c r="J6" s="601">
        <v>19264.699999999993</v>
      </c>
      <c r="K6" s="456">
        <v>4.68023750176134</v>
      </c>
      <c r="L6" s="601"/>
      <c r="M6" s="479"/>
      <c r="N6" s="601"/>
      <c r="O6" s="456"/>
      <c r="P6" s="601"/>
      <c r="Q6" s="456"/>
      <c r="R6" s="601"/>
      <c r="S6" s="122"/>
    </row>
    <row r="7" spans="1:19" ht="14.4" customHeight="1" x14ac:dyDescent="0.3">
      <c r="A7" s="604" t="s">
        <v>884</v>
      </c>
      <c r="B7" s="602">
        <v>4740</v>
      </c>
      <c r="C7" s="534">
        <v>1</v>
      </c>
      <c r="D7" s="602">
        <v>3918</v>
      </c>
      <c r="E7" s="534">
        <v>0.82658227848101262</v>
      </c>
      <c r="F7" s="602"/>
      <c r="G7" s="539"/>
      <c r="H7" s="602"/>
      <c r="I7" s="534"/>
      <c r="J7" s="602"/>
      <c r="K7" s="534"/>
      <c r="L7" s="602"/>
      <c r="M7" s="539"/>
      <c r="N7" s="602"/>
      <c r="O7" s="534"/>
      <c r="P7" s="602"/>
      <c r="Q7" s="534"/>
      <c r="R7" s="602"/>
      <c r="S7" s="540"/>
    </row>
    <row r="8" spans="1:19" ht="14.4" customHeight="1" x14ac:dyDescent="0.3">
      <c r="A8" s="604" t="s">
        <v>885</v>
      </c>
      <c r="B8" s="602">
        <v>2593041</v>
      </c>
      <c r="C8" s="534">
        <v>1</v>
      </c>
      <c r="D8" s="602">
        <v>2549164</v>
      </c>
      <c r="E8" s="534">
        <v>0.9830789409037497</v>
      </c>
      <c r="F8" s="602"/>
      <c r="G8" s="539"/>
      <c r="H8" s="602">
        <v>14195.17</v>
      </c>
      <c r="I8" s="534">
        <v>1</v>
      </c>
      <c r="J8" s="602">
        <v>8256.2999999999993</v>
      </c>
      <c r="K8" s="534">
        <v>0.58162741270446205</v>
      </c>
      <c r="L8" s="602"/>
      <c r="M8" s="539"/>
      <c r="N8" s="602"/>
      <c r="O8" s="534"/>
      <c r="P8" s="602"/>
      <c r="Q8" s="534"/>
      <c r="R8" s="602"/>
      <c r="S8" s="540"/>
    </row>
    <row r="9" spans="1:19" ht="14.4" customHeight="1" thickBot="1" x14ac:dyDescent="0.35">
      <c r="A9" s="605" t="s">
        <v>886</v>
      </c>
      <c r="B9" s="603">
        <v>16303216</v>
      </c>
      <c r="C9" s="526">
        <v>1</v>
      </c>
      <c r="D9" s="603">
        <v>20547130</v>
      </c>
      <c r="E9" s="526">
        <v>1.260311462474643</v>
      </c>
      <c r="F9" s="603">
        <v>17774374</v>
      </c>
      <c r="G9" s="531">
        <v>1.0902372881522271</v>
      </c>
      <c r="H9" s="603"/>
      <c r="I9" s="526"/>
      <c r="J9" s="603"/>
      <c r="K9" s="526"/>
      <c r="L9" s="603"/>
      <c r="M9" s="531"/>
      <c r="N9" s="603"/>
      <c r="O9" s="526"/>
      <c r="P9" s="603"/>
      <c r="Q9" s="526"/>
      <c r="R9" s="603"/>
      <c r="S9" s="532"/>
    </row>
    <row r="10" spans="1:19" ht="14.4" customHeight="1" thickBot="1" x14ac:dyDescent="0.35"/>
    <row r="11" spans="1:19" ht="14.4" customHeight="1" x14ac:dyDescent="0.3">
      <c r="A11" s="557" t="s">
        <v>463</v>
      </c>
      <c r="B11" s="601">
        <v>6625749</v>
      </c>
      <c r="C11" s="456">
        <v>1</v>
      </c>
      <c r="D11" s="601">
        <v>6261503</v>
      </c>
      <c r="E11" s="456">
        <v>0.94502568690724631</v>
      </c>
      <c r="F11" s="601">
        <v>1653080.8999999994</v>
      </c>
      <c r="G11" s="479">
        <v>0.24949343840220922</v>
      </c>
      <c r="H11" s="601"/>
      <c r="I11" s="456"/>
      <c r="J11" s="601"/>
      <c r="K11" s="456"/>
      <c r="L11" s="601"/>
      <c r="M11" s="479"/>
      <c r="N11" s="601"/>
      <c r="O11" s="456"/>
      <c r="P11" s="601"/>
      <c r="Q11" s="456"/>
      <c r="R11" s="601"/>
      <c r="S11" s="122"/>
    </row>
    <row r="12" spans="1:19" ht="14.4" customHeight="1" thickBot="1" x14ac:dyDescent="0.35">
      <c r="A12" s="605" t="s">
        <v>468</v>
      </c>
      <c r="B12" s="603">
        <v>16303216</v>
      </c>
      <c r="C12" s="526">
        <v>1</v>
      </c>
      <c r="D12" s="603">
        <v>20547130</v>
      </c>
      <c r="E12" s="526">
        <v>1.260311462474643</v>
      </c>
      <c r="F12" s="603">
        <v>17774374</v>
      </c>
      <c r="G12" s="531">
        <v>1.0902372881522271</v>
      </c>
      <c r="H12" s="603"/>
      <c r="I12" s="526"/>
      <c r="J12" s="603"/>
      <c r="K12" s="526"/>
      <c r="L12" s="603"/>
      <c r="M12" s="531"/>
      <c r="N12" s="603"/>
      <c r="O12" s="526"/>
      <c r="P12" s="603"/>
      <c r="Q12" s="526"/>
      <c r="R12" s="603"/>
      <c r="S12" s="532"/>
    </row>
    <row r="13" spans="1:19" ht="14.4" customHeight="1" x14ac:dyDescent="0.3">
      <c r="A13" s="498" t="s">
        <v>496</v>
      </c>
    </row>
    <row r="14" spans="1:19" ht="14.4" customHeight="1" x14ac:dyDescent="0.3">
      <c r="A14" s="499" t="s">
        <v>497</v>
      </c>
    </row>
    <row r="15" spans="1:19" ht="14.4" customHeight="1" x14ac:dyDescent="0.3">
      <c r="A15" s="498" t="s">
        <v>888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277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12098.983062831576</v>
      </c>
      <c r="D4" s="161">
        <f ca="1">IF(ISERROR(VLOOKUP("Náklady celkem",INDIRECT("HI!$A:$G"),5,0)),0,VLOOKUP("Náklady celkem",INDIRECT("HI!$A:$G"),5,0))</f>
        <v>9060.8932500000046</v>
      </c>
      <c r="E4" s="162">
        <f ca="1">IF(C4=0,0,D4/C4)</f>
        <v>0.74889709349501687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30.490933070006001</v>
      </c>
      <c r="D7" s="169">
        <f>IF(ISERROR(HI!E5),"",HI!E5)</f>
        <v>13.33051</v>
      </c>
      <c r="E7" s="166">
        <f t="shared" ref="E7:E14" si="0">IF(C7=0,0,D7/C7)</f>
        <v>0.43719586965061602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250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150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116</v>
      </c>
      <c r="C10" s="171">
        <v>0.6</v>
      </c>
      <c r="D10" s="171">
        <f>IF(ISERROR(VLOOKUP("Celkem",'Léky Recepty'!B:H,5,0)),0,VLOOKUP("Celkem",'Léky Recepty'!B:H,5,0))</f>
        <v>0.14459539409618233</v>
      </c>
      <c r="E10" s="166">
        <f t="shared" si="0"/>
        <v>0.24099232349363722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143</v>
      </c>
      <c r="C11" s="171">
        <v>0.8</v>
      </c>
      <c r="D11" s="171">
        <f>IF(ISERROR(VLOOKUP("Celkem",'LRp PL'!A:F,5,0)),0,VLOOKUP("Celkem",'LRp PL'!A:F,5,0))</f>
        <v>1</v>
      </c>
      <c r="E11" s="166">
        <f t="shared" si="0"/>
        <v>1.25</v>
      </c>
    </row>
    <row r="12" spans="1:5" ht="14.4" customHeight="1" x14ac:dyDescent="0.3">
      <c r="A12" s="172" t="s">
        <v>151</v>
      </c>
      <c r="B12" s="168"/>
      <c r="C12" s="169"/>
      <c r="D12" s="169"/>
      <c r="E12" s="166"/>
    </row>
    <row r="13" spans="1:5" ht="14.4" customHeight="1" x14ac:dyDescent="0.3">
      <c r="A13" s="173" t="s">
        <v>155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2390.5407758061706</v>
      </c>
      <c r="D14" s="169">
        <f>IF(ISERROR(HI!E6),"",HI!E6)</f>
        <v>1059.74423</v>
      </c>
      <c r="E14" s="166">
        <f t="shared" si="0"/>
        <v>0.44330732222821789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7449.9997653430546</v>
      </c>
      <c r="D15" s="165">
        <f ca="1">IF(ISERROR(VLOOKUP("Osobní náklady (Kč) *",INDIRECT("HI!$A:$G"),5,0)),0,VLOOKUP("Osobní náklady (Kč) *",INDIRECT("HI!$A:$G"),5,0))</f>
        <v>6159.0103700000018</v>
      </c>
      <c r="E15" s="166">
        <f ca="1">IF(C15=0,0,D15/C15)</f>
        <v>0.82671282738173268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22928.965</v>
      </c>
      <c r="D17" s="185">
        <f ca="1">IF(ISERROR(VLOOKUP("Výnosy celkem",INDIRECT("HI!$A:$G"),5,0)),0,VLOOKUP("Výnosy celkem",INDIRECT("HI!$A:$G"),5,0))</f>
        <v>19427.454899999997</v>
      </c>
      <c r="E17" s="186">
        <f t="shared" ref="E17:E20" ca="1" si="1">IF(C17=0,0,D17/C17)</f>
        <v>0.84728878516758155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22928.965</v>
      </c>
      <c r="D18" s="165">
        <f ca="1">IF(ISERROR(VLOOKUP("Ambulance *",INDIRECT("HI!$A:$G"),5,0)),0,VLOOKUP("Ambulance *",INDIRECT("HI!$A:$G"),5,0))</f>
        <v>19427.454899999997</v>
      </c>
      <c r="E18" s="166">
        <f t="shared" ca="1" si="1"/>
        <v>0.84728878516758155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1">
        <v>1</v>
      </c>
      <c r="D19" s="171">
        <f>IF(ISERROR(VLOOKUP("Celkem:",'ZV Vykáz.-A'!$A:$S,7,0)),"",VLOOKUP("Celkem:",'ZV Vykáz.-A'!$A:$S,7,0))</f>
        <v>0.84728878516758166</v>
      </c>
      <c r="E19" s="166">
        <f t="shared" si="1"/>
        <v>0.84728878516758166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1">
        <v>0.85</v>
      </c>
      <c r="D20" s="171">
        <f>IF(ISERROR(VLOOKUP("Celkem:",'ZV Vykáz.-H'!$A:$S,7,0)),"",VLOOKUP("Celkem:",'ZV Vykáz.-H'!$A:$S,7,0))</f>
        <v>1.4210213097118267</v>
      </c>
      <c r="E20" s="166">
        <f t="shared" si="1"/>
        <v>1.671789776131561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152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153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896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22545</v>
      </c>
      <c r="C3" s="316">
        <f t="shared" si="0"/>
        <v>24406</v>
      </c>
      <c r="D3" s="316">
        <f t="shared" si="0"/>
        <v>11024</v>
      </c>
      <c r="E3" s="225">
        <f t="shared" si="0"/>
        <v>22928965</v>
      </c>
      <c r="F3" s="223">
        <f t="shared" si="0"/>
        <v>26808633</v>
      </c>
      <c r="G3" s="317">
        <f t="shared" si="0"/>
        <v>19427454.899999999</v>
      </c>
    </row>
    <row r="4" spans="1:7" ht="14.4" customHeight="1" x14ac:dyDescent="0.3">
      <c r="A4" s="398" t="s">
        <v>135</v>
      </c>
      <c r="B4" s="399" t="s">
        <v>252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7"/>
      <c r="B5" s="598">
        <v>2013</v>
      </c>
      <c r="C5" s="599">
        <v>2014</v>
      </c>
      <c r="D5" s="599">
        <v>2015</v>
      </c>
      <c r="E5" s="598">
        <v>2013</v>
      </c>
      <c r="F5" s="599">
        <v>2014</v>
      </c>
      <c r="G5" s="606">
        <v>2015</v>
      </c>
    </row>
    <row r="6" spans="1:7" ht="14.4" customHeight="1" x14ac:dyDescent="0.3">
      <c r="A6" s="557" t="s">
        <v>889</v>
      </c>
      <c r="B6" s="459">
        <v>1</v>
      </c>
      <c r="C6" s="459"/>
      <c r="D6" s="459"/>
      <c r="E6" s="601">
        <v>323</v>
      </c>
      <c r="F6" s="601"/>
      <c r="G6" s="607"/>
    </row>
    <row r="7" spans="1:7" ht="14.4" customHeight="1" x14ac:dyDescent="0.3">
      <c r="A7" s="604" t="s">
        <v>890</v>
      </c>
      <c r="B7" s="546">
        <v>22523</v>
      </c>
      <c r="C7" s="546">
        <v>24097</v>
      </c>
      <c r="D7" s="546">
        <v>10924</v>
      </c>
      <c r="E7" s="602">
        <v>22922593</v>
      </c>
      <c r="F7" s="602">
        <v>26708544</v>
      </c>
      <c r="G7" s="608">
        <v>19393637.899999999</v>
      </c>
    </row>
    <row r="8" spans="1:7" ht="14.4" customHeight="1" x14ac:dyDescent="0.3">
      <c r="A8" s="604" t="s">
        <v>891</v>
      </c>
      <c r="B8" s="546"/>
      <c r="C8" s="546">
        <v>304</v>
      </c>
      <c r="D8" s="546">
        <v>1</v>
      </c>
      <c r="E8" s="602"/>
      <c r="F8" s="602">
        <v>98543</v>
      </c>
      <c r="G8" s="608">
        <v>327</v>
      </c>
    </row>
    <row r="9" spans="1:7" ht="14.4" customHeight="1" x14ac:dyDescent="0.3">
      <c r="A9" s="604" t="s">
        <v>892</v>
      </c>
      <c r="B9" s="546">
        <v>12</v>
      </c>
      <c r="C9" s="546">
        <v>5</v>
      </c>
      <c r="D9" s="546"/>
      <c r="E9" s="602">
        <v>3150</v>
      </c>
      <c r="F9" s="602">
        <v>1546</v>
      </c>
      <c r="G9" s="608"/>
    </row>
    <row r="10" spans="1:7" ht="14.4" customHeight="1" x14ac:dyDescent="0.3">
      <c r="A10" s="604" t="s">
        <v>893</v>
      </c>
      <c r="B10" s="546">
        <v>4</v>
      </c>
      <c r="C10" s="546"/>
      <c r="D10" s="546"/>
      <c r="E10" s="602">
        <v>1284</v>
      </c>
      <c r="F10" s="602"/>
      <c r="G10" s="608"/>
    </row>
    <row r="11" spans="1:7" ht="14.4" customHeight="1" x14ac:dyDescent="0.3">
      <c r="A11" s="604" t="s">
        <v>499</v>
      </c>
      <c r="B11" s="546"/>
      <c r="C11" s="546"/>
      <c r="D11" s="546">
        <v>2</v>
      </c>
      <c r="E11" s="602"/>
      <c r="F11" s="602"/>
      <c r="G11" s="608">
        <v>1771</v>
      </c>
    </row>
    <row r="12" spans="1:7" ht="14.4" customHeight="1" x14ac:dyDescent="0.3">
      <c r="A12" s="604" t="s">
        <v>500</v>
      </c>
      <c r="B12" s="546"/>
      <c r="C12" s="546"/>
      <c r="D12" s="546">
        <v>97</v>
      </c>
      <c r="E12" s="602"/>
      <c r="F12" s="602"/>
      <c r="G12" s="608">
        <v>31719</v>
      </c>
    </row>
    <row r="13" spans="1:7" ht="14.4" customHeight="1" x14ac:dyDescent="0.3">
      <c r="A13" s="604" t="s">
        <v>894</v>
      </c>
      <c r="B13" s="546">
        <v>1</v>
      </c>
      <c r="C13" s="546"/>
      <c r="D13" s="546"/>
      <c r="E13" s="602">
        <v>323</v>
      </c>
      <c r="F13" s="602"/>
      <c r="G13" s="608"/>
    </row>
    <row r="14" spans="1:7" ht="14.4" customHeight="1" thickBot="1" x14ac:dyDescent="0.35">
      <c r="A14" s="605" t="s">
        <v>895</v>
      </c>
      <c r="B14" s="548">
        <v>4</v>
      </c>
      <c r="C14" s="548"/>
      <c r="D14" s="548"/>
      <c r="E14" s="603">
        <v>1292</v>
      </c>
      <c r="F14" s="603"/>
      <c r="G14" s="609"/>
    </row>
    <row r="15" spans="1:7" ht="14.4" customHeight="1" x14ac:dyDescent="0.3">
      <c r="A15" s="498" t="s">
        <v>496</v>
      </c>
    </row>
    <row r="16" spans="1:7" ht="14.4" customHeight="1" x14ac:dyDescent="0.3">
      <c r="A16" s="499" t="s">
        <v>497</v>
      </c>
    </row>
    <row r="17" spans="1:1" ht="14.4" customHeight="1" x14ac:dyDescent="0.3">
      <c r="A17" s="498" t="s">
        <v>888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995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277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22559</v>
      </c>
      <c r="F3" s="103">
        <f t="shared" si="0"/>
        <v>22947276.350000001</v>
      </c>
      <c r="G3" s="74"/>
      <c r="H3" s="74"/>
      <c r="I3" s="103">
        <f t="shared" si="0"/>
        <v>24426</v>
      </c>
      <c r="J3" s="103">
        <f t="shared" si="0"/>
        <v>26836154</v>
      </c>
      <c r="K3" s="74"/>
      <c r="L3" s="74"/>
      <c r="M3" s="103">
        <f t="shared" si="0"/>
        <v>11024</v>
      </c>
      <c r="N3" s="103">
        <f t="shared" si="0"/>
        <v>19427454.899999999</v>
      </c>
      <c r="O3" s="75">
        <f>IF(F3=0,0,N3/F3)</f>
        <v>0.84661267000429863</v>
      </c>
      <c r="P3" s="104">
        <f>IF(M3=0,0,N3/M3)</f>
        <v>1762.2872732220608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10"/>
      <c r="B5" s="611"/>
      <c r="C5" s="612"/>
      <c r="D5" s="613"/>
      <c r="E5" s="614" t="s">
        <v>72</v>
      </c>
      <c r="F5" s="615" t="s">
        <v>14</v>
      </c>
      <c r="G5" s="616"/>
      <c r="H5" s="616"/>
      <c r="I5" s="614" t="s">
        <v>72</v>
      </c>
      <c r="J5" s="615" t="s">
        <v>14</v>
      </c>
      <c r="K5" s="616"/>
      <c r="L5" s="616"/>
      <c r="M5" s="614" t="s">
        <v>72</v>
      </c>
      <c r="N5" s="615" t="s">
        <v>14</v>
      </c>
      <c r="O5" s="617"/>
      <c r="P5" s="618"/>
    </row>
    <row r="6" spans="1:16" ht="14.4" customHeight="1" x14ac:dyDescent="0.3">
      <c r="A6" s="518" t="s">
        <v>897</v>
      </c>
      <c r="B6" s="456" t="s">
        <v>898</v>
      </c>
      <c r="C6" s="456" t="s">
        <v>899</v>
      </c>
      <c r="D6" s="456" t="s">
        <v>900</v>
      </c>
      <c r="E6" s="459">
        <v>3</v>
      </c>
      <c r="F6" s="459">
        <v>4116.18</v>
      </c>
      <c r="G6" s="456">
        <v>1</v>
      </c>
      <c r="H6" s="456">
        <v>1372.0600000000002</v>
      </c>
      <c r="I6" s="459"/>
      <c r="J6" s="459"/>
      <c r="K6" s="456"/>
      <c r="L6" s="456"/>
      <c r="M6" s="459"/>
      <c r="N6" s="459"/>
      <c r="O6" s="479"/>
      <c r="P6" s="545"/>
    </row>
    <row r="7" spans="1:16" ht="14.4" customHeight="1" x14ac:dyDescent="0.3">
      <c r="A7" s="533" t="s">
        <v>897</v>
      </c>
      <c r="B7" s="534" t="s">
        <v>898</v>
      </c>
      <c r="C7" s="534" t="s">
        <v>901</v>
      </c>
      <c r="D7" s="534" t="s">
        <v>902</v>
      </c>
      <c r="E7" s="546"/>
      <c r="F7" s="546"/>
      <c r="G7" s="534"/>
      <c r="H7" s="534"/>
      <c r="I7" s="546">
        <v>14</v>
      </c>
      <c r="J7" s="546">
        <v>19264.699999999993</v>
      </c>
      <c r="K7" s="534"/>
      <c r="L7" s="534">
        <v>1376.0499999999995</v>
      </c>
      <c r="M7" s="546"/>
      <c r="N7" s="546"/>
      <c r="O7" s="539"/>
      <c r="P7" s="547"/>
    </row>
    <row r="8" spans="1:16" ht="14.4" customHeight="1" x14ac:dyDescent="0.3">
      <c r="A8" s="533" t="s">
        <v>897</v>
      </c>
      <c r="B8" s="534" t="s">
        <v>903</v>
      </c>
      <c r="C8" s="534" t="s">
        <v>904</v>
      </c>
      <c r="D8" s="534" t="s">
        <v>905</v>
      </c>
      <c r="E8" s="546">
        <v>29</v>
      </c>
      <c r="F8" s="546">
        <v>1827</v>
      </c>
      <c r="G8" s="534">
        <v>1</v>
      </c>
      <c r="H8" s="534">
        <v>63</v>
      </c>
      <c r="I8" s="546">
        <v>56</v>
      </c>
      <c r="J8" s="546">
        <v>3559</v>
      </c>
      <c r="K8" s="534">
        <v>1.9480021893814998</v>
      </c>
      <c r="L8" s="534">
        <v>63.553571428571431</v>
      </c>
      <c r="M8" s="546">
        <v>36</v>
      </c>
      <c r="N8" s="546">
        <v>2304</v>
      </c>
      <c r="O8" s="539">
        <v>1.2610837438423645</v>
      </c>
      <c r="P8" s="547">
        <v>64</v>
      </c>
    </row>
    <row r="9" spans="1:16" ht="14.4" customHeight="1" x14ac:dyDescent="0.3">
      <c r="A9" s="533" t="s">
        <v>897</v>
      </c>
      <c r="B9" s="534" t="s">
        <v>903</v>
      </c>
      <c r="C9" s="534" t="s">
        <v>906</v>
      </c>
      <c r="D9" s="534" t="s">
        <v>907</v>
      </c>
      <c r="E9" s="546">
        <v>2</v>
      </c>
      <c r="F9" s="546">
        <v>412</v>
      </c>
      <c r="G9" s="534">
        <v>1</v>
      </c>
      <c r="H9" s="534">
        <v>206</v>
      </c>
      <c r="I9" s="546">
        <v>1</v>
      </c>
      <c r="J9" s="546">
        <v>206</v>
      </c>
      <c r="K9" s="534">
        <v>0.5</v>
      </c>
      <c r="L9" s="534">
        <v>206</v>
      </c>
      <c r="M9" s="546"/>
      <c r="N9" s="546"/>
      <c r="O9" s="539"/>
      <c r="P9" s="547"/>
    </row>
    <row r="10" spans="1:16" ht="14.4" customHeight="1" x14ac:dyDescent="0.3">
      <c r="A10" s="533" t="s">
        <v>897</v>
      </c>
      <c r="B10" s="534" t="s">
        <v>903</v>
      </c>
      <c r="C10" s="534" t="s">
        <v>908</v>
      </c>
      <c r="D10" s="534" t="s">
        <v>909</v>
      </c>
      <c r="E10" s="546">
        <v>2</v>
      </c>
      <c r="F10" s="546">
        <v>68</v>
      </c>
      <c r="G10" s="534">
        <v>1</v>
      </c>
      <c r="H10" s="534">
        <v>34</v>
      </c>
      <c r="I10" s="546">
        <v>3</v>
      </c>
      <c r="J10" s="546">
        <v>102</v>
      </c>
      <c r="K10" s="534">
        <v>1.5</v>
      </c>
      <c r="L10" s="534">
        <v>34</v>
      </c>
      <c r="M10" s="546"/>
      <c r="N10" s="546"/>
      <c r="O10" s="539"/>
      <c r="P10" s="547"/>
    </row>
    <row r="11" spans="1:16" ht="14.4" customHeight="1" x14ac:dyDescent="0.3">
      <c r="A11" s="533" t="s">
        <v>897</v>
      </c>
      <c r="B11" s="534" t="s">
        <v>903</v>
      </c>
      <c r="C11" s="534" t="s">
        <v>910</v>
      </c>
      <c r="D11" s="534" t="s">
        <v>911</v>
      </c>
      <c r="E11" s="546">
        <v>501</v>
      </c>
      <c r="F11" s="546">
        <v>1158813</v>
      </c>
      <c r="G11" s="534">
        <v>1</v>
      </c>
      <c r="H11" s="534">
        <v>2313</v>
      </c>
      <c r="I11" s="546">
        <v>382</v>
      </c>
      <c r="J11" s="546">
        <v>881740</v>
      </c>
      <c r="K11" s="534">
        <v>0.76089929954185875</v>
      </c>
      <c r="L11" s="534">
        <v>2308.219895287958</v>
      </c>
      <c r="M11" s="546">
        <v>198</v>
      </c>
      <c r="N11" s="546">
        <v>462528</v>
      </c>
      <c r="O11" s="539">
        <v>0.3991394642621372</v>
      </c>
      <c r="P11" s="547">
        <v>2336</v>
      </c>
    </row>
    <row r="12" spans="1:16" ht="14.4" customHeight="1" x14ac:dyDescent="0.3">
      <c r="A12" s="533" t="s">
        <v>897</v>
      </c>
      <c r="B12" s="534" t="s">
        <v>903</v>
      </c>
      <c r="C12" s="534" t="s">
        <v>912</v>
      </c>
      <c r="D12" s="534" t="s">
        <v>913</v>
      </c>
      <c r="E12" s="546">
        <v>1272</v>
      </c>
      <c r="F12" s="546">
        <v>405768</v>
      </c>
      <c r="G12" s="534">
        <v>1</v>
      </c>
      <c r="H12" s="534">
        <v>319</v>
      </c>
      <c r="I12" s="546">
        <v>1281</v>
      </c>
      <c r="J12" s="546">
        <v>406832</v>
      </c>
      <c r="K12" s="534">
        <v>1.0026221880483428</v>
      </c>
      <c r="L12" s="534">
        <v>317.58938329430134</v>
      </c>
      <c r="M12" s="546">
        <v>87</v>
      </c>
      <c r="N12" s="546">
        <v>28101</v>
      </c>
      <c r="O12" s="539">
        <v>6.9253859348198971E-2</v>
      </c>
      <c r="P12" s="547">
        <v>323</v>
      </c>
    </row>
    <row r="13" spans="1:16" ht="14.4" customHeight="1" x14ac:dyDescent="0.3">
      <c r="A13" s="533" t="s">
        <v>897</v>
      </c>
      <c r="B13" s="534" t="s">
        <v>903</v>
      </c>
      <c r="C13" s="534" t="s">
        <v>914</v>
      </c>
      <c r="D13" s="534" t="s">
        <v>915</v>
      </c>
      <c r="E13" s="546">
        <v>55</v>
      </c>
      <c r="F13" s="546">
        <v>0</v>
      </c>
      <c r="G13" s="534"/>
      <c r="H13" s="534">
        <v>0</v>
      </c>
      <c r="I13" s="546">
        <v>28</v>
      </c>
      <c r="J13" s="546">
        <v>0</v>
      </c>
      <c r="K13" s="534"/>
      <c r="L13" s="534">
        <v>0</v>
      </c>
      <c r="M13" s="546"/>
      <c r="N13" s="546"/>
      <c r="O13" s="539"/>
      <c r="P13" s="547"/>
    </row>
    <row r="14" spans="1:16" ht="14.4" customHeight="1" x14ac:dyDescent="0.3">
      <c r="A14" s="533" t="s">
        <v>897</v>
      </c>
      <c r="B14" s="534" t="s">
        <v>903</v>
      </c>
      <c r="C14" s="534" t="s">
        <v>916</v>
      </c>
      <c r="D14" s="534" t="s">
        <v>917</v>
      </c>
      <c r="E14" s="546">
        <v>2822</v>
      </c>
      <c r="F14" s="546">
        <v>911506</v>
      </c>
      <c r="G14" s="534">
        <v>1</v>
      </c>
      <c r="H14" s="534">
        <v>323</v>
      </c>
      <c r="I14" s="546">
        <v>3045</v>
      </c>
      <c r="J14" s="546">
        <v>981952</v>
      </c>
      <c r="K14" s="534">
        <v>1.077285283914752</v>
      </c>
      <c r="L14" s="534">
        <v>322.48013136289001</v>
      </c>
      <c r="M14" s="546">
        <v>712</v>
      </c>
      <c r="N14" s="546">
        <v>232824</v>
      </c>
      <c r="O14" s="539">
        <v>0.25542783042569112</v>
      </c>
      <c r="P14" s="547">
        <v>327</v>
      </c>
    </row>
    <row r="15" spans="1:16" ht="14.4" customHeight="1" x14ac:dyDescent="0.3">
      <c r="A15" s="533" t="s">
        <v>897</v>
      </c>
      <c r="B15" s="534" t="s">
        <v>903</v>
      </c>
      <c r="C15" s="534" t="s">
        <v>918</v>
      </c>
      <c r="D15" s="534" t="s">
        <v>919</v>
      </c>
      <c r="E15" s="546">
        <v>3121</v>
      </c>
      <c r="F15" s="546">
        <v>0</v>
      </c>
      <c r="G15" s="534"/>
      <c r="H15" s="534">
        <v>0</v>
      </c>
      <c r="I15" s="546">
        <v>3223</v>
      </c>
      <c r="J15" s="546">
        <v>0</v>
      </c>
      <c r="K15" s="534"/>
      <c r="L15" s="534">
        <v>0</v>
      </c>
      <c r="M15" s="546">
        <v>1286</v>
      </c>
      <c r="N15" s="546">
        <v>18699.900000000001</v>
      </c>
      <c r="O15" s="539"/>
      <c r="P15" s="547">
        <v>14.541135303265943</v>
      </c>
    </row>
    <row r="16" spans="1:16" ht="14.4" customHeight="1" x14ac:dyDescent="0.3">
      <c r="A16" s="533" t="s">
        <v>897</v>
      </c>
      <c r="B16" s="534" t="s">
        <v>903</v>
      </c>
      <c r="C16" s="534" t="s">
        <v>920</v>
      </c>
      <c r="D16" s="534" t="s">
        <v>921</v>
      </c>
      <c r="E16" s="546">
        <v>1052</v>
      </c>
      <c r="F16" s="546">
        <v>1510672</v>
      </c>
      <c r="G16" s="534">
        <v>1</v>
      </c>
      <c r="H16" s="534">
        <v>1436</v>
      </c>
      <c r="I16" s="546">
        <v>946</v>
      </c>
      <c r="J16" s="546">
        <v>1355712</v>
      </c>
      <c r="K16" s="534">
        <v>0.89742313354586567</v>
      </c>
      <c r="L16" s="534">
        <v>1433.0993657505285</v>
      </c>
      <c r="M16" s="546">
        <v>610</v>
      </c>
      <c r="N16" s="546">
        <v>883280</v>
      </c>
      <c r="O16" s="539">
        <v>0.58469343444506816</v>
      </c>
      <c r="P16" s="547">
        <v>1448</v>
      </c>
    </row>
    <row r="17" spans="1:16" ht="14.4" customHeight="1" x14ac:dyDescent="0.3">
      <c r="A17" s="533" t="s">
        <v>897</v>
      </c>
      <c r="B17" s="534" t="s">
        <v>903</v>
      </c>
      <c r="C17" s="534" t="s">
        <v>922</v>
      </c>
      <c r="D17" s="534" t="s">
        <v>923</v>
      </c>
      <c r="E17" s="546">
        <v>847</v>
      </c>
      <c r="F17" s="546">
        <v>0</v>
      </c>
      <c r="G17" s="534"/>
      <c r="H17" s="534">
        <v>0</v>
      </c>
      <c r="I17" s="546">
        <v>103</v>
      </c>
      <c r="J17" s="546">
        <v>11008</v>
      </c>
      <c r="K17" s="534"/>
      <c r="L17" s="534">
        <v>106.87378640776699</v>
      </c>
      <c r="M17" s="546">
        <v>118</v>
      </c>
      <c r="N17" s="546">
        <v>12744</v>
      </c>
      <c r="O17" s="539"/>
      <c r="P17" s="547">
        <v>108</v>
      </c>
    </row>
    <row r="18" spans="1:16" ht="14.4" customHeight="1" x14ac:dyDescent="0.3">
      <c r="A18" s="533" t="s">
        <v>897</v>
      </c>
      <c r="B18" s="534" t="s">
        <v>903</v>
      </c>
      <c r="C18" s="534" t="s">
        <v>924</v>
      </c>
      <c r="D18" s="534" t="s">
        <v>925</v>
      </c>
      <c r="E18" s="546">
        <v>1045</v>
      </c>
      <c r="F18" s="546">
        <v>36575</v>
      </c>
      <c r="G18" s="534">
        <v>1</v>
      </c>
      <c r="H18" s="534">
        <v>35</v>
      </c>
      <c r="I18" s="546">
        <v>1798</v>
      </c>
      <c r="J18" s="546">
        <v>63175</v>
      </c>
      <c r="K18" s="534">
        <v>1.7272727272727273</v>
      </c>
      <c r="L18" s="534">
        <v>35.136262513904342</v>
      </c>
      <c r="M18" s="546">
        <v>350</v>
      </c>
      <c r="N18" s="546">
        <v>12600</v>
      </c>
      <c r="O18" s="539">
        <v>0.34449760765550241</v>
      </c>
      <c r="P18" s="547">
        <v>36</v>
      </c>
    </row>
    <row r="19" spans="1:16" ht="14.4" customHeight="1" x14ac:dyDescent="0.3">
      <c r="A19" s="533" t="s">
        <v>897</v>
      </c>
      <c r="B19" s="534" t="s">
        <v>903</v>
      </c>
      <c r="C19" s="534" t="s">
        <v>926</v>
      </c>
      <c r="D19" s="534" t="s">
        <v>927</v>
      </c>
      <c r="E19" s="546"/>
      <c r="F19" s="546"/>
      <c r="G19" s="534"/>
      <c r="H19" s="534"/>
      <c r="I19" s="546">
        <v>38</v>
      </c>
      <c r="J19" s="546">
        <v>3093</v>
      </c>
      <c r="K19" s="534"/>
      <c r="L19" s="534">
        <v>81.39473684210526</v>
      </c>
      <c r="M19" s="546"/>
      <c r="N19" s="546"/>
      <c r="O19" s="539"/>
      <c r="P19" s="547"/>
    </row>
    <row r="20" spans="1:16" ht="14.4" customHeight="1" x14ac:dyDescent="0.3">
      <c r="A20" s="533" t="s">
        <v>897</v>
      </c>
      <c r="B20" s="534" t="s">
        <v>903</v>
      </c>
      <c r="C20" s="534" t="s">
        <v>928</v>
      </c>
      <c r="D20" s="534" t="s">
        <v>929</v>
      </c>
      <c r="E20" s="546"/>
      <c r="F20" s="546"/>
      <c r="G20" s="534"/>
      <c r="H20" s="534"/>
      <c r="I20" s="546">
        <v>16</v>
      </c>
      <c r="J20" s="546">
        <v>487</v>
      </c>
      <c r="K20" s="534"/>
      <c r="L20" s="534">
        <v>30.4375</v>
      </c>
      <c r="M20" s="546"/>
      <c r="N20" s="546"/>
      <c r="O20" s="539"/>
      <c r="P20" s="547"/>
    </row>
    <row r="21" spans="1:16" ht="14.4" customHeight="1" x14ac:dyDescent="0.3">
      <c r="A21" s="533" t="s">
        <v>897</v>
      </c>
      <c r="B21" s="534" t="s">
        <v>903</v>
      </c>
      <c r="C21" s="534" t="s">
        <v>930</v>
      </c>
      <c r="D21" s="534" t="s">
        <v>931</v>
      </c>
      <c r="E21" s="546">
        <v>6</v>
      </c>
      <c r="F21" s="546">
        <v>414</v>
      </c>
      <c r="G21" s="534">
        <v>1</v>
      </c>
      <c r="H21" s="534">
        <v>69</v>
      </c>
      <c r="I21" s="546">
        <v>8</v>
      </c>
      <c r="J21" s="546">
        <v>555</v>
      </c>
      <c r="K21" s="534">
        <v>1.3405797101449275</v>
      </c>
      <c r="L21" s="534">
        <v>69.375</v>
      </c>
      <c r="M21" s="546"/>
      <c r="N21" s="546"/>
      <c r="O21" s="539"/>
      <c r="P21" s="547"/>
    </row>
    <row r="22" spans="1:16" ht="14.4" customHeight="1" x14ac:dyDescent="0.3">
      <c r="A22" s="533" t="s">
        <v>897</v>
      </c>
      <c r="B22" s="534" t="s">
        <v>903</v>
      </c>
      <c r="C22" s="534" t="s">
        <v>932</v>
      </c>
      <c r="D22" s="534" t="s">
        <v>933</v>
      </c>
      <c r="E22" s="546">
        <v>1</v>
      </c>
      <c r="F22" s="546">
        <v>1913</v>
      </c>
      <c r="G22" s="534">
        <v>1</v>
      </c>
      <c r="H22" s="534">
        <v>1913</v>
      </c>
      <c r="I22" s="546"/>
      <c r="J22" s="546"/>
      <c r="K22" s="534"/>
      <c r="L22" s="534"/>
      <c r="M22" s="546"/>
      <c r="N22" s="546"/>
      <c r="O22" s="539"/>
      <c r="P22" s="547"/>
    </row>
    <row r="23" spans="1:16" ht="14.4" customHeight="1" x14ac:dyDescent="0.3">
      <c r="A23" s="533" t="s">
        <v>934</v>
      </c>
      <c r="B23" s="534" t="s">
        <v>903</v>
      </c>
      <c r="C23" s="534" t="s">
        <v>935</v>
      </c>
      <c r="D23" s="534" t="s">
        <v>936</v>
      </c>
      <c r="E23" s="546">
        <v>3</v>
      </c>
      <c r="F23" s="546">
        <v>489</v>
      </c>
      <c r="G23" s="534">
        <v>1</v>
      </c>
      <c r="H23" s="534">
        <v>163</v>
      </c>
      <c r="I23" s="546">
        <v>1</v>
      </c>
      <c r="J23" s="546">
        <v>163</v>
      </c>
      <c r="K23" s="534">
        <v>0.33333333333333331</v>
      </c>
      <c r="L23" s="534">
        <v>163</v>
      </c>
      <c r="M23" s="546"/>
      <c r="N23" s="546"/>
      <c r="O23" s="539"/>
      <c r="P23" s="547"/>
    </row>
    <row r="24" spans="1:16" ht="14.4" customHeight="1" x14ac:dyDescent="0.3">
      <c r="A24" s="533" t="s">
        <v>934</v>
      </c>
      <c r="B24" s="534" t="s">
        <v>903</v>
      </c>
      <c r="C24" s="534" t="s">
        <v>922</v>
      </c>
      <c r="D24" s="534" t="s">
        <v>923</v>
      </c>
      <c r="E24" s="546">
        <v>3</v>
      </c>
      <c r="F24" s="546">
        <v>0</v>
      </c>
      <c r="G24" s="534"/>
      <c r="H24" s="534">
        <v>0</v>
      </c>
      <c r="I24" s="546">
        <v>1</v>
      </c>
      <c r="J24" s="546">
        <v>108</v>
      </c>
      <c r="K24" s="534"/>
      <c r="L24" s="534">
        <v>108</v>
      </c>
      <c r="M24" s="546"/>
      <c r="N24" s="546"/>
      <c r="O24" s="539"/>
      <c r="P24" s="547"/>
    </row>
    <row r="25" spans="1:16" ht="14.4" customHeight="1" x14ac:dyDescent="0.3">
      <c r="A25" s="533" t="s">
        <v>934</v>
      </c>
      <c r="B25" s="534" t="s">
        <v>903</v>
      </c>
      <c r="C25" s="534" t="s">
        <v>924</v>
      </c>
      <c r="D25" s="534" t="s">
        <v>925</v>
      </c>
      <c r="E25" s="546"/>
      <c r="F25" s="546"/>
      <c r="G25" s="534"/>
      <c r="H25" s="534"/>
      <c r="I25" s="546">
        <v>1</v>
      </c>
      <c r="J25" s="546">
        <v>35</v>
      </c>
      <c r="K25" s="534"/>
      <c r="L25" s="534">
        <v>35</v>
      </c>
      <c r="M25" s="546"/>
      <c r="N25" s="546"/>
      <c r="O25" s="539"/>
      <c r="P25" s="547"/>
    </row>
    <row r="26" spans="1:16" ht="14.4" customHeight="1" x14ac:dyDescent="0.3">
      <c r="A26" s="533" t="s">
        <v>934</v>
      </c>
      <c r="B26" s="534" t="s">
        <v>903</v>
      </c>
      <c r="C26" s="534" t="s">
        <v>937</v>
      </c>
      <c r="D26" s="534" t="s">
        <v>938</v>
      </c>
      <c r="E26" s="546">
        <v>13</v>
      </c>
      <c r="F26" s="546">
        <v>4251</v>
      </c>
      <c r="G26" s="534">
        <v>1</v>
      </c>
      <c r="H26" s="534">
        <v>327</v>
      </c>
      <c r="I26" s="546">
        <v>11</v>
      </c>
      <c r="J26" s="546">
        <v>3612</v>
      </c>
      <c r="K26" s="534">
        <v>0.84968242766407909</v>
      </c>
      <c r="L26" s="534">
        <v>328.36363636363637</v>
      </c>
      <c r="M26" s="546"/>
      <c r="N26" s="546"/>
      <c r="O26" s="539"/>
      <c r="P26" s="547"/>
    </row>
    <row r="27" spans="1:16" ht="14.4" customHeight="1" x14ac:dyDescent="0.3">
      <c r="A27" s="533" t="s">
        <v>939</v>
      </c>
      <c r="B27" s="534" t="s">
        <v>898</v>
      </c>
      <c r="C27" s="534" t="s">
        <v>899</v>
      </c>
      <c r="D27" s="534" t="s">
        <v>900</v>
      </c>
      <c r="E27" s="546">
        <v>7</v>
      </c>
      <c r="F27" s="546">
        <v>9608.33</v>
      </c>
      <c r="G27" s="534">
        <v>1</v>
      </c>
      <c r="H27" s="534">
        <v>1372.6185714285714</v>
      </c>
      <c r="I27" s="546"/>
      <c r="J27" s="546"/>
      <c r="K27" s="534"/>
      <c r="L27" s="534"/>
      <c r="M27" s="546"/>
      <c r="N27" s="546"/>
      <c r="O27" s="539"/>
      <c r="P27" s="547"/>
    </row>
    <row r="28" spans="1:16" ht="14.4" customHeight="1" x14ac:dyDescent="0.3">
      <c r="A28" s="533" t="s">
        <v>939</v>
      </c>
      <c r="B28" s="534" t="s">
        <v>898</v>
      </c>
      <c r="C28" s="534" t="s">
        <v>940</v>
      </c>
      <c r="D28" s="534" t="s">
        <v>941</v>
      </c>
      <c r="E28" s="546">
        <v>4</v>
      </c>
      <c r="F28" s="546">
        <v>4586.84</v>
      </c>
      <c r="G28" s="534">
        <v>1</v>
      </c>
      <c r="H28" s="534">
        <v>1146.71</v>
      </c>
      <c r="I28" s="546"/>
      <c r="J28" s="546"/>
      <c r="K28" s="534"/>
      <c r="L28" s="534"/>
      <c r="M28" s="546"/>
      <c r="N28" s="546"/>
      <c r="O28" s="539"/>
      <c r="P28" s="547"/>
    </row>
    <row r="29" spans="1:16" ht="14.4" customHeight="1" x14ac:dyDescent="0.3">
      <c r="A29" s="533" t="s">
        <v>939</v>
      </c>
      <c r="B29" s="534" t="s">
        <v>898</v>
      </c>
      <c r="C29" s="534" t="s">
        <v>901</v>
      </c>
      <c r="D29" s="534" t="s">
        <v>902</v>
      </c>
      <c r="E29" s="546"/>
      <c r="F29" s="546"/>
      <c r="G29" s="534"/>
      <c r="H29" s="534"/>
      <c r="I29" s="546">
        <v>6</v>
      </c>
      <c r="J29" s="546">
        <v>8256.2999999999993</v>
      </c>
      <c r="K29" s="534"/>
      <c r="L29" s="534">
        <v>1376.05</v>
      </c>
      <c r="M29" s="546"/>
      <c r="N29" s="546"/>
      <c r="O29" s="539"/>
      <c r="P29" s="547"/>
    </row>
    <row r="30" spans="1:16" ht="14.4" customHeight="1" x14ac:dyDescent="0.3">
      <c r="A30" s="533" t="s">
        <v>939</v>
      </c>
      <c r="B30" s="534" t="s">
        <v>903</v>
      </c>
      <c r="C30" s="534" t="s">
        <v>942</v>
      </c>
      <c r="D30" s="534" t="s">
        <v>943</v>
      </c>
      <c r="E30" s="546">
        <v>1022</v>
      </c>
      <c r="F30" s="546">
        <v>447636</v>
      </c>
      <c r="G30" s="534">
        <v>1</v>
      </c>
      <c r="H30" s="534">
        <v>438</v>
      </c>
      <c r="I30" s="546">
        <v>1102</v>
      </c>
      <c r="J30" s="546">
        <v>481830</v>
      </c>
      <c r="K30" s="534">
        <v>1.0763879580730773</v>
      </c>
      <c r="L30" s="534">
        <v>437.23230490018148</v>
      </c>
      <c r="M30" s="546"/>
      <c r="N30" s="546"/>
      <c r="O30" s="539"/>
      <c r="P30" s="547"/>
    </row>
    <row r="31" spans="1:16" ht="14.4" customHeight="1" x14ac:dyDescent="0.3">
      <c r="A31" s="533" t="s">
        <v>939</v>
      </c>
      <c r="B31" s="534" t="s">
        <v>903</v>
      </c>
      <c r="C31" s="534" t="s">
        <v>944</v>
      </c>
      <c r="D31" s="534" t="s">
        <v>945</v>
      </c>
      <c r="E31" s="546">
        <v>48</v>
      </c>
      <c r="F31" s="546">
        <v>48864</v>
      </c>
      <c r="G31" s="534">
        <v>1</v>
      </c>
      <c r="H31" s="534">
        <v>1018</v>
      </c>
      <c r="I31" s="546">
        <v>40</v>
      </c>
      <c r="J31" s="546">
        <v>40848</v>
      </c>
      <c r="K31" s="534">
        <v>0.83595284872298625</v>
      </c>
      <c r="L31" s="534">
        <v>1021.2</v>
      </c>
      <c r="M31" s="546"/>
      <c r="N31" s="546"/>
      <c r="O31" s="539"/>
      <c r="P31" s="547"/>
    </row>
    <row r="32" spans="1:16" ht="14.4" customHeight="1" x14ac:dyDescent="0.3">
      <c r="A32" s="533" t="s">
        <v>939</v>
      </c>
      <c r="B32" s="534" t="s">
        <v>903</v>
      </c>
      <c r="C32" s="534" t="s">
        <v>946</v>
      </c>
      <c r="D32" s="534" t="s">
        <v>947</v>
      </c>
      <c r="E32" s="546">
        <v>5</v>
      </c>
      <c r="F32" s="546">
        <v>3190</v>
      </c>
      <c r="G32" s="534">
        <v>1</v>
      </c>
      <c r="H32" s="534">
        <v>638</v>
      </c>
      <c r="I32" s="546">
        <v>3</v>
      </c>
      <c r="J32" s="546">
        <v>1919</v>
      </c>
      <c r="K32" s="534">
        <v>0.6015673981191223</v>
      </c>
      <c r="L32" s="534">
        <v>639.66666666666663</v>
      </c>
      <c r="M32" s="546"/>
      <c r="N32" s="546"/>
      <c r="O32" s="539"/>
      <c r="P32" s="547"/>
    </row>
    <row r="33" spans="1:16" ht="14.4" customHeight="1" x14ac:dyDescent="0.3">
      <c r="A33" s="533" t="s">
        <v>939</v>
      </c>
      <c r="B33" s="534" t="s">
        <v>903</v>
      </c>
      <c r="C33" s="534" t="s">
        <v>948</v>
      </c>
      <c r="D33" s="534" t="s">
        <v>949</v>
      </c>
      <c r="E33" s="546">
        <v>25</v>
      </c>
      <c r="F33" s="546">
        <v>7625</v>
      </c>
      <c r="G33" s="534">
        <v>1</v>
      </c>
      <c r="H33" s="534">
        <v>305</v>
      </c>
      <c r="I33" s="546">
        <v>24</v>
      </c>
      <c r="J33" s="546">
        <v>7336</v>
      </c>
      <c r="K33" s="534">
        <v>0.96209836065573773</v>
      </c>
      <c r="L33" s="534">
        <v>305.66666666666669</v>
      </c>
      <c r="M33" s="546"/>
      <c r="N33" s="546"/>
      <c r="O33" s="539"/>
      <c r="P33" s="547"/>
    </row>
    <row r="34" spans="1:16" ht="14.4" customHeight="1" x14ac:dyDescent="0.3">
      <c r="A34" s="533" t="s">
        <v>939</v>
      </c>
      <c r="B34" s="534" t="s">
        <v>903</v>
      </c>
      <c r="C34" s="534" t="s">
        <v>950</v>
      </c>
      <c r="D34" s="534" t="s">
        <v>951</v>
      </c>
      <c r="E34" s="546">
        <v>3</v>
      </c>
      <c r="F34" s="546">
        <v>2493</v>
      </c>
      <c r="G34" s="534">
        <v>1</v>
      </c>
      <c r="H34" s="534">
        <v>831</v>
      </c>
      <c r="I34" s="546">
        <v>1</v>
      </c>
      <c r="J34" s="546">
        <v>831</v>
      </c>
      <c r="K34" s="534">
        <v>0.33333333333333331</v>
      </c>
      <c r="L34" s="534">
        <v>831</v>
      </c>
      <c r="M34" s="546"/>
      <c r="N34" s="546"/>
      <c r="O34" s="539"/>
      <c r="P34" s="547"/>
    </row>
    <row r="35" spans="1:16" ht="14.4" customHeight="1" x14ac:dyDescent="0.3">
      <c r="A35" s="533" t="s">
        <v>939</v>
      </c>
      <c r="B35" s="534" t="s">
        <v>903</v>
      </c>
      <c r="C35" s="534" t="s">
        <v>952</v>
      </c>
      <c r="D35" s="534" t="s">
        <v>953</v>
      </c>
      <c r="E35" s="546">
        <v>2730</v>
      </c>
      <c r="F35" s="546">
        <v>1752660</v>
      </c>
      <c r="G35" s="534">
        <v>1</v>
      </c>
      <c r="H35" s="534">
        <v>642</v>
      </c>
      <c r="I35" s="546">
        <v>2802</v>
      </c>
      <c r="J35" s="546">
        <v>1801776</v>
      </c>
      <c r="K35" s="534">
        <v>1.0280236897059327</v>
      </c>
      <c r="L35" s="534">
        <v>643.03211991434694</v>
      </c>
      <c r="M35" s="546"/>
      <c r="N35" s="546"/>
      <c r="O35" s="539"/>
      <c r="P35" s="547"/>
    </row>
    <row r="36" spans="1:16" ht="14.4" customHeight="1" x14ac:dyDescent="0.3">
      <c r="A36" s="533" t="s">
        <v>939</v>
      </c>
      <c r="B36" s="534" t="s">
        <v>903</v>
      </c>
      <c r="C36" s="534" t="s">
        <v>954</v>
      </c>
      <c r="D36" s="534" t="s">
        <v>955</v>
      </c>
      <c r="E36" s="546">
        <v>524</v>
      </c>
      <c r="F36" s="546">
        <v>153532</v>
      </c>
      <c r="G36" s="534">
        <v>1</v>
      </c>
      <c r="H36" s="534">
        <v>293</v>
      </c>
      <c r="I36" s="546">
        <v>117</v>
      </c>
      <c r="J36" s="546">
        <v>34281</v>
      </c>
      <c r="K36" s="534">
        <v>0.22328244274809161</v>
      </c>
      <c r="L36" s="534">
        <v>293</v>
      </c>
      <c r="M36" s="546"/>
      <c r="N36" s="546"/>
      <c r="O36" s="539"/>
      <c r="P36" s="547"/>
    </row>
    <row r="37" spans="1:16" ht="14.4" customHeight="1" x14ac:dyDescent="0.3">
      <c r="A37" s="533" t="s">
        <v>939</v>
      </c>
      <c r="B37" s="534" t="s">
        <v>903</v>
      </c>
      <c r="C37" s="534" t="s">
        <v>956</v>
      </c>
      <c r="D37" s="534" t="s">
        <v>957</v>
      </c>
      <c r="E37" s="546">
        <v>63</v>
      </c>
      <c r="F37" s="546">
        <v>36918</v>
      </c>
      <c r="G37" s="534">
        <v>1</v>
      </c>
      <c r="H37" s="534">
        <v>586</v>
      </c>
      <c r="I37" s="546">
        <v>40</v>
      </c>
      <c r="J37" s="546">
        <v>23500</v>
      </c>
      <c r="K37" s="534">
        <v>0.6365458583888618</v>
      </c>
      <c r="L37" s="534">
        <v>587.5</v>
      </c>
      <c r="M37" s="546"/>
      <c r="N37" s="546"/>
      <c r="O37" s="539"/>
      <c r="P37" s="547"/>
    </row>
    <row r="38" spans="1:16" ht="14.4" customHeight="1" x14ac:dyDescent="0.3">
      <c r="A38" s="533" t="s">
        <v>939</v>
      </c>
      <c r="B38" s="534" t="s">
        <v>903</v>
      </c>
      <c r="C38" s="534" t="s">
        <v>958</v>
      </c>
      <c r="D38" s="534" t="s">
        <v>959</v>
      </c>
      <c r="E38" s="546">
        <v>170</v>
      </c>
      <c r="F38" s="546">
        <v>138720</v>
      </c>
      <c r="G38" s="534">
        <v>1</v>
      </c>
      <c r="H38" s="534">
        <v>816</v>
      </c>
      <c r="I38" s="546">
        <v>192</v>
      </c>
      <c r="J38" s="546">
        <v>156843</v>
      </c>
      <c r="K38" s="534">
        <v>1.1306444636678201</v>
      </c>
      <c r="L38" s="534">
        <v>816.890625</v>
      </c>
      <c r="M38" s="546"/>
      <c r="N38" s="546"/>
      <c r="O38" s="539"/>
      <c r="P38" s="547"/>
    </row>
    <row r="39" spans="1:16" ht="14.4" customHeight="1" x14ac:dyDescent="0.3">
      <c r="A39" s="533" t="s">
        <v>939</v>
      </c>
      <c r="B39" s="534" t="s">
        <v>903</v>
      </c>
      <c r="C39" s="534" t="s">
        <v>960</v>
      </c>
      <c r="D39" s="534" t="s">
        <v>961</v>
      </c>
      <c r="E39" s="546">
        <v>1</v>
      </c>
      <c r="F39" s="546">
        <v>285</v>
      </c>
      <c r="G39" s="534">
        <v>1</v>
      </c>
      <c r="H39" s="534">
        <v>285</v>
      </c>
      <c r="I39" s="546"/>
      <c r="J39" s="546"/>
      <c r="K39" s="534"/>
      <c r="L39" s="534"/>
      <c r="M39" s="546"/>
      <c r="N39" s="546"/>
      <c r="O39" s="539"/>
      <c r="P39" s="547"/>
    </row>
    <row r="40" spans="1:16" ht="14.4" customHeight="1" x14ac:dyDescent="0.3">
      <c r="A40" s="533" t="s">
        <v>939</v>
      </c>
      <c r="B40" s="534" t="s">
        <v>903</v>
      </c>
      <c r="C40" s="534" t="s">
        <v>962</v>
      </c>
      <c r="D40" s="534" t="s">
        <v>963</v>
      </c>
      <c r="E40" s="546">
        <v>1</v>
      </c>
      <c r="F40" s="546">
        <v>1118</v>
      </c>
      <c r="G40" s="534">
        <v>1</v>
      </c>
      <c r="H40" s="534">
        <v>1118</v>
      </c>
      <c r="I40" s="546"/>
      <c r="J40" s="546"/>
      <c r="K40" s="534"/>
      <c r="L40" s="534"/>
      <c r="M40" s="546"/>
      <c r="N40" s="546"/>
      <c r="O40" s="539"/>
      <c r="P40" s="547"/>
    </row>
    <row r="41" spans="1:16" ht="14.4" customHeight="1" x14ac:dyDescent="0.3">
      <c r="A41" s="533" t="s">
        <v>964</v>
      </c>
      <c r="B41" s="534" t="s">
        <v>903</v>
      </c>
      <c r="C41" s="534" t="s">
        <v>965</v>
      </c>
      <c r="D41" s="534" t="s">
        <v>966</v>
      </c>
      <c r="E41" s="546">
        <v>54</v>
      </c>
      <c r="F41" s="546">
        <v>572994</v>
      </c>
      <c r="G41" s="534">
        <v>1</v>
      </c>
      <c r="H41" s="534">
        <v>10611</v>
      </c>
      <c r="I41" s="546">
        <v>35</v>
      </c>
      <c r="J41" s="546">
        <v>373113</v>
      </c>
      <c r="K41" s="534">
        <v>0.65116388653284329</v>
      </c>
      <c r="L41" s="534">
        <v>10660.371428571429</v>
      </c>
      <c r="M41" s="546">
        <v>30</v>
      </c>
      <c r="N41" s="546">
        <v>321450</v>
      </c>
      <c r="O41" s="539">
        <v>0.56100063875014394</v>
      </c>
      <c r="P41" s="547">
        <v>10715</v>
      </c>
    </row>
    <row r="42" spans="1:16" ht="14.4" customHeight="1" x14ac:dyDescent="0.3">
      <c r="A42" s="533" t="s">
        <v>964</v>
      </c>
      <c r="B42" s="534" t="s">
        <v>903</v>
      </c>
      <c r="C42" s="534" t="s">
        <v>967</v>
      </c>
      <c r="D42" s="534" t="s">
        <v>968</v>
      </c>
      <c r="E42" s="546">
        <v>318</v>
      </c>
      <c r="F42" s="546">
        <v>94446</v>
      </c>
      <c r="G42" s="534">
        <v>1</v>
      </c>
      <c r="H42" s="534">
        <v>297</v>
      </c>
      <c r="I42" s="546">
        <v>325</v>
      </c>
      <c r="J42" s="546">
        <v>97113</v>
      </c>
      <c r="K42" s="534">
        <v>1.0282383584270376</v>
      </c>
      <c r="L42" s="534">
        <v>298.80923076923079</v>
      </c>
      <c r="M42" s="546">
        <v>285</v>
      </c>
      <c r="N42" s="546">
        <v>86355</v>
      </c>
      <c r="O42" s="539">
        <v>0.91433199923765962</v>
      </c>
      <c r="P42" s="547">
        <v>303</v>
      </c>
    </row>
    <row r="43" spans="1:16" ht="14.4" customHeight="1" x14ac:dyDescent="0.3">
      <c r="A43" s="533" t="s">
        <v>964</v>
      </c>
      <c r="B43" s="534" t="s">
        <v>903</v>
      </c>
      <c r="C43" s="534" t="s">
        <v>969</v>
      </c>
      <c r="D43" s="534" t="s">
        <v>970</v>
      </c>
      <c r="E43" s="546">
        <v>747</v>
      </c>
      <c r="F43" s="546">
        <v>930015</v>
      </c>
      <c r="G43" s="534">
        <v>1</v>
      </c>
      <c r="H43" s="534">
        <v>1245</v>
      </c>
      <c r="I43" s="546">
        <v>718</v>
      </c>
      <c r="J43" s="546">
        <v>896348</v>
      </c>
      <c r="K43" s="534">
        <v>0.96379950861007613</v>
      </c>
      <c r="L43" s="534">
        <v>1248.3955431754875</v>
      </c>
      <c r="M43" s="546">
        <v>610</v>
      </c>
      <c r="N43" s="546">
        <v>773480</v>
      </c>
      <c r="O43" s="539">
        <v>0.83168551044875616</v>
      </c>
      <c r="P43" s="547">
        <v>1268</v>
      </c>
    </row>
    <row r="44" spans="1:16" ht="14.4" customHeight="1" x14ac:dyDescent="0.3">
      <c r="A44" s="533" t="s">
        <v>964</v>
      </c>
      <c r="B44" s="534" t="s">
        <v>903</v>
      </c>
      <c r="C44" s="534" t="s">
        <v>971</v>
      </c>
      <c r="D44" s="534" t="s">
        <v>972</v>
      </c>
      <c r="E44" s="546">
        <v>18</v>
      </c>
      <c r="F44" s="546">
        <v>168066</v>
      </c>
      <c r="G44" s="534">
        <v>1</v>
      </c>
      <c r="H44" s="534">
        <v>9337</v>
      </c>
      <c r="I44" s="546">
        <v>31</v>
      </c>
      <c r="J44" s="546">
        <v>290272</v>
      </c>
      <c r="K44" s="534">
        <v>1.7271310080563589</v>
      </c>
      <c r="L44" s="534">
        <v>9363.6129032258068</v>
      </c>
      <c r="M44" s="546">
        <v>15</v>
      </c>
      <c r="N44" s="546">
        <v>141690</v>
      </c>
      <c r="O44" s="539">
        <v>0.84306165435007674</v>
      </c>
      <c r="P44" s="547">
        <v>9446</v>
      </c>
    </row>
    <row r="45" spans="1:16" ht="14.4" customHeight="1" x14ac:dyDescent="0.3">
      <c r="A45" s="533" t="s">
        <v>964</v>
      </c>
      <c r="B45" s="534" t="s">
        <v>903</v>
      </c>
      <c r="C45" s="534" t="s">
        <v>973</v>
      </c>
      <c r="D45" s="534" t="s">
        <v>974</v>
      </c>
      <c r="E45" s="546"/>
      <c r="F45" s="546"/>
      <c r="G45" s="534"/>
      <c r="H45" s="534"/>
      <c r="I45" s="546">
        <v>7</v>
      </c>
      <c r="J45" s="546">
        <v>3010</v>
      </c>
      <c r="K45" s="534"/>
      <c r="L45" s="534">
        <v>430</v>
      </c>
      <c r="M45" s="546"/>
      <c r="N45" s="546"/>
      <c r="O45" s="539"/>
      <c r="P45" s="547"/>
    </row>
    <row r="46" spans="1:16" ht="14.4" customHeight="1" x14ac:dyDescent="0.3">
      <c r="A46" s="533" t="s">
        <v>964</v>
      </c>
      <c r="B46" s="534" t="s">
        <v>903</v>
      </c>
      <c r="C46" s="534" t="s">
        <v>975</v>
      </c>
      <c r="D46" s="534" t="s">
        <v>976</v>
      </c>
      <c r="E46" s="546"/>
      <c r="F46" s="546"/>
      <c r="G46" s="534"/>
      <c r="H46" s="534"/>
      <c r="I46" s="546">
        <v>239</v>
      </c>
      <c r="J46" s="546">
        <v>240434</v>
      </c>
      <c r="K46" s="534"/>
      <c r="L46" s="534">
        <v>1006</v>
      </c>
      <c r="M46" s="546">
        <v>29</v>
      </c>
      <c r="N46" s="546">
        <v>29232</v>
      </c>
      <c r="O46" s="539"/>
      <c r="P46" s="547">
        <v>1008</v>
      </c>
    </row>
    <row r="47" spans="1:16" ht="14.4" customHeight="1" x14ac:dyDescent="0.3">
      <c r="A47" s="533" t="s">
        <v>964</v>
      </c>
      <c r="B47" s="534" t="s">
        <v>903</v>
      </c>
      <c r="C47" s="534" t="s">
        <v>977</v>
      </c>
      <c r="D47" s="534" t="s">
        <v>978</v>
      </c>
      <c r="E47" s="546">
        <v>5591</v>
      </c>
      <c r="F47" s="546">
        <v>12484703</v>
      </c>
      <c r="G47" s="534">
        <v>1</v>
      </c>
      <c r="H47" s="534">
        <v>2233</v>
      </c>
      <c r="I47" s="546">
        <v>7354</v>
      </c>
      <c r="J47" s="546">
        <v>16501156</v>
      </c>
      <c r="K47" s="534">
        <v>1.3217099357509745</v>
      </c>
      <c r="L47" s="534">
        <v>2243.8341038890399</v>
      </c>
      <c r="M47" s="546">
        <v>6243</v>
      </c>
      <c r="N47" s="546">
        <v>14134152</v>
      </c>
      <c r="O47" s="539">
        <v>1.1321176002344628</v>
      </c>
      <c r="P47" s="547">
        <v>2264</v>
      </c>
    </row>
    <row r="48" spans="1:16" ht="14.4" customHeight="1" x14ac:dyDescent="0.3">
      <c r="A48" s="533" t="s">
        <v>964</v>
      </c>
      <c r="B48" s="534" t="s">
        <v>903</v>
      </c>
      <c r="C48" s="534" t="s">
        <v>979</v>
      </c>
      <c r="D48" s="534" t="s">
        <v>980</v>
      </c>
      <c r="E48" s="546">
        <v>51</v>
      </c>
      <c r="F48" s="546">
        <v>25245</v>
      </c>
      <c r="G48" s="534">
        <v>1</v>
      </c>
      <c r="H48" s="534">
        <v>495</v>
      </c>
      <c r="I48" s="546">
        <v>35</v>
      </c>
      <c r="J48" s="546">
        <v>17469</v>
      </c>
      <c r="K48" s="534">
        <v>0.69197860962566848</v>
      </c>
      <c r="L48" s="534">
        <v>499.1142857142857</v>
      </c>
      <c r="M48" s="546">
        <v>30</v>
      </c>
      <c r="N48" s="546">
        <v>15090</v>
      </c>
      <c r="O48" s="539">
        <v>0.59774212715389186</v>
      </c>
      <c r="P48" s="547">
        <v>503</v>
      </c>
    </row>
    <row r="49" spans="1:16" ht="14.4" customHeight="1" x14ac:dyDescent="0.3">
      <c r="A49" s="533" t="s">
        <v>964</v>
      </c>
      <c r="B49" s="534" t="s">
        <v>903</v>
      </c>
      <c r="C49" s="534" t="s">
        <v>981</v>
      </c>
      <c r="D49" s="534" t="s">
        <v>982</v>
      </c>
      <c r="E49" s="546">
        <v>108</v>
      </c>
      <c r="F49" s="546">
        <v>94284</v>
      </c>
      <c r="G49" s="534">
        <v>1</v>
      </c>
      <c r="H49" s="534">
        <v>873</v>
      </c>
      <c r="I49" s="546">
        <v>78</v>
      </c>
      <c r="J49" s="546">
        <v>68422</v>
      </c>
      <c r="K49" s="534">
        <v>0.72570107335284884</v>
      </c>
      <c r="L49" s="534">
        <v>877.20512820512818</v>
      </c>
      <c r="M49" s="546">
        <v>70</v>
      </c>
      <c r="N49" s="546">
        <v>61950</v>
      </c>
      <c r="O49" s="539">
        <v>0.65705740104365529</v>
      </c>
      <c r="P49" s="547">
        <v>885</v>
      </c>
    </row>
    <row r="50" spans="1:16" ht="14.4" customHeight="1" x14ac:dyDescent="0.3">
      <c r="A50" s="533" t="s">
        <v>964</v>
      </c>
      <c r="B50" s="534" t="s">
        <v>903</v>
      </c>
      <c r="C50" s="534" t="s">
        <v>983</v>
      </c>
      <c r="D50" s="534" t="s">
        <v>984</v>
      </c>
      <c r="E50" s="546">
        <v>212</v>
      </c>
      <c r="F50" s="546">
        <v>1380968</v>
      </c>
      <c r="G50" s="534">
        <v>1</v>
      </c>
      <c r="H50" s="534">
        <v>6514</v>
      </c>
      <c r="I50" s="546">
        <v>248</v>
      </c>
      <c r="J50" s="546">
        <v>1621250</v>
      </c>
      <c r="K50" s="534">
        <v>1.1739953423975067</v>
      </c>
      <c r="L50" s="534">
        <v>6537.2983870967746</v>
      </c>
      <c r="M50" s="546">
        <v>213</v>
      </c>
      <c r="N50" s="546">
        <v>1404096</v>
      </c>
      <c r="O50" s="539">
        <v>1.0167476726470128</v>
      </c>
      <c r="P50" s="547">
        <v>6592</v>
      </c>
    </row>
    <row r="51" spans="1:16" ht="14.4" customHeight="1" x14ac:dyDescent="0.3">
      <c r="A51" s="533" t="s">
        <v>964</v>
      </c>
      <c r="B51" s="534" t="s">
        <v>903</v>
      </c>
      <c r="C51" s="534" t="s">
        <v>985</v>
      </c>
      <c r="D51" s="534" t="s">
        <v>986</v>
      </c>
      <c r="E51" s="546">
        <v>9</v>
      </c>
      <c r="F51" s="546">
        <v>29844</v>
      </c>
      <c r="G51" s="534">
        <v>1</v>
      </c>
      <c r="H51" s="534">
        <v>3316</v>
      </c>
      <c r="I51" s="546">
        <v>13</v>
      </c>
      <c r="J51" s="546">
        <v>43325</v>
      </c>
      <c r="K51" s="534">
        <v>1.4517155877228254</v>
      </c>
      <c r="L51" s="534">
        <v>3332.6923076923076</v>
      </c>
      <c r="M51" s="546">
        <v>4</v>
      </c>
      <c r="N51" s="546">
        <v>13444</v>
      </c>
      <c r="O51" s="539">
        <v>0.45047580753250233</v>
      </c>
      <c r="P51" s="547">
        <v>3361</v>
      </c>
    </row>
    <row r="52" spans="1:16" ht="14.4" customHeight="1" x14ac:dyDescent="0.3">
      <c r="A52" s="533" t="s">
        <v>964</v>
      </c>
      <c r="B52" s="534" t="s">
        <v>903</v>
      </c>
      <c r="C52" s="534" t="s">
        <v>987</v>
      </c>
      <c r="D52" s="534" t="s">
        <v>988</v>
      </c>
      <c r="E52" s="546">
        <v>54</v>
      </c>
      <c r="F52" s="546">
        <v>459000</v>
      </c>
      <c r="G52" s="534">
        <v>1</v>
      </c>
      <c r="H52" s="534">
        <v>8500</v>
      </c>
      <c r="I52" s="546">
        <v>41</v>
      </c>
      <c r="J52" s="546">
        <v>349412</v>
      </c>
      <c r="K52" s="534">
        <v>0.76124618736383443</v>
      </c>
      <c r="L52" s="534">
        <v>8522.2439024390242</v>
      </c>
      <c r="M52" s="546">
        <v>88</v>
      </c>
      <c r="N52" s="546">
        <v>755216</v>
      </c>
      <c r="O52" s="539">
        <v>1.6453507625272332</v>
      </c>
      <c r="P52" s="547">
        <v>8582</v>
      </c>
    </row>
    <row r="53" spans="1:16" ht="14.4" customHeight="1" x14ac:dyDescent="0.3">
      <c r="A53" s="533" t="s">
        <v>964</v>
      </c>
      <c r="B53" s="534" t="s">
        <v>903</v>
      </c>
      <c r="C53" s="534" t="s">
        <v>989</v>
      </c>
      <c r="D53" s="534" t="s">
        <v>990</v>
      </c>
      <c r="E53" s="546">
        <v>5</v>
      </c>
      <c r="F53" s="546">
        <v>51870</v>
      </c>
      <c r="G53" s="534">
        <v>1</v>
      </c>
      <c r="H53" s="534">
        <v>10374</v>
      </c>
      <c r="I53" s="546">
        <v>3</v>
      </c>
      <c r="J53" s="546">
        <v>31266</v>
      </c>
      <c r="K53" s="534">
        <v>0.60277617119722382</v>
      </c>
      <c r="L53" s="534">
        <v>10422</v>
      </c>
      <c r="M53" s="546">
        <v>3</v>
      </c>
      <c r="N53" s="546">
        <v>31434</v>
      </c>
      <c r="O53" s="539">
        <v>0.60601503759398501</v>
      </c>
      <c r="P53" s="547">
        <v>10478</v>
      </c>
    </row>
    <row r="54" spans="1:16" ht="14.4" customHeight="1" x14ac:dyDescent="0.3">
      <c r="A54" s="533" t="s">
        <v>964</v>
      </c>
      <c r="B54" s="534" t="s">
        <v>903</v>
      </c>
      <c r="C54" s="534" t="s">
        <v>991</v>
      </c>
      <c r="D54" s="534" t="s">
        <v>992</v>
      </c>
      <c r="E54" s="546">
        <v>11</v>
      </c>
      <c r="F54" s="546">
        <v>11220</v>
      </c>
      <c r="G54" s="534">
        <v>1</v>
      </c>
      <c r="H54" s="534">
        <v>1020</v>
      </c>
      <c r="I54" s="546">
        <v>12</v>
      </c>
      <c r="J54" s="546">
        <v>12284</v>
      </c>
      <c r="K54" s="534">
        <v>1.0948306595365418</v>
      </c>
      <c r="L54" s="534">
        <v>1023.6666666666666</v>
      </c>
      <c r="M54" s="546">
        <v>6</v>
      </c>
      <c r="N54" s="546">
        <v>6216</v>
      </c>
      <c r="O54" s="539">
        <v>0.55401069518716572</v>
      </c>
      <c r="P54" s="547">
        <v>1036</v>
      </c>
    </row>
    <row r="55" spans="1:16" ht="14.4" customHeight="1" thickBot="1" x14ac:dyDescent="0.35">
      <c r="A55" s="525" t="s">
        <v>964</v>
      </c>
      <c r="B55" s="526" t="s">
        <v>903</v>
      </c>
      <c r="C55" s="526" t="s">
        <v>993</v>
      </c>
      <c r="D55" s="526" t="s">
        <v>994</v>
      </c>
      <c r="E55" s="548">
        <v>1</v>
      </c>
      <c r="F55" s="548">
        <v>561</v>
      </c>
      <c r="G55" s="526">
        <v>1</v>
      </c>
      <c r="H55" s="526">
        <v>561</v>
      </c>
      <c r="I55" s="548">
        <v>4</v>
      </c>
      <c r="J55" s="548">
        <v>2256</v>
      </c>
      <c r="K55" s="526">
        <v>4.0213903743315509</v>
      </c>
      <c r="L55" s="526">
        <v>564</v>
      </c>
      <c r="M55" s="548">
        <v>1</v>
      </c>
      <c r="N55" s="548">
        <v>569</v>
      </c>
      <c r="O55" s="531">
        <v>1.0142602495543671</v>
      </c>
      <c r="P55" s="549">
        <v>569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262134</v>
      </c>
      <c r="C3" s="223">
        <f t="shared" ref="C3:R3" si="0">SUBTOTAL(9,C6:C1048576)</f>
        <v>6</v>
      </c>
      <c r="D3" s="223">
        <f t="shared" si="0"/>
        <v>420551</v>
      </c>
      <c r="E3" s="223">
        <f t="shared" si="0"/>
        <v>7.6538822156015698</v>
      </c>
      <c r="F3" s="223">
        <f t="shared" si="0"/>
        <v>372498</v>
      </c>
      <c r="G3" s="226">
        <f>IF(B3&lt;&gt;0,F3/B3,"")</f>
        <v>1.4210213097118267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57" t="s">
        <v>996</v>
      </c>
      <c r="B6" s="601">
        <v>6798</v>
      </c>
      <c r="C6" s="456">
        <v>1</v>
      </c>
      <c r="D6" s="601">
        <v>4316</v>
      </c>
      <c r="E6" s="456">
        <v>0.63489261547513975</v>
      </c>
      <c r="F6" s="601"/>
      <c r="G6" s="479"/>
      <c r="H6" s="601"/>
      <c r="I6" s="456"/>
      <c r="J6" s="601"/>
      <c r="K6" s="456"/>
      <c r="L6" s="601"/>
      <c r="M6" s="479"/>
      <c r="N6" s="601"/>
      <c r="O6" s="456"/>
      <c r="P6" s="601"/>
      <c r="Q6" s="456"/>
      <c r="R6" s="601"/>
      <c r="S6" s="122"/>
    </row>
    <row r="7" spans="1:19" ht="14.4" customHeight="1" x14ac:dyDescent="0.3">
      <c r="A7" s="604" t="s">
        <v>997</v>
      </c>
      <c r="B7" s="602">
        <v>2516</v>
      </c>
      <c r="C7" s="534">
        <v>1</v>
      </c>
      <c r="D7" s="602"/>
      <c r="E7" s="534"/>
      <c r="F7" s="602"/>
      <c r="G7" s="539"/>
      <c r="H7" s="602"/>
      <c r="I7" s="534"/>
      <c r="J7" s="602"/>
      <c r="K7" s="534"/>
      <c r="L7" s="602"/>
      <c r="M7" s="539"/>
      <c r="N7" s="602"/>
      <c r="O7" s="534"/>
      <c r="P7" s="602"/>
      <c r="Q7" s="534"/>
      <c r="R7" s="602"/>
      <c r="S7" s="540"/>
    </row>
    <row r="8" spans="1:19" ht="14.4" customHeight="1" x14ac:dyDescent="0.3">
      <c r="A8" s="604" t="s">
        <v>998</v>
      </c>
      <c r="B8" s="602">
        <v>52207</v>
      </c>
      <c r="C8" s="534">
        <v>1</v>
      </c>
      <c r="D8" s="602">
        <v>121793</v>
      </c>
      <c r="E8" s="534">
        <v>2.3328863945447926</v>
      </c>
      <c r="F8" s="602">
        <v>97845</v>
      </c>
      <c r="G8" s="539">
        <v>1.8741739613461796</v>
      </c>
      <c r="H8" s="602"/>
      <c r="I8" s="534"/>
      <c r="J8" s="602"/>
      <c r="K8" s="534"/>
      <c r="L8" s="602"/>
      <c r="M8" s="539"/>
      <c r="N8" s="602"/>
      <c r="O8" s="534"/>
      <c r="P8" s="602"/>
      <c r="Q8" s="534"/>
      <c r="R8" s="602"/>
      <c r="S8" s="540"/>
    </row>
    <row r="9" spans="1:19" ht="14.4" customHeight="1" x14ac:dyDescent="0.3">
      <c r="A9" s="604" t="s">
        <v>999</v>
      </c>
      <c r="B9" s="602">
        <v>52164</v>
      </c>
      <c r="C9" s="534">
        <v>1</v>
      </c>
      <c r="D9" s="602">
        <v>120975</v>
      </c>
      <c r="E9" s="534">
        <v>2.3191281343455254</v>
      </c>
      <c r="F9" s="602">
        <v>247526</v>
      </c>
      <c r="G9" s="539">
        <v>4.7451499118165783</v>
      </c>
      <c r="H9" s="602"/>
      <c r="I9" s="534"/>
      <c r="J9" s="602"/>
      <c r="K9" s="534"/>
      <c r="L9" s="602"/>
      <c r="M9" s="539"/>
      <c r="N9" s="602"/>
      <c r="O9" s="534"/>
      <c r="P9" s="602"/>
      <c r="Q9" s="534"/>
      <c r="R9" s="602"/>
      <c r="S9" s="540"/>
    </row>
    <row r="10" spans="1:19" ht="14.4" customHeight="1" x14ac:dyDescent="0.3">
      <c r="A10" s="604" t="s">
        <v>1000</v>
      </c>
      <c r="B10" s="602">
        <v>69163</v>
      </c>
      <c r="C10" s="534">
        <v>1</v>
      </c>
      <c r="D10" s="602">
        <v>106836</v>
      </c>
      <c r="E10" s="534">
        <v>1.5446987551147289</v>
      </c>
      <c r="F10" s="602">
        <v>11044</v>
      </c>
      <c r="G10" s="539">
        <v>0.15968075416046151</v>
      </c>
      <c r="H10" s="602"/>
      <c r="I10" s="534"/>
      <c r="J10" s="602"/>
      <c r="K10" s="534"/>
      <c r="L10" s="602"/>
      <c r="M10" s="539"/>
      <c r="N10" s="602"/>
      <c r="O10" s="534"/>
      <c r="P10" s="602"/>
      <c r="Q10" s="534"/>
      <c r="R10" s="602"/>
      <c r="S10" s="540"/>
    </row>
    <row r="11" spans="1:19" ht="14.4" customHeight="1" x14ac:dyDescent="0.3">
      <c r="A11" s="604" t="s">
        <v>1001</v>
      </c>
      <c r="B11" s="602">
        <v>79286</v>
      </c>
      <c r="C11" s="534">
        <v>1</v>
      </c>
      <c r="D11" s="602">
        <v>65195</v>
      </c>
      <c r="E11" s="534">
        <v>0.8222763161213833</v>
      </c>
      <c r="F11" s="602">
        <v>16083</v>
      </c>
      <c r="G11" s="539">
        <v>0.20284791766516155</v>
      </c>
      <c r="H11" s="602"/>
      <c r="I11" s="534"/>
      <c r="J11" s="602"/>
      <c r="K11" s="534"/>
      <c r="L11" s="602"/>
      <c r="M11" s="539"/>
      <c r="N11" s="602"/>
      <c r="O11" s="534"/>
      <c r="P11" s="602"/>
      <c r="Q11" s="534"/>
      <c r="R11" s="602"/>
      <c r="S11" s="540"/>
    </row>
    <row r="12" spans="1:19" ht="14.4" customHeight="1" thickBot="1" x14ac:dyDescent="0.35">
      <c r="A12" s="605" t="s">
        <v>1002</v>
      </c>
      <c r="B12" s="603"/>
      <c r="C12" s="526"/>
      <c r="D12" s="603">
        <v>1436</v>
      </c>
      <c r="E12" s="526"/>
      <c r="F12" s="603"/>
      <c r="G12" s="531"/>
      <c r="H12" s="603"/>
      <c r="I12" s="526"/>
      <c r="J12" s="603"/>
      <c r="K12" s="526"/>
      <c r="L12" s="603"/>
      <c r="M12" s="531"/>
      <c r="N12" s="603"/>
      <c r="O12" s="526"/>
      <c r="P12" s="603"/>
      <c r="Q12" s="526"/>
      <c r="R12" s="603"/>
      <c r="S12" s="5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1012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277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177</v>
      </c>
      <c r="G3" s="103">
        <f t="shared" si="0"/>
        <v>262134</v>
      </c>
      <c r="H3" s="103"/>
      <c r="I3" s="103"/>
      <c r="J3" s="103">
        <f t="shared" si="0"/>
        <v>230</v>
      </c>
      <c r="K3" s="103">
        <f t="shared" si="0"/>
        <v>420551</v>
      </c>
      <c r="L3" s="103"/>
      <c r="M3" s="103"/>
      <c r="N3" s="103">
        <f t="shared" si="0"/>
        <v>179</v>
      </c>
      <c r="O3" s="103">
        <f t="shared" si="0"/>
        <v>372498</v>
      </c>
      <c r="P3" s="75">
        <f>IF(G3=0,0,O3/G3)</f>
        <v>1.4210213097118267</v>
      </c>
      <c r="Q3" s="104">
        <f>IF(N3=0,0,O3/N3)</f>
        <v>2080.9944134078214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11"/>
      <c r="B5" s="610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18" t="s">
        <v>1003</v>
      </c>
      <c r="B6" s="456" t="s">
        <v>897</v>
      </c>
      <c r="C6" s="456" t="s">
        <v>903</v>
      </c>
      <c r="D6" s="456" t="s">
        <v>918</v>
      </c>
      <c r="E6" s="456" t="s">
        <v>919</v>
      </c>
      <c r="F6" s="459">
        <v>2</v>
      </c>
      <c r="G6" s="459">
        <v>0</v>
      </c>
      <c r="H6" s="459"/>
      <c r="I6" s="459">
        <v>0</v>
      </c>
      <c r="J6" s="459">
        <v>2</v>
      </c>
      <c r="K6" s="459">
        <v>0</v>
      </c>
      <c r="L6" s="459"/>
      <c r="M6" s="459">
        <v>0</v>
      </c>
      <c r="N6" s="459"/>
      <c r="O6" s="459"/>
      <c r="P6" s="479"/>
      <c r="Q6" s="545"/>
    </row>
    <row r="7" spans="1:17" ht="14.4" customHeight="1" x14ac:dyDescent="0.3">
      <c r="A7" s="533" t="s">
        <v>1003</v>
      </c>
      <c r="B7" s="534" t="s">
        <v>897</v>
      </c>
      <c r="C7" s="534" t="s">
        <v>903</v>
      </c>
      <c r="D7" s="534" t="s">
        <v>920</v>
      </c>
      <c r="E7" s="534" t="s">
        <v>921</v>
      </c>
      <c r="F7" s="546">
        <v>3</v>
      </c>
      <c r="G7" s="546">
        <v>4308</v>
      </c>
      <c r="H7" s="546">
        <v>1</v>
      </c>
      <c r="I7" s="546">
        <v>1436</v>
      </c>
      <c r="J7" s="546">
        <v>3</v>
      </c>
      <c r="K7" s="546">
        <v>4316</v>
      </c>
      <c r="L7" s="546">
        <v>1.0018570102135562</v>
      </c>
      <c r="M7" s="546">
        <v>1438.6666666666667</v>
      </c>
      <c r="N7" s="546"/>
      <c r="O7" s="546"/>
      <c r="P7" s="539"/>
      <c r="Q7" s="547"/>
    </row>
    <row r="8" spans="1:17" ht="14.4" customHeight="1" x14ac:dyDescent="0.3">
      <c r="A8" s="533" t="s">
        <v>1003</v>
      </c>
      <c r="B8" s="534" t="s">
        <v>964</v>
      </c>
      <c r="C8" s="534" t="s">
        <v>903</v>
      </c>
      <c r="D8" s="534" t="s">
        <v>969</v>
      </c>
      <c r="E8" s="534" t="s">
        <v>970</v>
      </c>
      <c r="F8" s="546">
        <v>2</v>
      </c>
      <c r="G8" s="546">
        <v>2490</v>
      </c>
      <c r="H8" s="546">
        <v>1</v>
      </c>
      <c r="I8" s="546">
        <v>1245</v>
      </c>
      <c r="J8" s="546"/>
      <c r="K8" s="546"/>
      <c r="L8" s="546"/>
      <c r="M8" s="546"/>
      <c r="N8" s="546"/>
      <c r="O8" s="546"/>
      <c r="P8" s="539"/>
      <c r="Q8" s="547"/>
    </row>
    <row r="9" spans="1:17" ht="14.4" customHeight="1" x14ac:dyDescent="0.3">
      <c r="A9" s="533" t="s">
        <v>1004</v>
      </c>
      <c r="B9" s="534" t="s">
        <v>897</v>
      </c>
      <c r="C9" s="534" t="s">
        <v>903</v>
      </c>
      <c r="D9" s="534" t="s">
        <v>920</v>
      </c>
      <c r="E9" s="534" t="s">
        <v>921</v>
      </c>
      <c r="F9" s="546">
        <v>1</v>
      </c>
      <c r="G9" s="546">
        <v>1436</v>
      </c>
      <c r="H9" s="546">
        <v>1</v>
      </c>
      <c r="I9" s="546">
        <v>1436</v>
      </c>
      <c r="J9" s="546"/>
      <c r="K9" s="546"/>
      <c r="L9" s="546"/>
      <c r="M9" s="546"/>
      <c r="N9" s="546"/>
      <c r="O9" s="546"/>
      <c r="P9" s="539"/>
      <c r="Q9" s="547"/>
    </row>
    <row r="10" spans="1:17" ht="14.4" customHeight="1" x14ac:dyDescent="0.3">
      <c r="A10" s="533" t="s">
        <v>1004</v>
      </c>
      <c r="B10" s="534" t="s">
        <v>939</v>
      </c>
      <c r="C10" s="534" t="s">
        <v>903</v>
      </c>
      <c r="D10" s="534" t="s">
        <v>942</v>
      </c>
      <c r="E10" s="534" t="s">
        <v>943</v>
      </c>
      <c r="F10" s="546">
        <v>1</v>
      </c>
      <c r="G10" s="546">
        <v>438</v>
      </c>
      <c r="H10" s="546">
        <v>1</v>
      </c>
      <c r="I10" s="546">
        <v>438</v>
      </c>
      <c r="J10" s="546"/>
      <c r="K10" s="546"/>
      <c r="L10" s="546"/>
      <c r="M10" s="546"/>
      <c r="N10" s="546"/>
      <c r="O10" s="546"/>
      <c r="P10" s="539"/>
      <c r="Q10" s="547"/>
    </row>
    <row r="11" spans="1:17" ht="14.4" customHeight="1" x14ac:dyDescent="0.3">
      <c r="A11" s="533" t="s">
        <v>1004</v>
      </c>
      <c r="B11" s="534" t="s">
        <v>939</v>
      </c>
      <c r="C11" s="534" t="s">
        <v>903</v>
      </c>
      <c r="D11" s="534" t="s">
        <v>952</v>
      </c>
      <c r="E11" s="534" t="s">
        <v>953</v>
      </c>
      <c r="F11" s="546">
        <v>1</v>
      </c>
      <c r="G11" s="546">
        <v>642</v>
      </c>
      <c r="H11" s="546">
        <v>1</v>
      </c>
      <c r="I11" s="546">
        <v>642</v>
      </c>
      <c r="J11" s="546"/>
      <c r="K11" s="546"/>
      <c r="L11" s="546"/>
      <c r="M11" s="546"/>
      <c r="N11" s="546"/>
      <c r="O11" s="546"/>
      <c r="P11" s="539"/>
      <c r="Q11" s="547"/>
    </row>
    <row r="12" spans="1:17" ht="14.4" customHeight="1" x14ac:dyDescent="0.3">
      <c r="A12" s="533" t="s">
        <v>1005</v>
      </c>
      <c r="B12" s="534" t="s">
        <v>897</v>
      </c>
      <c r="C12" s="534" t="s">
        <v>903</v>
      </c>
      <c r="D12" s="534" t="s">
        <v>916</v>
      </c>
      <c r="E12" s="534" t="s">
        <v>917</v>
      </c>
      <c r="F12" s="546">
        <v>5</v>
      </c>
      <c r="G12" s="546">
        <v>1615</v>
      </c>
      <c r="H12" s="546">
        <v>1</v>
      </c>
      <c r="I12" s="546">
        <v>323</v>
      </c>
      <c r="J12" s="546">
        <v>7</v>
      </c>
      <c r="K12" s="546">
        <v>2264</v>
      </c>
      <c r="L12" s="546">
        <v>1.4018575851393189</v>
      </c>
      <c r="M12" s="546">
        <v>323.42857142857144</v>
      </c>
      <c r="N12" s="546">
        <v>3</v>
      </c>
      <c r="O12" s="546">
        <v>981</v>
      </c>
      <c r="P12" s="539">
        <v>0.60743034055727552</v>
      </c>
      <c r="Q12" s="547">
        <v>327</v>
      </c>
    </row>
    <row r="13" spans="1:17" ht="14.4" customHeight="1" x14ac:dyDescent="0.3">
      <c r="A13" s="533" t="s">
        <v>1005</v>
      </c>
      <c r="B13" s="534" t="s">
        <v>897</v>
      </c>
      <c r="C13" s="534" t="s">
        <v>903</v>
      </c>
      <c r="D13" s="534" t="s">
        <v>918</v>
      </c>
      <c r="E13" s="534" t="s">
        <v>919</v>
      </c>
      <c r="F13" s="546">
        <v>1</v>
      </c>
      <c r="G13" s="546">
        <v>0</v>
      </c>
      <c r="H13" s="546"/>
      <c r="I13" s="546">
        <v>0</v>
      </c>
      <c r="J13" s="546">
        <v>3</v>
      </c>
      <c r="K13" s="546">
        <v>0</v>
      </c>
      <c r="L13" s="546"/>
      <c r="M13" s="546">
        <v>0</v>
      </c>
      <c r="N13" s="546"/>
      <c r="O13" s="546"/>
      <c r="P13" s="539"/>
      <c r="Q13" s="547"/>
    </row>
    <row r="14" spans="1:17" ht="14.4" customHeight="1" x14ac:dyDescent="0.3">
      <c r="A14" s="533" t="s">
        <v>1005</v>
      </c>
      <c r="B14" s="534" t="s">
        <v>897</v>
      </c>
      <c r="C14" s="534" t="s">
        <v>903</v>
      </c>
      <c r="D14" s="534" t="s">
        <v>920</v>
      </c>
      <c r="E14" s="534" t="s">
        <v>921</v>
      </c>
      <c r="F14" s="546">
        <v>2</v>
      </c>
      <c r="G14" s="546">
        <v>2872</v>
      </c>
      <c r="H14" s="546">
        <v>1</v>
      </c>
      <c r="I14" s="546">
        <v>1436</v>
      </c>
      <c r="J14" s="546">
        <v>5</v>
      </c>
      <c r="K14" s="546">
        <v>7204</v>
      </c>
      <c r="L14" s="546">
        <v>2.5083565459610027</v>
      </c>
      <c r="M14" s="546">
        <v>1440.8</v>
      </c>
      <c r="N14" s="546">
        <v>3</v>
      </c>
      <c r="O14" s="546">
        <v>4344</v>
      </c>
      <c r="P14" s="539">
        <v>1.5125348189415042</v>
      </c>
      <c r="Q14" s="547">
        <v>1448</v>
      </c>
    </row>
    <row r="15" spans="1:17" ht="14.4" customHeight="1" x14ac:dyDescent="0.3">
      <c r="A15" s="533" t="s">
        <v>1005</v>
      </c>
      <c r="B15" s="534" t="s">
        <v>897</v>
      </c>
      <c r="C15" s="534" t="s">
        <v>903</v>
      </c>
      <c r="D15" s="534" t="s">
        <v>922</v>
      </c>
      <c r="E15" s="534" t="s">
        <v>923</v>
      </c>
      <c r="F15" s="546">
        <v>1</v>
      </c>
      <c r="G15" s="546">
        <v>0</v>
      </c>
      <c r="H15" s="546"/>
      <c r="I15" s="546">
        <v>0</v>
      </c>
      <c r="J15" s="546"/>
      <c r="K15" s="546"/>
      <c r="L15" s="546"/>
      <c r="M15" s="546"/>
      <c r="N15" s="546"/>
      <c r="O15" s="546"/>
      <c r="P15" s="539"/>
      <c r="Q15" s="547"/>
    </row>
    <row r="16" spans="1:17" ht="14.4" customHeight="1" x14ac:dyDescent="0.3">
      <c r="A16" s="533" t="s">
        <v>1005</v>
      </c>
      <c r="B16" s="534" t="s">
        <v>939</v>
      </c>
      <c r="C16" s="534" t="s">
        <v>903</v>
      </c>
      <c r="D16" s="534" t="s">
        <v>942</v>
      </c>
      <c r="E16" s="534" t="s">
        <v>943</v>
      </c>
      <c r="F16" s="546"/>
      <c r="G16" s="546"/>
      <c r="H16" s="546"/>
      <c r="I16" s="546"/>
      <c r="J16" s="546">
        <v>1</v>
      </c>
      <c r="K16" s="546">
        <v>438</v>
      </c>
      <c r="L16" s="546"/>
      <c r="M16" s="546">
        <v>438</v>
      </c>
      <c r="N16" s="546"/>
      <c r="O16" s="546"/>
      <c r="P16" s="539"/>
      <c r="Q16" s="547"/>
    </row>
    <row r="17" spans="1:17" ht="14.4" customHeight="1" x14ac:dyDescent="0.3">
      <c r="A17" s="533" t="s">
        <v>1005</v>
      </c>
      <c r="B17" s="534" t="s">
        <v>939</v>
      </c>
      <c r="C17" s="534" t="s">
        <v>903</v>
      </c>
      <c r="D17" s="534" t="s">
        <v>952</v>
      </c>
      <c r="E17" s="534" t="s">
        <v>953</v>
      </c>
      <c r="F17" s="546">
        <v>8</v>
      </c>
      <c r="G17" s="546">
        <v>5136</v>
      </c>
      <c r="H17" s="546">
        <v>1</v>
      </c>
      <c r="I17" s="546">
        <v>642</v>
      </c>
      <c r="J17" s="546">
        <v>5</v>
      </c>
      <c r="K17" s="546">
        <v>3215</v>
      </c>
      <c r="L17" s="546">
        <v>0.62597352024922115</v>
      </c>
      <c r="M17" s="546">
        <v>643</v>
      </c>
      <c r="N17" s="546"/>
      <c r="O17" s="546"/>
      <c r="P17" s="539"/>
      <c r="Q17" s="547"/>
    </row>
    <row r="18" spans="1:17" ht="14.4" customHeight="1" x14ac:dyDescent="0.3">
      <c r="A18" s="533" t="s">
        <v>1005</v>
      </c>
      <c r="B18" s="534" t="s">
        <v>939</v>
      </c>
      <c r="C18" s="534" t="s">
        <v>903</v>
      </c>
      <c r="D18" s="534" t="s">
        <v>956</v>
      </c>
      <c r="E18" s="534" t="s">
        <v>957</v>
      </c>
      <c r="F18" s="546"/>
      <c r="G18" s="546"/>
      <c r="H18" s="546"/>
      <c r="I18" s="546"/>
      <c r="J18" s="546">
        <v>2</v>
      </c>
      <c r="K18" s="546">
        <v>1172</v>
      </c>
      <c r="L18" s="546"/>
      <c r="M18" s="546">
        <v>586</v>
      </c>
      <c r="N18" s="546"/>
      <c r="O18" s="546"/>
      <c r="P18" s="539"/>
      <c r="Q18" s="547"/>
    </row>
    <row r="19" spans="1:17" ht="14.4" customHeight="1" x14ac:dyDescent="0.3">
      <c r="A19" s="533" t="s">
        <v>1005</v>
      </c>
      <c r="B19" s="534" t="s">
        <v>939</v>
      </c>
      <c r="C19" s="534" t="s">
        <v>903</v>
      </c>
      <c r="D19" s="534" t="s">
        <v>958</v>
      </c>
      <c r="E19" s="534" t="s">
        <v>959</v>
      </c>
      <c r="F19" s="546">
        <v>2</v>
      </c>
      <c r="G19" s="546">
        <v>1632</v>
      </c>
      <c r="H19" s="546">
        <v>1</v>
      </c>
      <c r="I19" s="546">
        <v>816</v>
      </c>
      <c r="J19" s="546">
        <v>1</v>
      </c>
      <c r="K19" s="546">
        <v>816</v>
      </c>
      <c r="L19" s="546">
        <v>0.5</v>
      </c>
      <c r="M19" s="546">
        <v>816</v>
      </c>
      <c r="N19" s="546"/>
      <c r="O19" s="546"/>
      <c r="P19" s="539"/>
      <c r="Q19" s="547"/>
    </row>
    <row r="20" spans="1:17" ht="14.4" customHeight="1" x14ac:dyDescent="0.3">
      <c r="A20" s="533" t="s">
        <v>1005</v>
      </c>
      <c r="B20" s="534" t="s">
        <v>964</v>
      </c>
      <c r="C20" s="534" t="s">
        <v>903</v>
      </c>
      <c r="D20" s="534" t="s">
        <v>967</v>
      </c>
      <c r="E20" s="534" t="s">
        <v>968</v>
      </c>
      <c r="F20" s="546">
        <v>2</v>
      </c>
      <c r="G20" s="546">
        <v>594</v>
      </c>
      <c r="H20" s="546">
        <v>1</v>
      </c>
      <c r="I20" s="546">
        <v>297</v>
      </c>
      <c r="J20" s="546">
        <v>2</v>
      </c>
      <c r="K20" s="546">
        <v>594</v>
      </c>
      <c r="L20" s="546">
        <v>1</v>
      </c>
      <c r="M20" s="546">
        <v>297</v>
      </c>
      <c r="N20" s="546">
        <v>2</v>
      </c>
      <c r="O20" s="546">
        <v>606</v>
      </c>
      <c r="P20" s="539">
        <v>1.0202020202020201</v>
      </c>
      <c r="Q20" s="547">
        <v>303</v>
      </c>
    </row>
    <row r="21" spans="1:17" ht="14.4" customHeight="1" x14ac:dyDescent="0.3">
      <c r="A21" s="533" t="s">
        <v>1005</v>
      </c>
      <c r="B21" s="534" t="s">
        <v>964</v>
      </c>
      <c r="C21" s="534" t="s">
        <v>903</v>
      </c>
      <c r="D21" s="534" t="s">
        <v>969</v>
      </c>
      <c r="E21" s="534" t="s">
        <v>970</v>
      </c>
      <c r="F21" s="546"/>
      <c r="G21" s="546"/>
      <c r="H21" s="546"/>
      <c r="I21" s="546"/>
      <c r="J21" s="546">
        <v>2</v>
      </c>
      <c r="K21" s="546">
        <v>2490</v>
      </c>
      <c r="L21" s="546"/>
      <c r="M21" s="546">
        <v>1245</v>
      </c>
      <c r="N21" s="546">
        <v>1</v>
      </c>
      <c r="O21" s="546">
        <v>1268</v>
      </c>
      <c r="P21" s="539"/>
      <c r="Q21" s="547">
        <v>1268</v>
      </c>
    </row>
    <row r="22" spans="1:17" ht="14.4" customHeight="1" x14ac:dyDescent="0.3">
      <c r="A22" s="533" t="s">
        <v>1005</v>
      </c>
      <c r="B22" s="534" t="s">
        <v>964</v>
      </c>
      <c r="C22" s="534" t="s">
        <v>903</v>
      </c>
      <c r="D22" s="534" t="s">
        <v>977</v>
      </c>
      <c r="E22" s="534" t="s">
        <v>978</v>
      </c>
      <c r="F22" s="546">
        <v>8</v>
      </c>
      <c r="G22" s="546">
        <v>17864</v>
      </c>
      <c r="H22" s="546">
        <v>1</v>
      </c>
      <c r="I22" s="546">
        <v>2233</v>
      </c>
      <c r="J22" s="546">
        <v>38</v>
      </c>
      <c r="K22" s="546">
        <v>84854</v>
      </c>
      <c r="L22" s="546">
        <v>4.75</v>
      </c>
      <c r="M22" s="546">
        <v>2233</v>
      </c>
      <c r="N22" s="546">
        <v>30</v>
      </c>
      <c r="O22" s="546">
        <v>67920</v>
      </c>
      <c r="P22" s="539">
        <v>3.8020600089565608</v>
      </c>
      <c r="Q22" s="547">
        <v>2264</v>
      </c>
    </row>
    <row r="23" spans="1:17" ht="14.4" customHeight="1" x14ac:dyDescent="0.3">
      <c r="A23" s="533" t="s">
        <v>1005</v>
      </c>
      <c r="B23" s="534" t="s">
        <v>964</v>
      </c>
      <c r="C23" s="534" t="s">
        <v>903</v>
      </c>
      <c r="D23" s="534" t="s">
        <v>981</v>
      </c>
      <c r="E23" s="534" t="s">
        <v>982</v>
      </c>
      <c r="F23" s="546">
        <v>2</v>
      </c>
      <c r="G23" s="546">
        <v>1746</v>
      </c>
      <c r="H23" s="546">
        <v>1</v>
      </c>
      <c r="I23" s="546">
        <v>873</v>
      </c>
      <c r="J23" s="546">
        <v>2</v>
      </c>
      <c r="K23" s="546">
        <v>1746</v>
      </c>
      <c r="L23" s="546">
        <v>1</v>
      </c>
      <c r="M23" s="546">
        <v>873</v>
      </c>
      <c r="N23" s="546">
        <v>2</v>
      </c>
      <c r="O23" s="546">
        <v>1770</v>
      </c>
      <c r="P23" s="539">
        <v>1.0137457044673539</v>
      </c>
      <c r="Q23" s="547">
        <v>885</v>
      </c>
    </row>
    <row r="24" spans="1:17" ht="14.4" customHeight="1" x14ac:dyDescent="0.3">
      <c r="A24" s="533" t="s">
        <v>1005</v>
      </c>
      <c r="B24" s="534" t="s">
        <v>964</v>
      </c>
      <c r="C24" s="534" t="s">
        <v>903</v>
      </c>
      <c r="D24" s="534" t="s">
        <v>987</v>
      </c>
      <c r="E24" s="534" t="s">
        <v>988</v>
      </c>
      <c r="F24" s="546"/>
      <c r="G24" s="546"/>
      <c r="H24" s="546"/>
      <c r="I24" s="546"/>
      <c r="J24" s="546">
        <v>2</v>
      </c>
      <c r="K24" s="546">
        <v>17000</v>
      </c>
      <c r="L24" s="546"/>
      <c r="M24" s="546">
        <v>8500</v>
      </c>
      <c r="N24" s="546"/>
      <c r="O24" s="546"/>
      <c r="P24" s="539"/>
      <c r="Q24" s="547"/>
    </row>
    <row r="25" spans="1:17" ht="14.4" customHeight="1" x14ac:dyDescent="0.3">
      <c r="A25" s="533" t="s">
        <v>1005</v>
      </c>
      <c r="B25" s="534" t="s">
        <v>964</v>
      </c>
      <c r="C25" s="534" t="s">
        <v>903</v>
      </c>
      <c r="D25" s="534" t="s">
        <v>989</v>
      </c>
      <c r="E25" s="534" t="s">
        <v>990</v>
      </c>
      <c r="F25" s="546">
        <v>2</v>
      </c>
      <c r="G25" s="546">
        <v>20748</v>
      </c>
      <c r="H25" s="546">
        <v>1</v>
      </c>
      <c r="I25" s="546">
        <v>10374</v>
      </c>
      <c r="J25" s="546"/>
      <c r="K25" s="546"/>
      <c r="L25" s="546"/>
      <c r="M25" s="546"/>
      <c r="N25" s="546">
        <v>2</v>
      </c>
      <c r="O25" s="546">
        <v>20956</v>
      </c>
      <c r="P25" s="539">
        <v>1.0100250626566416</v>
      </c>
      <c r="Q25" s="547">
        <v>10478</v>
      </c>
    </row>
    <row r="26" spans="1:17" ht="14.4" customHeight="1" x14ac:dyDescent="0.3">
      <c r="A26" s="533" t="s">
        <v>1006</v>
      </c>
      <c r="B26" s="534" t="s">
        <v>897</v>
      </c>
      <c r="C26" s="534" t="s">
        <v>903</v>
      </c>
      <c r="D26" s="534" t="s">
        <v>910</v>
      </c>
      <c r="E26" s="534" t="s">
        <v>911</v>
      </c>
      <c r="F26" s="546">
        <v>1</v>
      </c>
      <c r="G26" s="546">
        <v>2313</v>
      </c>
      <c r="H26" s="546">
        <v>1</v>
      </c>
      <c r="I26" s="546">
        <v>2313</v>
      </c>
      <c r="J26" s="546">
        <v>5</v>
      </c>
      <c r="K26" s="546">
        <v>6971</v>
      </c>
      <c r="L26" s="546">
        <v>3.0138348465196714</v>
      </c>
      <c r="M26" s="546">
        <v>1394.2</v>
      </c>
      <c r="N26" s="546">
        <v>4</v>
      </c>
      <c r="O26" s="546">
        <v>9344</v>
      </c>
      <c r="P26" s="539">
        <v>4.0397751837440552</v>
      </c>
      <c r="Q26" s="547">
        <v>2336</v>
      </c>
    </row>
    <row r="27" spans="1:17" ht="14.4" customHeight="1" x14ac:dyDescent="0.3">
      <c r="A27" s="533" t="s">
        <v>1006</v>
      </c>
      <c r="B27" s="534" t="s">
        <v>897</v>
      </c>
      <c r="C27" s="534" t="s">
        <v>903</v>
      </c>
      <c r="D27" s="534" t="s">
        <v>916</v>
      </c>
      <c r="E27" s="534" t="s">
        <v>917</v>
      </c>
      <c r="F27" s="546">
        <v>1</v>
      </c>
      <c r="G27" s="546">
        <v>323</v>
      </c>
      <c r="H27" s="546">
        <v>1</v>
      </c>
      <c r="I27" s="546">
        <v>323</v>
      </c>
      <c r="J27" s="546">
        <v>2</v>
      </c>
      <c r="K27" s="546">
        <v>649</v>
      </c>
      <c r="L27" s="546">
        <v>2.0092879256965945</v>
      </c>
      <c r="M27" s="546">
        <v>324.5</v>
      </c>
      <c r="N27" s="546">
        <v>12</v>
      </c>
      <c r="O27" s="546">
        <v>3924</v>
      </c>
      <c r="P27" s="539">
        <v>12.148606811145511</v>
      </c>
      <c r="Q27" s="547">
        <v>327</v>
      </c>
    </row>
    <row r="28" spans="1:17" ht="14.4" customHeight="1" x14ac:dyDescent="0.3">
      <c r="A28" s="533" t="s">
        <v>1006</v>
      </c>
      <c r="B28" s="534" t="s">
        <v>897</v>
      </c>
      <c r="C28" s="534" t="s">
        <v>903</v>
      </c>
      <c r="D28" s="534" t="s">
        <v>920</v>
      </c>
      <c r="E28" s="534" t="s">
        <v>921</v>
      </c>
      <c r="F28" s="546">
        <v>4</v>
      </c>
      <c r="G28" s="546">
        <v>5744</v>
      </c>
      <c r="H28" s="546">
        <v>1</v>
      </c>
      <c r="I28" s="546">
        <v>1436</v>
      </c>
      <c r="J28" s="546">
        <v>6</v>
      </c>
      <c r="K28" s="546">
        <v>8648</v>
      </c>
      <c r="L28" s="546">
        <v>1.5055710306406684</v>
      </c>
      <c r="M28" s="546">
        <v>1441.3333333333333</v>
      </c>
      <c r="N28" s="546">
        <v>6</v>
      </c>
      <c r="O28" s="546">
        <v>8688</v>
      </c>
      <c r="P28" s="539">
        <v>1.5125348189415042</v>
      </c>
      <c r="Q28" s="547">
        <v>1448</v>
      </c>
    </row>
    <row r="29" spans="1:17" ht="14.4" customHeight="1" x14ac:dyDescent="0.3">
      <c r="A29" s="533" t="s">
        <v>1006</v>
      </c>
      <c r="B29" s="534" t="s">
        <v>964</v>
      </c>
      <c r="C29" s="534" t="s">
        <v>903</v>
      </c>
      <c r="D29" s="534" t="s">
        <v>967</v>
      </c>
      <c r="E29" s="534" t="s">
        <v>968</v>
      </c>
      <c r="F29" s="546">
        <v>1</v>
      </c>
      <c r="G29" s="546">
        <v>297</v>
      </c>
      <c r="H29" s="546">
        <v>1</v>
      </c>
      <c r="I29" s="546">
        <v>297</v>
      </c>
      <c r="J29" s="546">
        <v>2</v>
      </c>
      <c r="K29" s="546">
        <v>594</v>
      </c>
      <c r="L29" s="546">
        <v>2</v>
      </c>
      <c r="M29" s="546">
        <v>297</v>
      </c>
      <c r="N29" s="546">
        <v>6</v>
      </c>
      <c r="O29" s="546">
        <v>1818</v>
      </c>
      <c r="P29" s="539">
        <v>6.1212121212121211</v>
      </c>
      <c r="Q29" s="547">
        <v>303</v>
      </c>
    </row>
    <row r="30" spans="1:17" ht="14.4" customHeight="1" x14ac:dyDescent="0.3">
      <c r="A30" s="533" t="s">
        <v>1006</v>
      </c>
      <c r="B30" s="534" t="s">
        <v>964</v>
      </c>
      <c r="C30" s="534" t="s">
        <v>903</v>
      </c>
      <c r="D30" s="534" t="s">
        <v>969</v>
      </c>
      <c r="E30" s="534" t="s">
        <v>970</v>
      </c>
      <c r="F30" s="546">
        <v>1</v>
      </c>
      <c r="G30" s="546">
        <v>1245</v>
      </c>
      <c r="H30" s="546">
        <v>1</v>
      </c>
      <c r="I30" s="546">
        <v>1245</v>
      </c>
      <c r="J30" s="546">
        <v>3</v>
      </c>
      <c r="K30" s="546">
        <v>3767</v>
      </c>
      <c r="L30" s="546">
        <v>3.02570281124498</v>
      </c>
      <c r="M30" s="546">
        <v>1255.6666666666667</v>
      </c>
      <c r="N30" s="546">
        <v>6</v>
      </c>
      <c r="O30" s="546">
        <v>7608</v>
      </c>
      <c r="P30" s="539">
        <v>6.1108433734939762</v>
      </c>
      <c r="Q30" s="547">
        <v>1268</v>
      </c>
    </row>
    <row r="31" spans="1:17" ht="14.4" customHeight="1" x14ac:dyDescent="0.3">
      <c r="A31" s="533" t="s">
        <v>1006</v>
      </c>
      <c r="B31" s="534" t="s">
        <v>964</v>
      </c>
      <c r="C31" s="534" t="s">
        <v>903</v>
      </c>
      <c r="D31" s="534" t="s">
        <v>977</v>
      </c>
      <c r="E31" s="534" t="s">
        <v>978</v>
      </c>
      <c r="F31" s="546">
        <v>16</v>
      </c>
      <c r="G31" s="546">
        <v>35728</v>
      </c>
      <c r="H31" s="546">
        <v>1</v>
      </c>
      <c r="I31" s="546">
        <v>2233</v>
      </c>
      <c r="J31" s="546">
        <v>39</v>
      </c>
      <c r="K31" s="546">
        <v>87318</v>
      </c>
      <c r="L31" s="546">
        <v>2.4439655172413794</v>
      </c>
      <c r="M31" s="546">
        <v>2238.9230769230771</v>
      </c>
      <c r="N31" s="546">
        <v>78</v>
      </c>
      <c r="O31" s="546">
        <v>176592</v>
      </c>
      <c r="P31" s="539">
        <v>4.9426780116435287</v>
      </c>
      <c r="Q31" s="547">
        <v>2264</v>
      </c>
    </row>
    <row r="32" spans="1:17" ht="14.4" customHeight="1" x14ac:dyDescent="0.3">
      <c r="A32" s="533" t="s">
        <v>1006</v>
      </c>
      <c r="B32" s="534" t="s">
        <v>964</v>
      </c>
      <c r="C32" s="534" t="s">
        <v>903</v>
      </c>
      <c r="D32" s="534" t="s">
        <v>983</v>
      </c>
      <c r="E32" s="534" t="s">
        <v>984</v>
      </c>
      <c r="F32" s="546">
        <v>1</v>
      </c>
      <c r="G32" s="546">
        <v>6514</v>
      </c>
      <c r="H32" s="546">
        <v>1</v>
      </c>
      <c r="I32" s="546">
        <v>6514</v>
      </c>
      <c r="J32" s="546">
        <v>2</v>
      </c>
      <c r="K32" s="546">
        <v>13028</v>
      </c>
      <c r="L32" s="546">
        <v>2</v>
      </c>
      <c r="M32" s="546">
        <v>6514</v>
      </c>
      <c r="N32" s="546">
        <v>6</v>
      </c>
      <c r="O32" s="546">
        <v>39552</v>
      </c>
      <c r="P32" s="539">
        <v>6.0718452563708931</v>
      </c>
      <c r="Q32" s="547">
        <v>6592</v>
      </c>
    </row>
    <row r="33" spans="1:17" ht="14.4" customHeight="1" x14ac:dyDescent="0.3">
      <c r="A33" s="533" t="s">
        <v>1007</v>
      </c>
      <c r="B33" s="534" t="s">
        <v>897</v>
      </c>
      <c r="C33" s="534" t="s">
        <v>903</v>
      </c>
      <c r="D33" s="534" t="s">
        <v>910</v>
      </c>
      <c r="E33" s="534" t="s">
        <v>911</v>
      </c>
      <c r="F33" s="546">
        <v>2</v>
      </c>
      <c r="G33" s="546">
        <v>4626</v>
      </c>
      <c r="H33" s="546">
        <v>1</v>
      </c>
      <c r="I33" s="546">
        <v>2313</v>
      </c>
      <c r="J33" s="546">
        <v>3</v>
      </c>
      <c r="K33" s="546">
        <v>6955</v>
      </c>
      <c r="L33" s="546">
        <v>1.5034587116299178</v>
      </c>
      <c r="M33" s="546">
        <v>2318.3333333333335</v>
      </c>
      <c r="N33" s="546"/>
      <c r="O33" s="546"/>
      <c r="P33" s="539"/>
      <c r="Q33" s="547"/>
    </row>
    <row r="34" spans="1:17" ht="14.4" customHeight="1" x14ac:dyDescent="0.3">
      <c r="A34" s="533" t="s">
        <v>1007</v>
      </c>
      <c r="B34" s="534" t="s">
        <v>897</v>
      </c>
      <c r="C34" s="534" t="s">
        <v>903</v>
      </c>
      <c r="D34" s="534" t="s">
        <v>916</v>
      </c>
      <c r="E34" s="534" t="s">
        <v>917</v>
      </c>
      <c r="F34" s="546">
        <v>2</v>
      </c>
      <c r="G34" s="546">
        <v>646</v>
      </c>
      <c r="H34" s="546">
        <v>1</v>
      </c>
      <c r="I34" s="546">
        <v>323</v>
      </c>
      <c r="J34" s="546">
        <v>2</v>
      </c>
      <c r="K34" s="546">
        <v>649</v>
      </c>
      <c r="L34" s="546">
        <v>1.0046439628482973</v>
      </c>
      <c r="M34" s="546">
        <v>324.5</v>
      </c>
      <c r="N34" s="546"/>
      <c r="O34" s="546"/>
      <c r="P34" s="539"/>
      <c r="Q34" s="547"/>
    </row>
    <row r="35" spans="1:17" ht="14.4" customHeight="1" x14ac:dyDescent="0.3">
      <c r="A35" s="533" t="s">
        <v>1007</v>
      </c>
      <c r="B35" s="534" t="s">
        <v>897</v>
      </c>
      <c r="C35" s="534" t="s">
        <v>903</v>
      </c>
      <c r="D35" s="534" t="s">
        <v>918</v>
      </c>
      <c r="E35" s="534" t="s">
        <v>919</v>
      </c>
      <c r="F35" s="546">
        <v>1</v>
      </c>
      <c r="G35" s="546">
        <v>0</v>
      </c>
      <c r="H35" s="546"/>
      <c r="I35" s="546">
        <v>0</v>
      </c>
      <c r="J35" s="546"/>
      <c r="K35" s="546"/>
      <c r="L35" s="546"/>
      <c r="M35" s="546"/>
      <c r="N35" s="546"/>
      <c r="O35" s="546"/>
      <c r="P35" s="539"/>
      <c r="Q35" s="547"/>
    </row>
    <row r="36" spans="1:17" ht="14.4" customHeight="1" x14ac:dyDescent="0.3">
      <c r="A36" s="533" t="s">
        <v>1007</v>
      </c>
      <c r="B36" s="534" t="s">
        <v>897</v>
      </c>
      <c r="C36" s="534" t="s">
        <v>903</v>
      </c>
      <c r="D36" s="534" t="s">
        <v>920</v>
      </c>
      <c r="E36" s="534" t="s">
        <v>921</v>
      </c>
      <c r="F36" s="546">
        <v>5</v>
      </c>
      <c r="G36" s="546">
        <v>7180</v>
      </c>
      <c r="H36" s="546">
        <v>1</v>
      </c>
      <c r="I36" s="546">
        <v>1436</v>
      </c>
      <c r="J36" s="546">
        <v>14</v>
      </c>
      <c r="K36" s="546">
        <v>20152</v>
      </c>
      <c r="L36" s="546">
        <v>2.8066852367688022</v>
      </c>
      <c r="M36" s="546">
        <v>1439.4285714285713</v>
      </c>
      <c r="N36" s="546">
        <v>5</v>
      </c>
      <c r="O36" s="546">
        <v>7240</v>
      </c>
      <c r="P36" s="539">
        <v>1.0083565459610029</v>
      </c>
      <c r="Q36" s="547">
        <v>1448</v>
      </c>
    </row>
    <row r="37" spans="1:17" ht="14.4" customHeight="1" x14ac:dyDescent="0.3">
      <c r="A37" s="533" t="s">
        <v>1007</v>
      </c>
      <c r="B37" s="534" t="s">
        <v>897</v>
      </c>
      <c r="C37" s="534" t="s">
        <v>903</v>
      </c>
      <c r="D37" s="534" t="s">
        <v>922</v>
      </c>
      <c r="E37" s="534" t="s">
        <v>923</v>
      </c>
      <c r="F37" s="546">
        <v>6</v>
      </c>
      <c r="G37" s="546">
        <v>0</v>
      </c>
      <c r="H37" s="546"/>
      <c r="I37" s="546">
        <v>0</v>
      </c>
      <c r="J37" s="546"/>
      <c r="K37" s="546"/>
      <c r="L37" s="546"/>
      <c r="M37" s="546"/>
      <c r="N37" s="546"/>
      <c r="O37" s="546"/>
      <c r="P37" s="539"/>
      <c r="Q37" s="547"/>
    </row>
    <row r="38" spans="1:17" ht="14.4" customHeight="1" x14ac:dyDescent="0.3">
      <c r="A38" s="533" t="s">
        <v>1007</v>
      </c>
      <c r="B38" s="534" t="s">
        <v>939</v>
      </c>
      <c r="C38" s="534" t="s">
        <v>903</v>
      </c>
      <c r="D38" s="534" t="s">
        <v>942</v>
      </c>
      <c r="E38" s="534" t="s">
        <v>943</v>
      </c>
      <c r="F38" s="546">
        <v>1</v>
      </c>
      <c r="G38" s="546">
        <v>438</v>
      </c>
      <c r="H38" s="546">
        <v>1</v>
      </c>
      <c r="I38" s="546">
        <v>438</v>
      </c>
      <c r="J38" s="546"/>
      <c r="K38" s="546"/>
      <c r="L38" s="546"/>
      <c r="M38" s="546"/>
      <c r="N38" s="546"/>
      <c r="O38" s="546"/>
      <c r="P38" s="539"/>
      <c r="Q38" s="547"/>
    </row>
    <row r="39" spans="1:17" ht="14.4" customHeight="1" x14ac:dyDescent="0.3">
      <c r="A39" s="533" t="s">
        <v>1007</v>
      </c>
      <c r="B39" s="534" t="s">
        <v>939</v>
      </c>
      <c r="C39" s="534" t="s">
        <v>903</v>
      </c>
      <c r="D39" s="534" t="s">
        <v>952</v>
      </c>
      <c r="E39" s="534" t="s">
        <v>953</v>
      </c>
      <c r="F39" s="546">
        <v>2</v>
      </c>
      <c r="G39" s="546">
        <v>1284</v>
      </c>
      <c r="H39" s="546">
        <v>1</v>
      </c>
      <c r="I39" s="546">
        <v>642</v>
      </c>
      <c r="J39" s="546"/>
      <c r="K39" s="546"/>
      <c r="L39" s="546"/>
      <c r="M39" s="546"/>
      <c r="N39" s="546"/>
      <c r="O39" s="546"/>
      <c r="P39" s="539"/>
      <c r="Q39" s="547"/>
    </row>
    <row r="40" spans="1:17" ht="14.4" customHeight="1" x14ac:dyDescent="0.3">
      <c r="A40" s="533" t="s">
        <v>1007</v>
      </c>
      <c r="B40" s="534" t="s">
        <v>964</v>
      </c>
      <c r="C40" s="534" t="s">
        <v>903</v>
      </c>
      <c r="D40" s="534" t="s">
        <v>967</v>
      </c>
      <c r="E40" s="534" t="s">
        <v>968</v>
      </c>
      <c r="F40" s="546">
        <v>1</v>
      </c>
      <c r="G40" s="546">
        <v>297</v>
      </c>
      <c r="H40" s="546">
        <v>1</v>
      </c>
      <c r="I40" s="546">
        <v>297</v>
      </c>
      <c r="J40" s="546">
        <v>2</v>
      </c>
      <c r="K40" s="546">
        <v>598</v>
      </c>
      <c r="L40" s="546">
        <v>2.0134680134680134</v>
      </c>
      <c r="M40" s="546">
        <v>299</v>
      </c>
      <c r="N40" s="546"/>
      <c r="O40" s="546"/>
      <c r="P40" s="539"/>
      <c r="Q40" s="547"/>
    </row>
    <row r="41" spans="1:17" ht="14.4" customHeight="1" x14ac:dyDescent="0.3">
      <c r="A41" s="533" t="s">
        <v>1007</v>
      </c>
      <c r="B41" s="534" t="s">
        <v>964</v>
      </c>
      <c r="C41" s="534" t="s">
        <v>903</v>
      </c>
      <c r="D41" s="534" t="s">
        <v>1008</v>
      </c>
      <c r="E41" s="534" t="s">
        <v>1009</v>
      </c>
      <c r="F41" s="546"/>
      <c r="G41" s="546"/>
      <c r="H41" s="546"/>
      <c r="I41" s="546"/>
      <c r="J41" s="546">
        <v>1</v>
      </c>
      <c r="K41" s="546">
        <v>6276</v>
      </c>
      <c r="L41" s="546"/>
      <c r="M41" s="546">
        <v>6276</v>
      </c>
      <c r="N41" s="546"/>
      <c r="O41" s="546"/>
      <c r="P41" s="539"/>
      <c r="Q41" s="547"/>
    </row>
    <row r="42" spans="1:17" ht="14.4" customHeight="1" x14ac:dyDescent="0.3">
      <c r="A42" s="533" t="s">
        <v>1007</v>
      </c>
      <c r="B42" s="534" t="s">
        <v>964</v>
      </c>
      <c r="C42" s="534" t="s">
        <v>903</v>
      </c>
      <c r="D42" s="534" t="s">
        <v>969</v>
      </c>
      <c r="E42" s="534" t="s">
        <v>970</v>
      </c>
      <c r="F42" s="546">
        <v>10</v>
      </c>
      <c r="G42" s="546">
        <v>12450</v>
      </c>
      <c r="H42" s="546">
        <v>1</v>
      </c>
      <c r="I42" s="546">
        <v>1245</v>
      </c>
      <c r="J42" s="546">
        <v>12</v>
      </c>
      <c r="K42" s="546">
        <v>15020</v>
      </c>
      <c r="L42" s="546">
        <v>1.2064257028112451</v>
      </c>
      <c r="M42" s="546">
        <v>1251.6666666666667</v>
      </c>
      <c r="N42" s="546">
        <v>3</v>
      </c>
      <c r="O42" s="546">
        <v>3804</v>
      </c>
      <c r="P42" s="539">
        <v>0.3055421686746988</v>
      </c>
      <c r="Q42" s="547">
        <v>1268</v>
      </c>
    </row>
    <row r="43" spans="1:17" ht="14.4" customHeight="1" x14ac:dyDescent="0.3">
      <c r="A43" s="533" t="s">
        <v>1007</v>
      </c>
      <c r="B43" s="534" t="s">
        <v>964</v>
      </c>
      <c r="C43" s="534" t="s">
        <v>903</v>
      </c>
      <c r="D43" s="534" t="s">
        <v>971</v>
      </c>
      <c r="E43" s="534" t="s">
        <v>972</v>
      </c>
      <c r="F43" s="546"/>
      <c r="G43" s="546"/>
      <c r="H43" s="546"/>
      <c r="I43" s="546"/>
      <c r="J43" s="546">
        <v>1</v>
      </c>
      <c r="K43" s="546">
        <v>9337</v>
      </c>
      <c r="L43" s="546"/>
      <c r="M43" s="546">
        <v>9337</v>
      </c>
      <c r="N43" s="546"/>
      <c r="O43" s="546"/>
      <c r="P43" s="539"/>
      <c r="Q43" s="547"/>
    </row>
    <row r="44" spans="1:17" ht="14.4" customHeight="1" x14ac:dyDescent="0.3">
      <c r="A44" s="533" t="s">
        <v>1007</v>
      </c>
      <c r="B44" s="534" t="s">
        <v>964</v>
      </c>
      <c r="C44" s="534" t="s">
        <v>903</v>
      </c>
      <c r="D44" s="534" t="s">
        <v>977</v>
      </c>
      <c r="E44" s="534" t="s">
        <v>978</v>
      </c>
      <c r="F44" s="546">
        <v>16</v>
      </c>
      <c r="G44" s="546">
        <v>35728</v>
      </c>
      <c r="H44" s="546">
        <v>1</v>
      </c>
      <c r="I44" s="546">
        <v>2233</v>
      </c>
      <c r="J44" s="546">
        <v>15</v>
      </c>
      <c r="K44" s="546">
        <v>33747</v>
      </c>
      <c r="L44" s="546">
        <v>0.94455329153605017</v>
      </c>
      <c r="M44" s="546">
        <v>2249.8000000000002</v>
      </c>
      <c r="N44" s="546"/>
      <c r="O44" s="546"/>
      <c r="P44" s="539"/>
      <c r="Q44" s="547"/>
    </row>
    <row r="45" spans="1:17" ht="14.4" customHeight="1" x14ac:dyDescent="0.3">
      <c r="A45" s="533" t="s">
        <v>1007</v>
      </c>
      <c r="B45" s="534" t="s">
        <v>964</v>
      </c>
      <c r="C45" s="534" t="s">
        <v>903</v>
      </c>
      <c r="D45" s="534" t="s">
        <v>983</v>
      </c>
      <c r="E45" s="534" t="s">
        <v>984</v>
      </c>
      <c r="F45" s="546">
        <v>1</v>
      </c>
      <c r="G45" s="546">
        <v>6514</v>
      </c>
      <c r="H45" s="546">
        <v>1</v>
      </c>
      <c r="I45" s="546">
        <v>6514</v>
      </c>
      <c r="J45" s="546">
        <v>2</v>
      </c>
      <c r="K45" s="546">
        <v>13082</v>
      </c>
      <c r="L45" s="546">
        <v>2.0082898372735647</v>
      </c>
      <c r="M45" s="546">
        <v>6541</v>
      </c>
      <c r="N45" s="546"/>
      <c r="O45" s="546"/>
      <c r="P45" s="539"/>
      <c r="Q45" s="547"/>
    </row>
    <row r="46" spans="1:17" ht="14.4" customHeight="1" x14ac:dyDescent="0.3">
      <c r="A46" s="533" t="s">
        <v>1007</v>
      </c>
      <c r="B46" s="534" t="s">
        <v>964</v>
      </c>
      <c r="C46" s="534" t="s">
        <v>903</v>
      </c>
      <c r="D46" s="534" t="s">
        <v>991</v>
      </c>
      <c r="E46" s="534" t="s">
        <v>992</v>
      </c>
      <c r="F46" s="546"/>
      <c r="G46" s="546"/>
      <c r="H46" s="546"/>
      <c r="I46" s="546"/>
      <c r="J46" s="546">
        <v>1</v>
      </c>
      <c r="K46" s="546">
        <v>1020</v>
      </c>
      <c r="L46" s="546"/>
      <c r="M46" s="546">
        <v>1020</v>
      </c>
      <c r="N46" s="546"/>
      <c r="O46" s="546"/>
      <c r="P46" s="539"/>
      <c r="Q46" s="547"/>
    </row>
    <row r="47" spans="1:17" ht="14.4" customHeight="1" x14ac:dyDescent="0.3">
      <c r="A47" s="533" t="s">
        <v>1010</v>
      </c>
      <c r="B47" s="534" t="s">
        <v>897</v>
      </c>
      <c r="C47" s="534" t="s">
        <v>903</v>
      </c>
      <c r="D47" s="534" t="s">
        <v>910</v>
      </c>
      <c r="E47" s="534" t="s">
        <v>911</v>
      </c>
      <c r="F47" s="546">
        <v>3</v>
      </c>
      <c r="G47" s="546">
        <v>6939</v>
      </c>
      <c r="H47" s="546">
        <v>1</v>
      </c>
      <c r="I47" s="546">
        <v>2313</v>
      </c>
      <c r="J47" s="546">
        <v>2</v>
      </c>
      <c r="K47" s="546">
        <v>4658</v>
      </c>
      <c r="L47" s="546">
        <v>0.67127828217322383</v>
      </c>
      <c r="M47" s="546">
        <v>2329</v>
      </c>
      <c r="N47" s="546"/>
      <c r="O47" s="546"/>
      <c r="P47" s="539"/>
      <c r="Q47" s="547"/>
    </row>
    <row r="48" spans="1:17" ht="14.4" customHeight="1" x14ac:dyDescent="0.3">
      <c r="A48" s="533" t="s">
        <v>1010</v>
      </c>
      <c r="B48" s="534" t="s">
        <v>897</v>
      </c>
      <c r="C48" s="534" t="s">
        <v>903</v>
      </c>
      <c r="D48" s="534" t="s">
        <v>916</v>
      </c>
      <c r="E48" s="534" t="s">
        <v>917</v>
      </c>
      <c r="F48" s="546">
        <v>1</v>
      </c>
      <c r="G48" s="546">
        <v>323</v>
      </c>
      <c r="H48" s="546">
        <v>1</v>
      </c>
      <c r="I48" s="546">
        <v>323</v>
      </c>
      <c r="J48" s="546"/>
      <c r="K48" s="546"/>
      <c r="L48" s="546"/>
      <c r="M48" s="546"/>
      <c r="N48" s="546">
        <v>1</v>
      </c>
      <c r="O48" s="546">
        <v>327</v>
      </c>
      <c r="P48" s="539">
        <v>1.0123839009287925</v>
      </c>
      <c r="Q48" s="547">
        <v>327</v>
      </c>
    </row>
    <row r="49" spans="1:17" ht="14.4" customHeight="1" x14ac:dyDescent="0.3">
      <c r="A49" s="533" t="s">
        <v>1010</v>
      </c>
      <c r="B49" s="534" t="s">
        <v>897</v>
      </c>
      <c r="C49" s="534" t="s">
        <v>903</v>
      </c>
      <c r="D49" s="534" t="s">
        <v>918</v>
      </c>
      <c r="E49" s="534" t="s">
        <v>919</v>
      </c>
      <c r="F49" s="546">
        <v>9</v>
      </c>
      <c r="G49" s="546">
        <v>0</v>
      </c>
      <c r="H49" s="546"/>
      <c r="I49" s="546">
        <v>0</v>
      </c>
      <c r="J49" s="546">
        <v>3</v>
      </c>
      <c r="K49" s="546">
        <v>0</v>
      </c>
      <c r="L49" s="546"/>
      <c r="M49" s="546">
        <v>0</v>
      </c>
      <c r="N49" s="546"/>
      <c r="O49" s="546"/>
      <c r="P49" s="539"/>
      <c r="Q49" s="547"/>
    </row>
    <row r="50" spans="1:17" ht="14.4" customHeight="1" x14ac:dyDescent="0.3">
      <c r="A50" s="533" t="s">
        <v>1010</v>
      </c>
      <c r="B50" s="534" t="s">
        <v>897</v>
      </c>
      <c r="C50" s="534" t="s">
        <v>903</v>
      </c>
      <c r="D50" s="534" t="s">
        <v>920</v>
      </c>
      <c r="E50" s="534" t="s">
        <v>921</v>
      </c>
      <c r="F50" s="546">
        <v>19</v>
      </c>
      <c r="G50" s="546">
        <v>27284</v>
      </c>
      <c r="H50" s="546">
        <v>1</v>
      </c>
      <c r="I50" s="546">
        <v>1436</v>
      </c>
      <c r="J50" s="546">
        <v>12</v>
      </c>
      <c r="K50" s="546">
        <v>17256</v>
      </c>
      <c r="L50" s="546">
        <v>0.63245858378536868</v>
      </c>
      <c r="M50" s="546">
        <v>1438</v>
      </c>
      <c r="N50" s="546">
        <v>2</v>
      </c>
      <c r="O50" s="546">
        <v>2896</v>
      </c>
      <c r="P50" s="539">
        <v>0.10614279431168451</v>
      </c>
      <c r="Q50" s="547">
        <v>1448</v>
      </c>
    </row>
    <row r="51" spans="1:17" ht="14.4" customHeight="1" x14ac:dyDescent="0.3">
      <c r="A51" s="533" t="s">
        <v>1010</v>
      </c>
      <c r="B51" s="534" t="s">
        <v>897</v>
      </c>
      <c r="C51" s="534" t="s">
        <v>903</v>
      </c>
      <c r="D51" s="534" t="s">
        <v>922</v>
      </c>
      <c r="E51" s="534" t="s">
        <v>923</v>
      </c>
      <c r="F51" s="546">
        <v>2</v>
      </c>
      <c r="G51" s="546">
        <v>0</v>
      </c>
      <c r="H51" s="546"/>
      <c r="I51" s="546">
        <v>0</v>
      </c>
      <c r="J51" s="546"/>
      <c r="K51" s="546"/>
      <c r="L51" s="546"/>
      <c r="M51" s="546"/>
      <c r="N51" s="546"/>
      <c r="O51" s="546"/>
      <c r="P51" s="539"/>
      <c r="Q51" s="547"/>
    </row>
    <row r="52" spans="1:17" ht="14.4" customHeight="1" x14ac:dyDescent="0.3">
      <c r="A52" s="533" t="s">
        <v>1010</v>
      </c>
      <c r="B52" s="534" t="s">
        <v>964</v>
      </c>
      <c r="C52" s="534" t="s">
        <v>903</v>
      </c>
      <c r="D52" s="534" t="s">
        <v>969</v>
      </c>
      <c r="E52" s="534" t="s">
        <v>970</v>
      </c>
      <c r="F52" s="546">
        <v>18</v>
      </c>
      <c r="G52" s="546">
        <v>22410</v>
      </c>
      <c r="H52" s="546">
        <v>1</v>
      </c>
      <c r="I52" s="546">
        <v>1245</v>
      </c>
      <c r="J52" s="546">
        <v>13</v>
      </c>
      <c r="K52" s="546">
        <v>16233</v>
      </c>
      <c r="L52" s="546">
        <v>0.72436412315930387</v>
      </c>
      <c r="M52" s="546">
        <v>1248.6923076923076</v>
      </c>
      <c r="N52" s="546">
        <v>3</v>
      </c>
      <c r="O52" s="546">
        <v>3804</v>
      </c>
      <c r="P52" s="539">
        <v>0.16974564926372154</v>
      </c>
      <c r="Q52" s="547">
        <v>1268</v>
      </c>
    </row>
    <row r="53" spans="1:17" ht="14.4" customHeight="1" x14ac:dyDescent="0.3">
      <c r="A53" s="533" t="s">
        <v>1010</v>
      </c>
      <c r="B53" s="534" t="s">
        <v>964</v>
      </c>
      <c r="C53" s="534" t="s">
        <v>903</v>
      </c>
      <c r="D53" s="534" t="s">
        <v>977</v>
      </c>
      <c r="E53" s="534" t="s">
        <v>978</v>
      </c>
      <c r="F53" s="546">
        <v>10</v>
      </c>
      <c r="G53" s="546">
        <v>22330</v>
      </c>
      <c r="H53" s="546">
        <v>1</v>
      </c>
      <c r="I53" s="546">
        <v>2233</v>
      </c>
      <c r="J53" s="546">
        <v>12</v>
      </c>
      <c r="K53" s="546">
        <v>27048</v>
      </c>
      <c r="L53" s="546">
        <v>1.2112852664576803</v>
      </c>
      <c r="M53" s="546">
        <v>2254</v>
      </c>
      <c r="N53" s="546">
        <v>4</v>
      </c>
      <c r="O53" s="546">
        <v>9056</v>
      </c>
      <c r="P53" s="539">
        <v>0.40555306762203314</v>
      </c>
      <c r="Q53" s="547">
        <v>2264</v>
      </c>
    </row>
    <row r="54" spans="1:17" ht="14.4" customHeight="1" thickBot="1" x14ac:dyDescent="0.35">
      <c r="A54" s="525" t="s">
        <v>1011</v>
      </c>
      <c r="B54" s="526" t="s">
        <v>897</v>
      </c>
      <c r="C54" s="526" t="s">
        <v>903</v>
      </c>
      <c r="D54" s="526" t="s">
        <v>920</v>
      </c>
      <c r="E54" s="526" t="s">
        <v>921</v>
      </c>
      <c r="F54" s="548"/>
      <c r="G54" s="548"/>
      <c r="H54" s="548"/>
      <c r="I54" s="548"/>
      <c r="J54" s="548">
        <v>1</v>
      </c>
      <c r="K54" s="548">
        <v>1436</v>
      </c>
      <c r="L54" s="548"/>
      <c r="M54" s="548">
        <v>1436</v>
      </c>
      <c r="N54" s="548"/>
      <c r="O54" s="548"/>
      <c r="P54" s="531"/>
      <c r="Q54" s="54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45.370359999998996</v>
      </c>
      <c r="C5" s="29">
        <v>42.58</v>
      </c>
      <c r="D5" s="8"/>
      <c r="E5" s="117">
        <v>13.33051</v>
      </c>
      <c r="F5" s="28">
        <v>30.490933070006001</v>
      </c>
      <c r="G5" s="116">
        <f>E5-F5</f>
        <v>-17.160423070006001</v>
      </c>
      <c r="H5" s="122">
        <f>IF(F5&lt;0.00000001,"",E5/F5)</f>
        <v>0.43719586965061602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985.49113999999895</v>
      </c>
      <c r="C6" s="31">
        <v>1157.528890000001</v>
      </c>
      <c r="D6" s="8"/>
      <c r="E6" s="118">
        <v>1059.74423</v>
      </c>
      <c r="F6" s="30">
        <v>2390.5407758061706</v>
      </c>
      <c r="G6" s="119">
        <f>E6-F6</f>
        <v>-1330.7965458061706</v>
      </c>
      <c r="H6" s="123">
        <f>IF(F6&lt;0.00000001,"",E6/F6)</f>
        <v>0.44330732222821789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7492.4683199999981</v>
      </c>
      <c r="C7" s="31">
        <v>6978.3500000000058</v>
      </c>
      <c r="D7" s="8"/>
      <c r="E7" s="118">
        <v>6159.0103700000018</v>
      </c>
      <c r="F7" s="30">
        <v>7449.9997653430546</v>
      </c>
      <c r="G7" s="119">
        <f>E7-F7</f>
        <v>-1290.9893953430528</v>
      </c>
      <c r="H7" s="123">
        <f>IF(F7&lt;0.00000001,"",E7/F7)</f>
        <v>0.82671282738173268</v>
      </c>
    </row>
    <row r="8" spans="1:8" ht="14.4" customHeight="1" thickBot="1" x14ac:dyDescent="0.35">
      <c r="A8" s="1" t="s">
        <v>76</v>
      </c>
      <c r="B8" s="11">
        <v>2296.483860000003</v>
      </c>
      <c r="C8" s="33">
        <v>2948.9602600000021</v>
      </c>
      <c r="D8" s="8"/>
      <c r="E8" s="120">
        <v>1828.808140000003</v>
      </c>
      <c r="F8" s="32">
        <v>2227.9515886123449</v>
      </c>
      <c r="G8" s="121">
        <f>E8-F8</f>
        <v>-399.1434486123419</v>
      </c>
      <c r="H8" s="124">
        <f>IF(F8&lt;0.00000001,"",E8/F8)</f>
        <v>0.82084734217185396</v>
      </c>
    </row>
    <row r="9" spans="1:8" ht="14.4" customHeight="1" thickBot="1" x14ac:dyDescent="0.35">
      <c r="A9" s="2" t="s">
        <v>77</v>
      </c>
      <c r="B9" s="3">
        <v>10819.813679999999</v>
      </c>
      <c r="C9" s="35">
        <v>11127.419150000009</v>
      </c>
      <c r="D9" s="8"/>
      <c r="E9" s="3">
        <v>9060.8932500000046</v>
      </c>
      <c r="F9" s="34">
        <v>12098.983062831576</v>
      </c>
      <c r="G9" s="34">
        <f>E9-F9</f>
        <v>-3038.0898128315712</v>
      </c>
      <c r="H9" s="125">
        <f>IF(F9&lt;0.00000001,"",E9/F9)</f>
        <v>0.74889709349501687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22928.965</v>
      </c>
      <c r="C11" s="29">
        <f>IF(ISERROR(VLOOKUP("Celkem:",'ZV Vykáz.-A'!A:F,4,0)),0,VLOOKUP("Celkem:",'ZV Vykáz.-A'!A:F,4,0)/1000)</f>
        <v>26808.633000000002</v>
      </c>
      <c r="D11" s="8"/>
      <c r="E11" s="117">
        <f>IF(ISERROR(VLOOKUP("Celkem:",'ZV Vykáz.-A'!A:F,6,0)),0,VLOOKUP("Celkem:",'ZV Vykáz.-A'!A:F,6,0)/1000)</f>
        <v>19427.454899999997</v>
      </c>
      <c r="F11" s="28">
        <f>B11</f>
        <v>22928.965</v>
      </c>
      <c r="G11" s="116">
        <f>E11-F11</f>
        <v>-3501.5101000000031</v>
      </c>
      <c r="H11" s="122">
        <f>IF(F11&lt;0.00000001,"",E11/F11)</f>
        <v>0.84728878516758155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22928.965</v>
      </c>
      <c r="C13" s="37">
        <f>SUM(C11:C12)</f>
        <v>26808.633000000002</v>
      </c>
      <c r="D13" s="8"/>
      <c r="E13" s="5">
        <f>SUM(E11:E12)</f>
        <v>19427.454899999997</v>
      </c>
      <c r="F13" s="36">
        <f>SUM(F11:F12)</f>
        <v>22928.965</v>
      </c>
      <c r="G13" s="36">
        <f>E13-F13</f>
        <v>-3501.5101000000031</v>
      </c>
      <c r="H13" s="126">
        <f>IF(F13&lt;0.00000001,"",E13/F13)</f>
        <v>0.84728878516758155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2.11916449563113</v>
      </c>
      <c r="C15" s="39">
        <f>IF(C9=0,"",C13/C9)</f>
        <v>2.4092408705571211</v>
      </c>
      <c r="D15" s="8"/>
      <c r="E15" s="6">
        <f>IF(E9=0,"",E13/E9)</f>
        <v>2.1440993027922479</v>
      </c>
      <c r="F15" s="38">
        <f>IF(F9=0,"",F13/F9)</f>
        <v>1.8951150589208146</v>
      </c>
      <c r="G15" s="38">
        <f>IF(ISERROR(F15-E15),"",E15-F15)</f>
        <v>0.24898424387143336</v>
      </c>
      <c r="H15" s="127">
        <f>IF(ISERROR(F15-E15),"",IF(F15&lt;0.00000001,"",E15/F15))</f>
        <v>1.1313821251640621</v>
      </c>
    </row>
    <row r="17" spans="1:8" ht="14.4" customHeight="1" x14ac:dyDescent="0.3">
      <c r="A17" s="113" t="s">
        <v>157</v>
      </c>
    </row>
    <row r="18" spans="1:8" ht="14.4" customHeight="1" x14ac:dyDescent="0.3">
      <c r="A18" s="288" t="s">
        <v>197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196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251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2.4634235400445035</v>
      </c>
      <c r="C4" s="202">
        <f t="shared" ref="C4:M4" si="0">(C10+C8)/C6</f>
        <v>3.0894889736050803</v>
      </c>
      <c r="D4" s="202">
        <f t="shared" si="0"/>
        <v>2.8255924347487493</v>
      </c>
      <c r="E4" s="202">
        <f t="shared" si="0"/>
        <v>2.9200147149406588</v>
      </c>
      <c r="F4" s="202">
        <f t="shared" si="0"/>
        <v>2.7195447913078907</v>
      </c>
      <c r="G4" s="202">
        <f t="shared" si="0"/>
        <v>2.1440992917558104</v>
      </c>
      <c r="H4" s="202">
        <f t="shared" si="0"/>
        <v>2.1440992917558104</v>
      </c>
      <c r="I4" s="202">
        <f t="shared" si="0"/>
        <v>2.1440992917558104</v>
      </c>
      <c r="J4" s="202">
        <f t="shared" si="0"/>
        <v>2.1440992917558104</v>
      </c>
      <c r="K4" s="202">
        <f t="shared" si="0"/>
        <v>2.1440992917558104</v>
      </c>
      <c r="L4" s="202">
        <f t="shared" si="0"/>
        <v>2.1440992917558104</v>
      </c>
      <c r="M4" s="202">
        <f t="shared" si="0"/>
        <v>2.1440992917558104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1412.6291900000001</v>
      </c>
      <c r="C5" s="202">
        <f>IF(ISERROR(VLOOKUP($A5,'Man Tab'!$A:$Q,COLUMN()+2,0)),0,VLOOKUP($A5,'Man Tab'!$A:$Q,COLUMN()+2,0))</f>
        <v>1307.2575200000001</v>
      </c>
      <c r="D5" s="202">
        <f>IF(ISERROR(VLOOKUP($A5,'Man Tab'!$A:$Q,COLUMN()+2,0)),0,VLOOKUP($A5,'Man Tab'!$A:$Q,COLUMN()+2,0))</f>
        <v>1433.39769</v>
      </c>
      <c r="E5" s="202">
        <f>IF(ISERROR(VLOOKUP($A5,'Man Tab'!$A:$Q,COLUMN()+2,0)),0,VLOOKUP($A5,'Man Tab'!$A:$Q,COLUMN()+2,0))</f>
        <v>1461.90644</v>
      </c>
      <c r="F5" s="202">
        <f>IF(ISERROR(VLOOKUP($A5,'Man Tab'!$A:$Q,COLUMN()+2,0)),0,VLOOKUP($A5,'Man Tab'!$A:$Q,COLUMN()+2,0))</f>
        <v>1528.4513099999999</v>
      </c>
      <c r="G5" s="202">
        <f>IF(ISERROR(VLOOKUP($A5,'Man Tab'!$A:$Q,COLUMN()+2,0)),0,VLOOKUP($A5,'Man Tab'!$A:$Q,COLUMN()+2,0))</f>
        <v>1917.2511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1412.6291900000001</v>
      </c>
      <c r="C6" s="204">
        <f t="shared" ref="C6:M6" si="1">C5+B6</f>
        <v>2719.8867100000002</v>
      </c>
      <c r="D6" s="204">
        <f t="shared" si="1"/>
        <v>4153.2844000000005</v>
      </c>
      <c r="E6" s="204">
        <f t="shared" si="1"/>
        <v>5615.1908400000002</v>
      </c>
      <c r="F6" s="204">
        <f t="shared" si="1"/>
        <v>7143.6421499999997</v>
      </c>
      <c r="G6" s="204">
        <f t="shared" si="1"/>
        <v>9060.8932499999992</v>
      </c>
      <c r="H6" s="204">
        <f t="shared" si="1"/>
        <v>9060.8932499999992</v>
      </c>
      <c r="I6" s="204">
        <f t="shared" si="1"/>
        <v>9060.8932499999992</v>
      </c>
      <c r="J6" s="204">
        <f t="shared" si="1"/>
        <v>9060.8932499999992</v>
      </c>
      <c r="K6" s="204">
        <f t="shared" si="1"/>
        <v>9060.8932499999992</v>
      </c>
      <c r="L6" s="204">
        <f t="shared" si="1"/>
        <v>9060.8932499999992</v>
      </c>
      <c r="M6" s="204">
        <f t="shared" si="1"/>
        <v>9060.8932499999992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3479904</v>
      </c>
      <c r="C9" s="203">
        <v>4923156</v>
      </c>
      <c r="D9" s="203">
        <v>3332428.98</v>
      </c>
      <c r="E9" s="203">
        <v>4660950.8999999994</v>
      </c>
      <c r="F9" s="203">
        <v>3031014.92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3479.904</v>
      </c>
      <c r="C10" s="204">
        <f t="shared" ref="C10:M10" si="3">C9/1000+B10</f>
        <v>8403.06</v>
      </c>
      <c r="D10" s="204">
        <f t="shared" si="3"/>
        <v>11735.48898</v>
      </c>
      <c r="E10" s="204">
        <f t="shared" si="3"/>
        <v>16396.439879999998</v>
      </c>
      <c r="F10" s="204">
        <f t="shared" si="3"/>
        <v>19427.4548</v>
      </c>
      <c r="G10" s="204">
        <f t="shared" si="3"/>
        <v>19427.4548</v>
      </c>
      <c r="H10" s="204">
        <f t="shared" si="3"/>
        <v>19427.4548</v>
      </c>
      <c r="I10" s="204">
        <f t="shared" si="3"/>
        <v>19427.4548</v>
      </c>
      <c r="J10" s="204">
        <f t="shared" si="3"/>
        <v>19427.4548</v>
      </c>
      <c r="K10" s="204">
        <f t="shared" si="3"/>
        <v>19427.4548</v>
      </c>
      <c r="L10" s="204">
        <f t="shared" si="3"/>
        <v>19427.4548</v>
      </c>
      <c r="M10" s="204">
        <f t="shared" si="3"/>
        <v>19427.4548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6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1.8951150589208146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1.8951150589208146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254</v>
      </c>
      <c r="E4" s="129" t="s">
        <v>255</v>
      </c>
      <c r="F4" s="129" t="s">
        <v>256</v>
      </c>
      <c r="G4" s="129" t="s">
        <v>257</v>
      </c>
      <c r="H4" s="129" t="s">
        <v>258</v>
      </c>
      <c r="I4" s="129" t="s">
        <v>259</v>
      </c>
      <c r="J4" s="129" t="s">
        <v>260</v>
      </c>
      <c r="K4" s="129" t="s">
        <v>261</v>
      </c>
      <c r="L4" s="129" t="s">
        <v>262</v>
      </c>
      <c r="M4" s="129" t="s">
        <v>263</v>
      </c>
      <c r="N4" s="129" t="s">
        <v>264</v>
      </c>
      <c r="O4" s="129" t="s">
        <v>265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60.981866140012002</v>
      </c>
      <c r="C7" s="52">
        <v>5.0818221783339999</v>
      </c>
      <c r="D7" s="52">
        <v>2.6626300000000001</v>
      </c>
      <c r="E7" s="52">
        <v>2.0402900000000002</v>
      </c>
      <c r="F7" s="52">
        <v>2.31555</v>
      </c>
      <c r="G7" s="52">
        <v>1.2957799999999999</v>
      </c>
      <c r="H7" s="52">
        <v>2.8487300000000002</v>
      </c>
      <c r="I7" s="52">
        <v>2.1675300000000002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13.33051</v>
      </c>
      <c r="Q7" s="95">
        <v>0.43719586965000001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278</v>
      </c>
    </row>
    <row r="9" spans="1:17" ht="14.4" customHeight="1" x14ac:dyDescent="0.3">
      <c r="A9" s="15" t="s">
        <v>37</v>
      </c>
      <c r="B9" s="51">
        <v>4781.0815516123403</v>
      </c>
      <c r="C9" s="52">
        <v>398.42346263436201</v>
      </c>
      <c r="D9" s="52">
        <v>166.10278</v>
      </c>
      <c r="E9" s="52">
        <v>68.229309999999998</v>
      </c>
      <c r="F9" s="52">
        <v>144.53028</v>
      </c>
      <c r="G9" s="52">
        <v>127.90439000000001</v>
      </c>
      <c r="H9" s="52">
        <v>179.87715</v>
      </c>
      <c r="I9" s="52">
        <v>373.10032000000001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1059.74423</v>
      </c>
      <c r="Q9" s="95">
        <v>0.44330732222800001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278</v>
      </c>
    </row>
    <row r="11" spans="1:17" ht="14.4" customHeight="1" x14ac:dyDescent="0.3">
      <c r="A11" s="15" t="s">
        <v>39</v>
      </c>
      <c r="B11" s="51">
        <v>121.568222116962</v>
      </c>
      <c r="C11" s="52">
        <v>10.130685176412999</v>
      </c>
      <c r="D11" s="52">
        <v>12.058199999999999</v>
      </c>
      <c r="E11" s="52">
        <v>6.1905400000000004</v>
      </c>
      <c r="F11" s="52">
        <v>7.0789</v>
      </c>
      <c r="G11" s="52">
        <v>10.816330000000001</v>
      </c>
      <c r="H11" s="52">
        <v>7.0859399999999999</v>
      </c>
      <c r="I11" s="52">
        <v>4.4791699999999999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47.70908</v>
      </c>
      <c r="Q11" s="95">
        <v>0.78489393312099998</v>
      </c>
    </row>
    <row r="12" spans="1:17" ht="14.4" customHeight="1" x14ac:dyDescent="0.3">
      <c r="A12" s="15" t="s">
        <v>40</v>
      </c>
      <c r="B12" s="51">
        <v>1.999999937004</v>
      </c>
      <c r="C12" s="52">
        <v>0.16666666141700001</v>
      </c>
      <c r="D12" s="52">
        <v>2.1000000000000001E-2</v>
      </c>
      <c r="E12" s="52">
        <v>5.9352499999999999</v>
      </c>
      <c r="F12" s="52">
        <v>4.9660000000000002</v>
      </c>
      <c r="G12" s="52">
        <v>0.20824000000000001</v>
      </c>
      <c r="H12" s="52">
        <v>1.0999999999999999E-2</v>
      </c>
      <c r="I12" s="52">
        <v>1.2250799999999999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12.366569999999999</v>
      </c>
      <c r="Q12" s="95">
        <v>12.366570389516999</v>
      </c>
    </row>
    <row r="13" spans="1:17" ht="14.4" customHeight="1" x14ac:dyDescent="0.3">
      <c r="A13" s="15" t="s">
        <v>41</v>
      </c>
      <c r="B13" s="51">
        <v>17.999999433043001</v>
      </c>
      <c r="C13" s="52">
        <v>1.4999999527529999</v>
      </c>
      <c r="D13" s="52">
        <v>3.9377599999999999</v>
      </c>
      <c r="E13" s="52">
        <v>2.3766699999999998</v>
      </c>
      <c r="F13" s="52">
        <v>0.86989000000000005</v>
      </c>
      <c r="G13" s="52">
        <v>0.17455999999999999</v>
      </c>
      <c r="H13" s="52">
        <v>1.83117</v>
      </c>
      <c r="I13" s="52">
        <v>1.31406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10.504110000000001</v>
      </c>
      <c r="Q13" s="95">
        <v>1.167123370094</v>
      </c>
    </row>
    <row r="14" spans="1:17" ht="14.4" customHeight="1" x14ac:dyDescent="0.3">
      <c r="A14" s="15" t="s">
        <v>42</v>
      </c>
      <c r="B14" s="51">
        <v>178.61167656012799</v>
      </c>
      <c r="C14" s="52">
        <v>14.884306380010001</v>
      </c>
      <c r="D14" s="52">
        <v>20.312999999999999</v>
      </c>
      <c r="E14" s="52">
        <v>17.414000000000001</v>
      </c>
      <c r="F14" s="52">
        <v>16.846</v>
      </c>
      <c r="G14" s="52">
        <v>14.153</v>
      </c>
      <c r="H14" s="52">
        <v>11.349</v>
      </c>
      <c r="I14" s="52">
        <v>9.9179999999999993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89.992999999999995</v>
      </c>
      <c r="Q14" s="95">
        <v>1.0076944770139999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278</v>
      </c>
    </row>
    <row r="17" spans="1:17" ht="14.4" customHeight="1" x14ac:dyDescent="0.3">
      <c r="A17" s="15" t="s">
        <v>45</v>
      </c>
      <c r="B17" s="51">
        <v>907.19417182578798</v>
      </c>
      <c r="C17" s="52">
        <v>75.599514318814997</v>
      </c>
      <c r="D17" s="52">
        <v>6.29976</v>
      </c>
      <c r="E17" s="52">
        <v>5.8246900000000004</v>
      </c>
      <c r="F17" s="52">
        <v>13.873760000000001</v>
      </c>
      <c r="G17" s="52">
        <v>14.070679999999999</v>
      </c>
      <c r="H17" s="52">
        <v>6.0995100000000004</v>
      </c>
      <c r="I17" s="52">
        <v>5.3688700000000003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51.537269999999999</v>
      </c>
      <c r="Q17" s="95">
        <v>0.113619050034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1.95</v>
      </c>
      <c r="E18" s="52">
        <v>5.2990000000000004</v>
      </c>
      <c r="F18" s="52">
        <v>3.4969999999999999</v>
      </c>
      <c r="G18" s="52">
        <v>1.895</v>
      </c>
      <c r="H18" s="52">
        <v>1.0820000000000001</v>
      </c>
      <c r="I18" s="52">
        <v>140.102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153.82499999999999</v>
      </c>
      <c r="Q18" s="95" t="s">
        <v>278</v>
      </c>
    </row>
    <row r="19" spans="1:17" ht="14.4" customHeight="1" x14ac:dyDescent="0.3">
      <c r="A19" s="15" t="s">
        <v>47</v>
      </c>
      <c r="B19" s="51">
        <v>1177.5292089068801</v>
      </c>
      <c r="C19" s="52">
        <v>98.127434075573007</v>
      </c>
      <c r="D19" s="52">
        <v>70.296490000000006</v>
      </c>
      <c r="E19" s="52">
        <v>50.632930000000002</v>
      </c>
      <c r="F19" s="52">
        <v>49.118279999999999</v>
      </c>
      <c r="G19" s="52">
        <v>72.079740000000001</v>
      </c>
      <c r="H19" s="52">
        <v>86.858170000000001</v>
      </c>
      <c r="I19" s="52">
        <v>54.425379999999997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383.41099000000003</v>
      </c>
      <c r="Q19" s="95">
        <v>0.65121270385399999</v>
      </c>
    </row>
    <row r="20" spans="1:17" ht="14.4" customHeight="1" x14ac:dyDescent="0.3">
      <c r="A20" s="15" t="s">
        <v>48</v>
      </c>
      <c r="B20" s="51">
        <v>14899.9995306861</v>
      </c>
      <c r="C20" s="52">
        <v>1241.6666275571799</v>
      </c>
      <c r="D20" s="52">
        <v>954.78126999999904</v>
      </c>
      <c r="E20" s="52">
        <v>967.26783000000296</v>
      </c>
      <c r="F20" s="52">
        <v>1014.6586</v>
      </c>
      <c r="G20" s="52">
        <v>1048.10312</v>
      </c>
      <c r="H20" s="52">
        <v>1057.20316</v>
      </c>
      <c r="I20" s="52">
        <v>1116.99639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6159.01037</v>
      </c>
      <c r="Q20" s="95">
        <v>0.82671282738100005</v>
      </c>
    </row>
    <row r="21" spans="1:17" ht="14.4" customHeight="1" x14ac:dyDescent="0.3">
      <c r="A21" s="16" t="s">
        <v>49</v>
      </c>
      <c r="B21" s="51">
        <v>2050.9998984448798</v>
      </c>
      <c r="C21" s="52">
        <v>170.91665820374001</v>
      </c>
      <c r="D21" s="52">
        <v>171.20599999999999</v>
      </c>
      <c r="E21" s="52">
        <v>171.20599999999999</v>
      </c>
      <c r="F21" s="52">
        <v>171.20599999999999</v>
      </c>
      <c r="G21" s="52">
        <v>171.20599999999999</v>
      </c>
      <c r="H21" s="52">
        <v>171.20599999999999</v>
      </c>
      <c r="I21" s="52">
        <v>174.51599999999999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1030.546</v>
      </c>
      <c r="Q21" s="95">
        <v>1.00492057633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278</v>
      </c>
    </row>
    <row r="24" spans="1:17" ht="14.4" customHeight="1" x14ac:dyDescent="0.3">
      <c r="A24" s="16" t="s">
        <v>52</v>
      </c>
      <c r="B24" s="51">
        <v>-7.2759576141834308E-12</v>
      </c>
      <c r="C24" s="52">
        <v>-6.8212102632969598E-13</v>
      </c>
      <c r="D24" s="52">
        <v>3.0003000000000002</v>
      </c>
      <c r="E24" s="52">
        <v>4.8410099999999998</v>
      </c>
      <c r="F24" s="52">
        <v>4.43743</v>
      </c>
      <c r="G24" s="52">
        <v>-4.0000000000000002E-4</v>
      </c>
      <c r="H24" s="52">
        <v>2.9994799999990001</v>
      </c>
      <c r="I24" s="52">
        <v>33.638299999998999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48.916119999998998</v>
      </c>
      <c r="Q24" s="95"/>
    </row>
    <row r="25" spans="1:17" ht="14.4" customHeight="1" x14ac:dyDescent="0.3">
      <c r="A25" s="17" t="s">
        <v>53</v>
      </c>
      <c r="B25" s="54">
        <v>24197.966125663199</v>
      </c>
      <c r="C25" s="55">
        <v>2016.4971771385999</v>
      </c>
      <c r="D25" s="55">
        <v>1412.6291900000001</v>
      </c>
      <c r="E25" s="55">
        <v>1307.2575200000001</v>
      </c>
      <c r="F25" s="55">
        <v>1433.39769</v>
      </c>
      <c r="G25" s="55">
        <v>1461.90644</v>
      </c>
      <c r="H25" s="55">
        <v>1528.4513099999999</v>
      </c>
      <c r="I25" s="55">
        <v>1917.2511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9060.8932499999992</v>
      </c>
      <c r="Q25" s="96">
        <v>0.748897093495</v>
      </c>
    </row>
    <row r="26" spans="1:17" ht="14.4" customHeight="1" x14ac:dyDescent="0.3">
      <c r="A26" s="15" t="s">
        <v>54</v>
      </c>
      <c r="B26" s="51">
        <v>2414.7988283017598</v>
      </c>
      <c r="C26" s="52">
        <v>201.23323569181301</v>
      </c>
      <c r="D26" s="52">
        <v>162.99978000000101</v>
      </c>
      <c r="E26" s="52">
        <v>161.13761000000099</v>
      </c>
      <c r="F26" s="52">
        <v>185.990250000001</v>
      </c>
      <c r="G26" s="52">
        <v>168.22004000000101</v>
      </c>
      <c r="H26" s="52">
        <v>153.07767000000001</v>
      </c>
      <c r="I26" s="52">
        <v>238.79239999999999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1070.21775</v>
      </c>
      <c r="Q26" s="95">
        <v>0.886382532123</v>
      </c>
    </row>
    <row r="27" spans="1:17" ht="14.4" customHeight="1" x14ac:dyDescent="0.3">
      <c r="A27" s="18" t="s">
        <v>55</v>
      </c>
      <c r="B27" s="54">
        <v>26612.764953964899</v>
      </c>
      <c r="C27" s="55">
        <v>2217.7304128304099</v>
      </c>
      <c r="D27" s="55">
        <v>1575.62897</v>
      </c>
      <c r="E27" s="55">
        <v>1468.3951300000001</v>
      </c>
      <c r="F27" s="55">
        <v>1619.3879400000001</v>
      </c>
      <c r="G27" s="55">
        <v>1630.1264799999999</v>
      </c>
      <c r="H27" s="55">
        <v>1681.52898</v>
      </c>
      <c r="I27" s="55">
        <v>2156.0435000000002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10131.111000000001</v>
      </c>
      <c r="Q27" s="96">
        <v>0.76137229765600001</v>
      </c>
    </row>
    <row r="28" spans="1:17" ht="14.4" customHeight="1" x14ac:dyDescent="0.3">
      <c r="A28" s="16" t="s">
        <v>56</v>
      </c>
      <c r="B28" s="51">
        <v>347.62220521387701</v>
      </c>
      <c r="C28" s="52">
        <v>28.968517101155999</v>
      </c>
      <c r="D28" s="52">
        <v>0</v>
      </c>
      <c r="E28" s="52">
        <v>22.486280000000001</v>
      </c>
      <c r="F28" s="52">
        <v>7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29.486280000000001</v>
      </c>
      <c r="Q28" s="95">
        <v>0.16964554943599999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270</v>
      </c>
      <c r="G4" s="346" t="s">
        <v>64</v>
      </c>
      <c r="H4" s="141" t="s">
        <v>141</v>
      </c>
      <c r="I4" s="344" t="s">
        <v>65</v>
      </c>
      <c r="J4" s="346" t="s">
        <v>272</v>
      </c>
      <c r="K4" s="347" t="s">
        <v>273</v>
      </c>
    </row>
    <row r="5" spans="1:11" ht="42" thickBot="1" x14ac:dyDescent="0.35">
      <c r="A5" s="78"/>
      <c r="B5" s="24" t="s">
        <v>266</v>
      </c>
      <c r="C5" s="25" t="s">
        <v>267</v>
      </c>
      <c r="D5" s="26" t="s">
        <v>268</v>
      </c>
      <c r="E5" s="26" t="s">
        <v>269</v>
      </c>
      <c r="F5" s="345"/>
      <c r="G5" s="345"/>
      <c r="H5" s="25" t="s">
        <v>271</v>
      </c>
      <c r="I5" s="345"/>
      <c r="J5" s="345"/>
      <c r="K5" s="348"/>
    </row>
    <row r="6" spans="1:11" ht="14.4" customHeight="1" thickBot="1" x14ac:dyDescent="0.35">
      <c r="A6" s="435" t="s">
        <v>280</v>
      </c>
      <c r="B6" s="417">
        <v>24973.923178545301</v>
      </c>
      <c r="C6" s="417">
        <v>24484.53832</v>
      </c>
      <c r="D6" s="418">
        <v>-489.384858545258</v>
      </c>
      <c r="E6" s="419">
        <v>0.980404165775</v>
      </c>
      <c r="F6" s="417">
        <v>24197.966125663199</v>
      </c>
      <c r="G6" s="418">
        <v>12098.983062831599</v>
      </c>
      <c r="H6" s="420">
        <v>1917.2511</v>
      </c>
      <c r="I6" s="417">
        <v>9060.8932499999992</v>
      </c>
      <c r="J6" s="418">
        <v>-3038.0898128315798</v>
      </c>
      <c r="K6" s="421">
        <v>0.37444854674700001</v>
      </c>
    </row>
    <row r="7" spans="1:11" ht="14.4" customHeight="1" thickBot="1" x14ac:dyDescent="0.35">
      <c r="A7" s="436" t="s">
        <v>281</v>
      </c>
      <c r="B7" s="417">
        <v>4915.3792112361598</v>
      </c>
      <c r="C7" s="417">
        <v>4886.3432700000003</v>
      </c>
      <c r="D7" s="418">
        <v>-29.035941236159999</v>
      </c>
      <c r="E7" s="419">
        <v>0.99409283801100001</v>
      </c>
      <c r="F7" s="417">
        <v>5162.2433157994901</v>
      </c>
      <c r="G7" s="418">
        <v>2581.1216578997501</v>
      </c>
      <c r="H7" s="420">
        <v>392.20445999999998</v>
      </c>
      <c r="I7" s="417">
        <v>1233.6475600000001</v>
      </c>
      <c r="J7" s="418">
        <v>-1347.4740978997499</v>
      </c>
      <c r="K7" s="421">
        <v>0.238975089807</v>
      </c>
    </row>
    <row r="8" spans="1:11" ht="14.4" customHeight="1" thickBot="1" x14ac:dyDescent="0.35">
      <c r="A8" s="437" t="s">
        <v>282</v>
      </c>
      <c r="B8" s="417">
        <v>4659.3942056369697</v>
      </c>
      <c r="C8" s="417">
        <v>4672.6032699999996</v>
      </c>
      <c r="D8" s="418">
        <v>13.209064363032001</v>
      </c>
      <c r="E8" s="419">
        <v>1.002834931705</v>
      </c>
      <c r="F8" s="417">
        <v>4983.6316392393701</v>
      </c>
      <c r="G8" s="418">
        <v>2491.81581961968</v>
      </c>
      <c r="H8" s="420">
        <v>382.28645999999998</v>
      </c>
      <c r="I8" s="417">
        <v>1143.6545599999999</v>
      </c>
      <c r="J8" s="418">
        <v>-1348.1612596196801</v>
      </c>
      <c r="K8" s="421">
        <v>0.229482161361</v>
      </c>
    </row>
    <row r="9" spans="1:11" ht="14.4" customHeight="1" thickBot="1" x14ac:dyDescent="0.35">
      <c r="A9" s="438" t="s">
        <v>283</v>
      </c>
      <c r="B9" s="422">
        <v>0</v>
      </c>
      <c r="C9" s="422">
        <v>-2.8300000000000001E-3</v>
      </c>
      <c r="D9" s="423">
        <v>-2.8300000000000001E-3</v>
      </c>
      <c r="E9" s="424" t="s">
        <v>278</v>
      </c>
      <c r="F9" s="422">
        <v>0</v>
      </c>
      <c r="G9" s="423">
        <v>0</v>
      </c>
      <c r="H9" s="425">
        <v>2.9999999999999997E-4</v>
      </c>
      <c r="I9" s="422">
        <v>6.0000000000001201E-5</v>
      </c>
      <c r="J9" s="423">
        <v>6.0000000000001201E-5</v>
      </c>
      <c r="K9" s="426" t="s">
        <v>278</v>
      </c>
    </row>
    <row r="10" spans="1:11" ht="14.4" customHeight="1" thickBot="1" x14ac:dyDescent="0.35">
      <c r="A10" s="439" t="s">
        <v>284</v>
      </c>
      <c r="B10" s="417">
        <v>0</v>
      </c>
      <c r="C10" s="417">
        <v>-2.8300000000000001E-3</v>
      </c>
      <c r="D10" s="418">
        <v>-2.8300000000000001E-3</v>
      </c>
      <c r="E10" s="427" t="s">
        <v>278</v>
      </c>
      <c r="F10" s="417">
        <v>0</v>
      </c>
      <c r="G10" s="418">
        <v>0</v>
      </c>
      <c r="H10" s="420">
        <v>2.9999999999999997E-4</v>
      </c>
      <c r="I10" s="417">
        <v>6.0000000000001201E-5</v>
      </c>
      <c r="J10" s="418">
        <v>6.0000000000001201E-5</v>
      </c>
      <c r="K10" s="428" t="s">
        <v>278</v>
      </c>
    </row>
    <row r="11" spans="1:11" ht="14.4" customHeight="1" thickBot="1" x14ac:dyDescent="0.35">
      <c r="A11" s="438" t="s">
        <v>285</v>
      </c>
      <c r="B11" s="422">
        <v>93.808699516833002</v>
      </c>
      <c r="C11" s="422">
        <v>62.504669999999997</v>
      </c>
      <c r="D11" s="423">
        <v>-31.304029516833001</v>
      </c>
      <c r="E11" s="429">
        <v>0.66629929123700005</v>
      </c>
      <c r="F11" s="422">
        <v>60.981866140012002</v>
      </c>
      <c r="G11" s="423">
        <v>30.490933070006001</v>
      </c>
      <c r="H11" s="425">
        <v>2.1675300000000002</v>
      </c>
      <c r="I11" s="422">
        <v>13.33051</v>
      </c>
      <c r="J11" s="423">
        <v>-17.160423070006001</v>
      </c>
      <c r="K11" s="430">
        <v>0.21859793482500001</v>
      </c>
    </row>
    <row r="12" spans="1:11" ht="14.4" customHeight="1" thickBot="1" x14ac:dyDescent="0.35">
      <c r="A12" s="439" t="s">
        <v>286</v>
      </c>
      <c r="B12" s="417">
        <v>87.821719923201996</v>
      </c>
      <c r="C12" s="417">
        <v>59.789430000000003</v>
      </c>
      <c r="D12" s="418">
        <v>-28.032289923202001</v>
      </c>
      <c r="E12" s="419">
        <v>0.68080458971000002</v>
      </c>
      <c r="F12" s="417">
        <v>59.304480578320998</v>
      </c>
      <c r="G12" s="418">
        <v>29.652240289160002</v>
      </c>
      <c r="H12" s="420">
        <v>2.1675300000000002</v>
      </c>
      <c r="I12" s="417">
        <v>13.33051</v>
      </c>
      <c r="J12" s="418">
        <v>-16.321730289160001</v>
      </c>
      <c r="K12" s="421">
        <v>0.224780823809</v>
      </c>
    </row>
    <row r="13" spans="1:11" ht="14.4" customHeight="1" thickBot="1" x14ac:dyDescent="0.35">
      <c r="A13" s="439" t="s">
        <v>287</v>
      </c>
      <c r="B13" s="417">
        <v>0.22952717267</v>
      </c>
      <c r="C13" s="417">
        <v>0</v>
      </c>
      <c r="D13" s="418">
        <v>-0.22952717267</v>
      </c>
      <c r="E13" s="419">
        <v>0</v>
      </c>
      <c r="F13" s="417">
        <v>0</v>
      </c>
      <c r="G13" s="418">
        <v>0</v>
      </c>
      <c r="H13" s="420">
        <v>0</v>
      </c>
      <c r="I13" s="417">
        <v>0</v>
      </c>
      <c r="J13" s="418">
        <v>0</v>
      </c>
      <c r="K13" s="421">
        <v>6</v>
      </c>
    </row>
    <row r="14" spans="1:11" ht="14.4" customHeight="1" thickBot="1" x14ac:dyDescent="0.35">
      <c r="A14" s="439" t="s">
        <v>288</v>
      </c>
      <c r="B14" s="417">
        <v>5.7574524209589999</v>
      </c>
      <c r="C14" s="417">
        <v>2.7152400000000001</v>
      </c>
      <c r="D14" s="418">
        <v>-3.0422124209589998</v>
      </c>
      <c r="E14" s="419">
        <v>0.47160441832099997</v>
      </c>
      <c r="F14" s="417">
        <v>1.6773855616910001</v>
      </c>
      <c r="G14" s="418">
        <v>0.83869278084499999</v>
      </c>
      <c r="H14" s="420">
        <v>0</v>
      </c>
      <c r="I14" s="417">
        <v>0</v>
      </c>
      <c r="J14" s="418">
        <v>-0.83869278084499999</v>
      </c>
      <c r="K14" s="421">
        <v>0</v>
      </c>
    </row>
    <row r="15" spans="1:11" ht="14.4" customHeight="1" thickBot="1" x14ac:dyDescent="0.35">
      <c r="A15" s="438" t="s">
        <v>289</v>
      </c>
      <c r="B15" s="422">
        <v>4403.4489457165801</v>
      </c>
      <c r="C15" s="422">
        <v>4456.4060900000004</v>
      </c>
      <c r="D15" s="423">
        <v>52.95714428342</v>
      </c>
      <c r="E15" s="429">
        <v>1.012026287788</v>
      </c>
      <c r="F15" s="422">
        <v>4781.0815516123403</v>
      </c>
      <c r="G15" s="423">
        <v>2390.5407758061701</v>
      </c>
      <c r="H15" s="425">
        <v>373.10032000000001</v>
      </c>
      <c r="I15" s="422">
        <v>1059.74423</v>
      </c>
      <c r="J15" s="423">
        <v>-1330.7965458061699</v>
      </c>
      <c r="K15" s="430">
        <v>0.22165366111400001</v>
      </c>
    </row>
    <row r="16" spans="1:11" ht="14.4" customHeight="1" thickBot="1" x14ac:dyDescent="0.35">
      <c r="A16" s="439" t="s">
        <v>290</v>
      </c>
      <c r="B16" s="417">
        <v>3917.8563265389198</v>
      </c>
      <c r="C16" s="417">
        <v>4101.7459200000003</v>
      </c>
      <c r="D16" s="418">
        <v>183.88959346108601</v>
      </c>
      <c r="E16" s="419">
        <v>1.0469362779369999</v>
      </c>
      <c r="F16" s="417">
        <v>4217.9998671432204</v>
      </c>
      <c r="G16" s="418">
        <v>2108.9999335716102</v>
      </c>
      <c r="H16" s="420">
        <v>309.17207999999999</v>
      </c>
      <c r="I16" s="417">
        <v>827.08563000000004</v>
      </c>
      <c r="J16" s="418">
        <v>-1281.9143035716099</v>
      </c>
      <c r="K16" s="421">
        <v>0.19608479280400001</v>
      </c>
    </row>
    <row r="17" spans="1:11" ht="14.4" customHeight="1" thickBot="1" x14ac:dyDescent="0.35">
      <c r="A17" s="439" t="s">
        <v>291</v>
      </c>
      <c r="B17" s="417">
        <v>122.889438850548</v>
      </c>
      <c r="C17" s="417">
        <v>168.77743000000001</v>
      </c>
      <c r="D17" s="418">
        <v>45.887991149450997</v>
      </c>
      <c r="E17" s="419">
        <v>1.3734087451179999</v>
      </c>
      <c r="F17" s="417">
        <v>244.999994487924</v>
      </c>
      <c r="G17" s="418">
        <v>122.499997243962</v>
      </c>
      <c r="H17" s="420">
        <v>35.804299999999998</v>
      </c>
      <c r="I17" s="417">
        <v>163.4776</v>
      </c>
      <c r="J17" s="418">
        <v>40.977602756038003</v>
      </c>
      <c r="K17" s="421">
        <v>0.66725552521599996</v>
      </c>
    </row>
    <row r="18" spans="1:11" ht="14.4" customHeight="1" thickBot="1" x14ac:dyDescent="0.35">
      <c r="A18" s="439" t="s">
        <v>292</v>
      </c>
      <c r="B18" s="417">
        <v>29.757362349459999</v>
      </c>
      <c r="C18" s="417">
        <v>11.84942</v>
      </c>
      <c r="D18" s="418">
        <v>-17.907942349460001</v>
      </c>
      <c r="E18" s="419">
        <v>0.39820128749400002</v>
      </c>
      <c r="F18" s="417">
        <v>23.999999244057999</v>
      </c>
      <c r="G18" s="418">
        <v>11.999999622029</v>
      </c>
      <c r="H18" s="420">
        <v>0.57798000000000005</v>
      </c>
      <c r="I18" s="417">
        <v>4.2912600000000003</v>
      </c>
      <c r="J18" s="418">
        <v>-7.7087396220290003</v>
      </c>
      <c r="K18" s="421">
        <v>0.178802505631</v>
      </c>
    </row>
    <row r="19" spans="1:11" ht="14.4" customHeight="1" thickBot="1" x14ac:dyDescent="0.35">
      <c r="A19" s="439" t="s">
        <v>293</v>
      </c>
      <c r="B19" s="417">
        <v>285.41284547706698</v>
      </c>
      <c r="C19" s="417">
        <v>153.68686</v>
      </c>
      <c r="D19" s="418">
        <v>-131.72598547706701</v>
      </c>
      <c r="E19" s="419">
        <v>0.53847212007199996</v>
      </c>
      <c r="F19" s="417">
        <v>263.99999168464001</v>
      </c>
      <c r="G19" s="418">
        <v>131.99999584232</v>
      </c>
      <c r="H19" s="420">
        <v>25.908159999999999</v>
      </c>
      <c r="I19" s="417">
        <v>56.316339999999997</v>
      </c>
      <c r="J19" s="418">
        <v>-75.683655842318998</v>
      </c>
      <c r="K19" s="421">
        <v>0.21331947641599999</v>
      </c>
    </row>
    <row r="20" spans="1:11" ht="14.4" customHeight="1" thickBot="1" x14ac:dyDescent="0.35">
      <c r="A20" s="439" t="s">
        <v>294</v>
      </c>
      <c r="B20" s="417">
        <v>0</v>
      </c>
      <c r="C20" s="417">
        <v>8.1699999999999995E-2</v>
      </c>
      <c r="D20" s="418">
        <v>8.1699999999999995E-2</v>
      </c>
      <c r="E20" s="427" t="s">
        <v>295</v>
      </c>
      <c r="F20" s="417">
        <v>8.1699997425999996E-2</v>
      </c>
      <c r="G20" s="418">
        <v>4.0849998712999998E-2</v>
      </c>
      <c r="H20" s="420">
        <v>0</v>
      </c>
      <c r="I20" s="417">
        <v>0</v>
      </c>
      <c r="J20" s="418">
        <v>-4.0849998712999998E-2</v>
      </c>
      <c r="K20" s="421">
        <v>0</v>
      </c>
    </row>
    <row r="21" spans="1:11" ht="14.4" customHeight="1" thickBot="1" x14ac:dyDescent="0.35">
      <c r="A21" s="439" t="s">
        <v>296</v>
      </c>
      <c r="B21" s="417">
        <v>16.369401562176002</v>
      </c>
      <c r="C21" s="417">
        <v>7.3203199999999997</v>
      </c>
      <c r="D21" s="418">
        <v>-9.0490815621759992</v>
      </c>
      <c r="E21" s="419">
        <v>0.44719533406200002</v>
      </c>
      <c r="F21" s="417">
        <v>13.999999559033</v>
      </c>
      <c r="G21" s="418">
        <v>6.9999997795160001</v>
      </c>
      <c r="H21" s="420">
        <v>0.39200000000000002</v>
      </c>
      <c r="I21" s="417">
        <v>1.8260000000000001</v>
      </c>
      <c r="J21" s="418">
        <v>-5.1739997795160004</v>
      </c>
      <c r="K21" s="421">
        <v>0.13042857553600001</v>
      </c>
    </row>
    <row r="22" spans="1:11" ht="14.4" customHeight="1" thickBot="1" x14ac:dyDescent="0.35">
      <c r="A22" s="439" t="s">
        <v>297</v>
      </c>
      <c r="B22" s="417">
        <v>31.163570938414001</v>
      </c>
      <c r="C22" s="417">
        <v>12.94444</v>
      </c>
      <c r="D22" s="418">
        <v>-18.219130938414001</v>
      </c>
      <c r="E22" s="419">
        <v>0.41537088370199998</v>
      </c>
      <c r="F22" s="417">
        <v>15.999999496038001</v>
      </c>
      <c r="G22" s="418">
        <v>7.9999997480190004</v>
      </c>
      <c r="H22" s="420">
        <v>1.2458</v>
      </c>
      <c r="I22" s="417">
        <v>6.7473999999999998</v>
      </c>
      <c r="J22" s="418">
        <v>-1.2525997480190001</v>
      </c>
      <c r="K22" s="421">
        <v>0.42171251328199999</v>
      </c>
    </row>
    <row r="23" spans="1:11" ht="14.4" customHeight="1" thickBot="1" x14ac:dyDescent="0.35">
      <c r="A23" s="438" t="s">
        <v>298</v>
      </c>
      <c r="B23" s="422">
        <v>129.733234849436</v>
      </c>
      <c r="C23" s="422">
        <v>118.87909999999999</v>
      </c>
      <c r="D23" s="423">
        <v>-10.854134849435001</v>
      </c>
      <c r="E23" s="429">
        <v>0.91633497104999995</v>
      </c>
      <c r="F23" s="422">
        <v>121.568222116962</v>
      </c>
      <c r="G23" s="423">
        <v>60.784111058480001</v>
      </c>
      <c r="H23" s="425">
        <v>4.4791699999999999</v>
      </c>
      <c r="I23" s="422">
        <v>47.70908</v>
      </c>
      <c r="J23" s="423">
        <v>-13.07503105848</v>
      </c>
      <c r="K23" s="430">
        <v>0.39244696656</v>
      </c>
    </row>
    <row r="24" spans="1:11" ht="14.4" customHeight="1" thickBot="1" x14ac:dyDescent="0.35">
      <c r="A24" s="439" t="s">
        <v>299</v>
      </c>
      <c r="B24" s="417">
        <v>2.318597316405</v>
      </c>
      <c r="C24" s="417">
        <v>2.7110699999999999</v>
      </c>
      <c r="D24" s="418">
        <v>0.392472683594</v>
      </c>
      <c r="E24" s="419">
        <v>1.1692716026259999</v>
      </c>
      <c r="F24" s="417">
        <v>2.5879877795519999</v>
      </c>
      <c r="G24" s="418">
        <v>1.2939938897759999</v>
      </c>
      <c r="H24" s="420">
        <v>0</v>
      </c>
      <c r="I24" s="417">
        <v>0</v>
      </c>
      <c r="J24" s="418">
        <v>-1.2939938897759999</v>
      </c>
      <c r="K24" s="421">
        <v>0</v>
      </c>
    </row>
    <row r="25" spans="1:11" ht="14.4" customHeight="1" thickBot="1" x14ac:dyDescent="0.35">
      <c r="A25" s="439" t="s">
        <v>300</v>
      </c>
      <c r="B25" s="417">
        <v>3.247166154326</v>
      </c>
      <c r="C25" s="417">
        <v>3.0940400000000001</v>
      </c>
      <c r="D25" s="418">
        <v>-0.15312615432599999</v>
      </c>
      <c r="E25" s="419">
        <v>0.95284314166499995</v>
      </c>
      <c r="F25" s="417">
        <v>3.9999999685019998</v>
      </c>
      <c r="G25" s="418">
        <v>1.9999999842509999</v>
      </c>
      <c r="H25" s="420">
        <v>3.8719999999999997E-2</v>
      </c>
      <c r="I25" s="417">
        <v>1.4730300000000001</v>
      </c>
      <c r="J25" s="418">
        <v>-0.52696998425099995</v>
      </c>
      <c r="K25" s="421">
        <v>0.368257502899</v>
      </c>
    </row>
    <row r="26" spans="1:11" ht="14.4" customHeight="1" thickBot="1" x14ac:dyDescent="0.35">
      <c r="A26" s="439" t="s">
        <v>301</v>
      </c>
      <c r="B26" s="417">
        <v>7.4991124676799998</v>
      </c>
      <c r="C26" s="417">
        <v>8.7327399999999997</v>
      </c>
      <c r="D26" s="418">
        <v>1.233627532319</v>
      </c>
      <c r="E26" s="419">
        <v>1.1645031378890001</v>
      </c>
      <c r="F26" s="417">
        <v>11</v>
      </c>
      <c r="G26" s="418">
        <v>5.5</v>
      </c>
      <c r="H26" s="420">
        <v>0.92442999999999997</v>
      </c>
      <c r="I26" s="417">
        <v>7.3648499999999997</v>
      </c>
      <c r="J26" s="418">
        <v>1.8648499999999999</v>
      </c>
      <c r="K26" s="421">
        <v>0.66953181818100005</v>
      </c>
    </row>
    <row r="27" spans="1:11" ht="14.4" customHeight="1" thickBot="1" x14ac:dyDescent="0.35">
      <c r="A27" s="439" t="s">
        <v>302</v>
      </c>
      <c r="B27" s="417">
        <v>38.923525075736002</v>
      </c>
      <c r="C27" s="417">
        <v>29.888549999999999</v>
      </c>
      <c r="D27" s="418">
        <v>-9.0349750757359999</v>
      </c>
      <c r="E27" s="419">
        <v>0.767878807015</v>
      </c>
      <c r="F27" s="417">
        <v>23.999999244057999</v>
      </c>
      <c r="G27" s="418">
        <v>11.999999622029</v>
      </c>
      <c r="H27" s="420">
        <v>0.85450000000000004</v>
      </c>
      <c r="I27" s="417">
        <v>8.9565300000000008</v>
      </c>
      <c r="J27" s="418">
        <v>-3.0434696220289998</v>
      </c>
      <c r="K27" s="421">
        <v>0.37318876175400001</v>
      </c>
    </row>
    <row r="28" spans="1:11" ht="14.4" customHeight="1" thickBot="1" x14ac:dyDescent="0.35">
      <c r="A28" s="439" t="s">
        <v>303</v>
      </c>
      <c r="B28" s="417">
        <v>2.9997569216720001</v>
      </c>
      <c r="C28" s="417">
        <v>1.1064000000000001</v>
      </c>
      <c r="D28" s="418">
        <v>-1.8933569216720001</v>
      </c>
      <c r="E28" s="419">
        <v>0.36882988485000001</v>
      </c>
      <c r="F28" s="417">
        <v>2.9999999055069999</v>
      </c>
      <c r="G28" s="418">
        <v>1.4999999527529999</v>
      </c>
      <c r="H28" s="420">
        <v>0</v>
      </c>
      <c r="I28" s="417">
        <v>1.45086</v>
      </c>
      <c r="J28" s="418">
        <v>-4.9139952753000003E-2</v>
      </c>
      <c r="K28" s="421">
        <v>0.48362001523199999</v>
      </c>
    </row>
    <row r="29" spans="1:11" ht="14.4" customHeight="1" thickBot="1" x14ac:dyDescent="0.35">
      <c r="A29" s="439" t="s">
        <v>304</v>
      </c>
      <c r="B29" s="417">
        <v>3.3862470025999999E-2</v>
      </c>
      <c r="C29" s="417">
        <v>0</v>
      </c>
      <c r="D29" s="418">
        <v>-3.3862470025999999E-2</v>
      </c>
      <c r="E29" s="419">
        <v>0</v>
      </c>
      <c r="F29" s="417">
        <v>0</v>
      </c>
      <c r="G29" s="418">
        <v>0</v>
      </c>
      <c r="H29" s="420">
        <v>0</v>
      </c>
      <c r="I29" s="417">
        <v>0</v>
      </c>
      <c r="J29" s="418">
        <v>0</v>
      </c>
      <c r="K29" s="421">
        <v>6</v>
      </c>
    </row>
    <row r="30" spans="1:11" ht="14.4" customHeight="1" thickBot="1" x14ac:dyDescent="0.35">
      <c r="A30" s="439" t="s">
        <v>305</v>
      </c>
      <c r="B30" s="417">
        <v>7.4461075476000005E-2</v>
      </c>
      <c r="C30" s="417">
        <v>7.9659999999999995E-2</v>
      </c>
      <c r="D30" s="418">
        <v>5.1989245229999998E-3</v>
      </c>
      <c r="E30" s="419">
        <v>1.0698207014959999</v>
      </c>
      <c r="F30" s="417">
        <v>4.6271731801999998E-2</v>
      </c>
      <c r="G30" s="418">
        <v>2.3135865900999999E-2</v>
      </c>
      <c r="H30" s="420">
        <v>0</v>
      </c>
      <c r="I30" s="417">
        <v>0</v>
      </c>
      <c r="J30" s="418">
        <v>-2.3135865900999999E-2</v>
      </c>
      <c r="K30" s="421">
        <v>0</v>
      </c>
    </row>
    <row r="31" spans="1:11" ht="14.4" customHeight="1" thickBot="1" x14ac:dyDescent="0.35">
      <c r="A31" s="439" t="s">
        <v>306</v>
      </c>
      <c r="B31" s="417">
        <v>0.89250420355500004</v>
      </c>
      <c r="C31" s="417">
        <v>0</v>
      </c>
      <c r="D31" s="418">
        <v>-0.89250420355500004</v>
      </c>
      <c r="E31" s="419">
        <v>0</v>
      </c>
      <c r="F31" s="417">
        <v>2</v>
      </c>
      <c r="G31" s="418">
        <v>1</v>
      </c>
      <c r="H31" s="420">
        <v>0</v>
      </c>
      <c r="I31" s="417">
        <v>0.87119999999999997</v>
      </c>
      <c r="J31" s="418">
        <v>-0.1288</v>
      </c>
      <c r="K31" s="421">
        <v>0.43559999999999999</v>
      </c>
    </row>
    <row r="32" spans="1:11" ht="14.4" customHeight="1" thickBot="1" x14ac:dyDescent="0.35">
      <c r="A32" s="439" t="s">
        <v>307</v>
      </c>
      <c r="B32" s="417">
        <v>42.733019277259999</v>
      </c>
      <c r="C32" s="417">
        <v>32.638919999999999</v>
      </c>
      <c r="D32" s="418">
        <v>-10.09409927726</v>
      </c>
      <c r="E32" s="419">
        <v>0.76378689247800002</v>
      </c>
      <c r="F32" s="417">
        <v>30.933964148988</v>
      </c>
      <c r="G32" s="418">
        <v>15.466982074494</v>
      </c>
      <c r="H32" s="420">
        <v>0.85309999999999997</v>
      </c>
      <c r="I32" s="417">
        <v>7.3919199999999998</v>
      </c>
      <c r="J32" s="418">
        <v>-8.0750620744939994</v>
      </c>
      <c r="K32" s="421">
        <v>0.23895805802299999</v>
      </c>
    </row>
    <row r="33" spans="1:11" ht="14.4" customHeight="1" thickBot="1" x14ac:dyDescent="0.35">
      <c r="A33" s="439" t="s">
        <v>308</v>
      </c>
      <c r="B33" s="417">
        <v>28.124744832874999</v>
      </c>
      <c r="C33" s="417">
        <v>29.025279999999999</v>
      </c>
      <c r="D33" s="418">
        <v>0.90053516712399995</v>
      </c>
      <c r="E33" s="419">
        <v>1.032019318663</v>
      </c>
      <c r="F33" s="417">
        <v>33.999999653525997</v>
      </c>
      <c r="G33" s="418">
        <v>16.999999826762998</v>
      </c>
      <c r="H33" s="420">
        <v>0.86462000000000006</v>
      </c>
      <c r="I33" s="417">
        <v>7.9312899999999997</v>
      </c>
      <c r="J33" s="418">
        <v>-9.0687098267629995</v>
      </c>
      <c r="K33" s="421">
        <v>0.233273237671</v>
      </c>
    </row>
    <row r="34" spans="1:11" ht="14.4" customHeight="1" thickBot="1" x14ac:dyDescent="0.35">
      <c r="A34" s="439" t="s">
        <v>309</v>
      </c>
      <c r="B34" s="417">
        <v>0</v>
      </c>
      <c r="C34" s="417">
        <v>0.03</v>
      </c>
      <c r="D34" s="418">
        <v>0.03</v>
      </c>
      <c r="E34" s="427" t="s">
        <v>295</v>
      </c>
      <c r="F34" s="417">
        <v>0</v>
      </c>
      <c r="G34" s="418">
        <v>0</v>
      </c>
      <c r="H34" s="420">
        <v>0</v>
      </c>
      <c r="I34" s="417">
        <v>0</v>
      </c>
      <c r="J34" s="418">
        <v>0</v>
      </c>
      <c r="K34" s="428" t="s">
        <v>278</v>
      </c>
    </row>
    <row r="35" spans="1:11" ht="14.4" customHeight="1" thickBot="1" x14ac:dyDescent="0.35">
      <c r="A35" s="439" t="s">
        <v>310</v>
      </c>
      <c r="B35" s="417">
        <v>2.8864850544179999</v>
      </c>
      <c r="C35" s="417">
        <v>11.57244</v>
      </c>
      <c r="D35" s="418">
        <v>8.6859549455810008</v>
      </c>
      <c r="E35" s="419">
        <v>4.0091806407529997</v>
      </c>
      <c r="F35" s="417">
        <v>9.9999996850239992</v>
      </c>
      <c r="G35" s="418">
        <v>4.9999998425119996</v>
      </c>
      <c r="H35" s="420">
        <v>0.94379999999999997</v>
      </c>
      <c r="I35" s="417">
        <v>12.269399999999999</v>
      </c>
      <c r="J35" s="418">
        <v>7.2694001574870004</v>
      </c>
      <c r="K35" s="421">
        <v>1.226940038645</v>
      </c>
    </row>
    <row r="36" spans="1:11" ht="14.4" customHeight="1" thickBot="1" x14ac:dyDescent="0.35">
      <c r="A36" s="438" t="s">
        <v>311</v>
      </c>
      <c r="B36" s="422">
        <v>10.535080868799</v>
      </c>
      <c r="C36" s="422">
        <v>8.0173299999999994</v>
      </c>
      <c r="D36" s="423">
        <v>-2.5177508687989998</v>
      </c>
      <c r="E36" s="429">
        <v>0.76101266804099998</v>
      </c>
      <c r="F36" s="422">
        <v>1.999999937004</v>
      </c>
      <c r="G36" s="423">
        <v>0.99999996850200001</v>
      </c>
      <c r="H36" s="425">
        <v>1.2250799999999999</v>
      </c>
      <c r="I36" s="422">
        <v>12.366569999999999</v>
      </c>
      <c r="J36" s="423">
        <v>11.366570031497</v>
      </c>
      <c r="K36" s="430">
        <v>6.1832851947579996</v>
      </c>
    </row>
    <row r="37" spans="1:11" ht="14.4" customHeight="1" thickBot="1" x14ac:dyDescent="0.35">
      <c r="A37" s="439" t="s">
        <v>312</v>
      </c>
      <c r="B37" s="417">
        <v>8.5347078727689993</v>
      </c>
      <c r="C37" s="417">
        <v>0</v>
      </c>
      <c r="D37" s="418">
        <v>-8.5347078727689993</v>
      </c>
      <c r="E37" s="419">
        <v>0</v>
      </c>
      <c r="F37" s="417">
        <v>0</v>
      </c>
      <c r="G37" s="418">
        <v>0</v>
      </c>
      <c r="H37" s="420">
        <v>0</v>
      </c>
      <c r="I37" s="417">
        <v>4.9660000000000002</v>
      </c>
      <c r="J37" s="418">
        <v>4.9660000000000002</v>
      </c>
      <c r="K37" s="428" t="s">
        <v>295</v>
      </c>
    </row>
    <row r="38" spans="1:11" ht="14.4" customHeight="1" thickBot="1" x14ac:dyDescent="0.35">
      <c r="A38" s="439" t="s">
        <v>313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0</v>
      </c>
      <c r="I38" s="417">
        <v>5.7474999999999996</v>
      </c>
      <c r="J38" s="418">
        <v>5.7474999999999996</v>
      </c>
      <c r="K38" s="428" t="s">
        <v>295</v>
      </c>
    </row>
    <row r="39" spans="1:11" ht="14.4" customHeight="1" thickBot="1" x14ac:dyDescent="0.35">
      <c r="A39" s="439" t="s">
        <v>314</v>
      </c>
      <c r="B39" s="417">
        <v>0</v>
      </c>
      <c r="C39" s="417">
        <v>7.7</v>
      </c>
      <c r="D39" s="418">
        <v>7.7</v>
      </c>
      <c r="E39" s="427" t="s">
        <v>295</v>
      </c>
      <c r="F39" s="417">
        <v>0</v>
      </c>
      <c r="G39" s="418">
        <v>0</v>
      </c>
      <c r="H39" s="420">
        <v>0</v>
      </c>
      <c r="I39" s="417">
        <v>0</v>
      </c>
      <c r="J39" s="418">
        <v>0</v>
      </c>
      <c r="K39" s="428" t="s">
        <v>278</v>
      </c>
    </row>
    <row r="40" spans="1:11" ht="14.4" customHeight="1" thickBot="1" x14ac:dyDescent="0.35">
      <c r="A40" s="439" t="s">
        <v>315</v>
      </c>
      <c r="B40" s="417">
        <v>2.0003729960299999</v>
      </c>
      <c r="C40" s="417">
        <v>0.31733</v>
      </c>
      <c r="D40" s="418">
        <v>-1.6830429960290001</v>
      </c>
      <c r="E40" s="419">
        <v>0.15863541480999999</v>
      </c>
      <c r="F40" s="417">
        <v>1.999999937004</v>
      </c>
      <c r="G40" s="418">
        <v>0.99999996850200001</v>
      </c>
      <c r="H40" s="420">
        <v>1.2250799999999999</v>
      </c>
      <c r="I40" s="417">
        <v>1.65307</v>
      </c>
      <c r="J40" s="418">
        <v>0.65307003149700005</v>
      </c>
      <c r="K40" s="421">
        <v>0.826535026033</v>
      </c>
    </row>
    <row r="41" spans="1:11" ht="14.4" customHeight="1" thickBot="1" x14ac:dyDescent="0.35">
      <c r="A41" s="438" t="s">
        <v>316</v>
      </c>
      <c r="B41" s="422">
        <v>21.868244685320999</v>
      </c>
      <c r="C41" s="422">
        <v>15.210089999999999</v>
      </c>
      <c r="D41" s="423">
        <v>-6.6581546853209996</v>
      </c>
      <c r="E41" s="429">
        <v>0.69553319065399999</v>
      </c>
      <c r="F41" s="422">
        <v>17.999999433043001</v>
      </c>
      <c r="G41" s="423">
        <v>8.9999997165209997</v>
      </c>
      <c r="H41" s="425">
        <v>1.31406</v>
      </c>
      <c r="I41" s="422">
        <v>10.504110000000001</v>
      </c>
      <c r="J41" s="423">
        <v>1.504110283478</v>
      </c>
      <c r="K41" s="430">
        <v>0.58356168504700001</v>
      </c>
    </row>
    <row r="42" spans="1:11" ht="14.4" customHeight="1" thickBot="1" x14ac:dyDescent="0.35">
      <c r="A42" s="439" t="s">
        <v>317</v>
      </c>
      <c r="B42" s="417">
        <v>8.8698950268579999</v>
      </c>
      <c r="C42" s="417">
        <v>7.5001100000000003</v>
      </c>
      <c r="D42" s="418">
        <v>-1.3697850268580001</v>
      </c>
      <c r="E42" s="419">
        <v>0.84556919527100005</v>
      </c>
      <c r="F42" s="417">
        <v>8.9999997165209997</v>
      </c>
      <c r="G42" s="418">
        <v>4.4999998582599998</v>
      </c>
      <c r="H42" s="420">
        <v>1.31406</v>
      </c>
      <c r="I42" s="417">
        <v>9.4248100000000008</v>
      </c>
      <c r="J42" s="418">
        <v>4.924810141739</v>
      </c>
      <c r="K42" s="421">
        <v>1.047201144095</v>
      </c>
    </row>
    <row r="43" spans="1:11" ht="14.4" customHeight="1" thickBot="1" x14ac:dyDescent="0.35">
      <c r="A43" s="439" t="s">
        <v>318</v>
      </c>
      <c r="B43" s="417">
        <v>0.99998058253599997</v>
      </c>
      <c r="C43" s="417">
        <v>0.72851999999999995</v>
      </c>
      <c r="D43" s="418">
        <v>-0.27146058253599997</v>
      </c>
      <c r="E43" s="419">
        <v>0.72853414628500002</v>
      </c>
      <c r="F43" s="417">
        <v>0.99999996850200001</v>
      </c>
      <c r="G43" s="418">
        <v>0.49999998425100001</v>
      </c>
      <c r="H43" s="420">
        <v>0</v>
      </c>
      <c r="I43" s="417">
        <v>0.38419999999999999</v>
      </c>
      <c r="J43" s="418">
        <v>-0.11579998425099999</v>
      </c>
      <c r="K43" s="421">
        <v>0.38420001210100002</v>
      </c>
    </row>
    <row r="44" spans="1:11" ht="14.4" customHeight="1" thickBot="1" x14ac:dyDescent="0.35">
      <c r="A44" s="439" t="s">
        <v>319</v>
      </c>
      <c r="B44" s="417">
        <v>11.998369075926</v>
      </c>
      <c r="C44" s="417">
        <v>6.9814600000000002</v>
      </c>
      <c r="D44" s="418">
        <v>-5.0169090759259998</v>
      </c>
      <c r="E44" s="419">
        <v>0.58186741513100004</v>
      </c>
      <c r="F44" s="417">
        <v>7.9999997480190004</v>
      </c>
      <c r="G44" s="418">
        <v>3.9999998740090001</v>
      </c>
      <c r="H44" s="420">
        <v>0</v>
      </c>
      <c r="I44" s="417">
        <v>0.69510000000000005</v>
      </c>
      <c r="J44" s="418">
        <v>-3.3048998740090001</v>
      </c>
      <c r="K44" s="421">
        <v>8.6887502736000002E-2</v>
      </c>
    </row>
    <row r="45" spans="1:11" ht="14.4" customHeight="1" thickBot="1" x14ac:dyDescent="0.35">
      <c r="A45" s="438" t="s">
        <v>320</v>
      </c>
      <c r="B45" s="422">
        <v>0</v>
      </c>
      <c r="C45" s="422">
        <v>11.58882</v>
      </c>
      <c r="D45" s="423">
        <v>11.58882</v>
      </c>
      <c r="E45" s="424" t="s">
        <v>295</v>
      </c>
      <c r="F45" s="422">
        <v>0</v>
      </c>
      <c r="G45" s="423">
        <v>0</v>
      </c>
      <c r="H45" s="425">
        <v>0</v>
      </c>
      <c r="I45" s="422">
        <v>0</v>
      </c>
      <c r="J45" s="423">
        <v>0</v>
      </c>
      <c r="K45" s="430">
        <v>6</v>
      </c>
    </row>
    <row r="46" spans="1:11" ht="14.4" customHeight="1" thickBot="1" x14ac:dyDescent="0.35">
      <c r="A46" s="439" t="s">
        <v>321</v>
      </c>
      <c r="B46" s="417">
        <v>0</v>
      </c>
      <c r="C46" s="417">
        <v>11.58882</v>
      </c>
      <c r="D46" s="418">
        <v>11.58882</v>
      </c>
      <c r="E46" s="427" t="s">
        <v>295</v>
      </c>
      <c r="F46" s="417">
        <v>0</v>
      </c>
      <c r="G46" s="418">
        <v>0</v>
      </c>
      <c r="H46" s="420">
        <v>0</v>
      </c>
      <c r="I46" s="417">
        <v>0</v>
      </c>
      <c r="J46" s="418">
        <v>0</v>
      </c>
      <c r="K46" s="421">
        <v>6</v>
      </c>
    </row>
    <row r="47" spans="1:11" ht="14.4" customHeight="1" thickBot="1" x14ac:dyDescent="0.35">
      <c r="A47" s="437" t="s">
        <v>42</v>
      </c>
      <c r="B47" s="417">
        <v>255.98500559919199</v>
      </c>
      <c r="C47" s="417">
        <v>213.74</v>
      </c>
      <c r="D47" s="418">
        <v>-42.245005599191998</v>
      </c>
      <c r="E47" s="419">
        <v>0.83497078080599996</v>
      </c>
      <c r="F47" s="417">
        <v>178.61167656012799</v>
      </c>
      <c r="G47" s="418">
        <v>89.305838280063995</v>
      </c>
      <c r="H47" s="420">
        <v>9.9179999999999993</v>
      </c>
      <c r="I47" s="417">
        <v>89.992999999999995</v>
      </c>
      <c r="J47" s="418">
        <v>0.68716171993499997</v>
      </c>
      <c r="K47" s="421">
        <v>0.50384723850699997</v>
      </c>
    </row>
    <row r="48" spans="1:11" ht="14.4" customHeight="1" thickBot="1" x14ac:dyDescent="0.35">
      <c r="A48" s="438" t="s">
        <v>322</v>
      </c>
      <c r="B48" s="422">
        <v>255.98500559919199</v>
      </c>
      <c r="C48" s="422">
        <v>213.74</v>
      </c>
      <c r="D48" s="423">
        <v>-42.245005599191998</v>
      </c>
      <c r="E48" s="429">
        <v>0.83497078080599996</v>
      </c>
      <c r="F48" s="422">
        <v>178.61167656012799</v>
      </c>
      <c r="G48" s="423">
        <v>89.305838280063995</v>
      </c>
      <c r="H48" s="425">
        <v>9.9179999999999993</v>
      </c>
      <c r="I48" s="422">
        <v>89.992999999999995</v>
      </c>
      <c r="J48" s="423">
        <v>0.68716171993499997</v>
      </c>
      <c r="K48" s="430">
        <v>0.50384723850699997</v>
      </c>
    </row>
    <row r="49" spans="1:11" ht="14.4" customHeight="1" thickBot="1" x14ac:dyDescent="0.35">
      <c r="A49" s="439" t="s">
        <v>323</v>
      </c>
      <c r="B49" s="417">
        <v>73.803256557899999</v>
      </c>
      <c r="C49" s="417">
        <v>58.587000000000003</v>
      </c>
      <c r="D49" s="418">
        <v>-15.2162565579</v>
      </c>
      <c r="E49" s="419">
        <v>0.793826759582</v>
      </c>
      <c r="F49" s="417">
        <v>56.611680402832</v>
      </c>
      <c r="G49" s="418">
        <v>28.305840201416</v>
      </c>
      <c r="H49" s="420">
        <v>5.0629999999999997</v>
      </c>
      <c r="I49" s="417">
        <v>29.591999999999999</v>
      </c>
      <c r="J49" s="418">
        <v>1.286159798583</v>
      </c>
      <c r="K49" s="421">
        <v>0.52271898289200003</v>
      </c>
    </row>
    <row r="50" spans="1:11" ht="14.4" customHeight="1" thickBot="1" x14ac:dyDescent="0.35">
      <c r="A50" s="439" t="s">
        <v>324</v>
      </c>
      <c r="B50" s="417">
        <v>78.006303281255001</v>
      </c>
      <c r="C50" s="417">
        <v>66.41</v>
      </c>
      <c r="D50" s="418">
        <v>-11.596303281255</v>
      </c>
      <c r="E50" s="419">
        <v>0.85134145840099995</v>
      </c>
      <c r="F50" s="417">
        <v>27.999999118066999</v>
      </c>
      <c r="G50" s="418">
        <v>13.999999559033</v>
      </c>
      <c r="H50" s="420">
        <v>2.1789999999999998</v>
      </c>
      <c r="I50" s="417">
        <v>13.202</v>
      </c>
      <c r="J50" s="418">
        <v>-0.79799955903300002</v>
      </c>
      <c r="K50" s="421">
        <v>0.47150001485100002</v>
      </c>
    </row>
    <row r="51" spans="1:11" ht="14.4" customHeight="1" thickBot="1" x14ac:dyDescent="0.35">
      <c r="A51" s="439" t="s">
        <v>325</v>
      </c>
      <c r="B51" s="417">
        <v>104.175445760036</v>
      </c>
      <c r="C51" s="417">
        <v>88.742999999999995</v>
      </c>
      <c r="D51" s="418">
        <v>-15.432445760036</v>
      </c>
      <c r="E51" s="419">
        <v>0.85186100575299994</v>
      </c>
      <c r="F51" s="417">
        <v>93.999997039228006</v>
      </c>
      <c r="G51" s="418">
        <v>46.999998519614003</v>
      </c>
      <c r="H51" s="420">
        <v>2.6760000000000002</v>
      </c>
      <c r="I51" s="417">
        <v>47.198999999999998</v>
      </c>
      <c r="J51" s="418">
        <v>0.19900148038500001</v>
      </c>
      <c r="K51" s="421">
        <v>0.50211703709199995</v>
      </c>
    </row>
    <row r="52" spans="1:11" ht="14.4" customHeight="1" thickBot="1" x14ac:dyDescent="0.35">
      <c r="A52" s="440" t="s">
        <v>326</v>
      </c>
      <c r="B52" s="422">
        <v>2082.4881862134298</v>
      </c>
      <c r="C52" s="422">
        <v>2180.4342999999999</v>
      </c>
      <c r="D52" s="423">
        <v>97.946113786574003</v>
      </c>
      <c r="E52" s="429">
        <v>1.0470332146100001</v>
      </c>
      <c r="F52" s="422">
        <v>2084.7233807326702</v>
      </c>
      <c r="G52" s="423">
        <v>1042.3616903663401</v>
      </c>
      <c r="H52" s="425">
        <v>199.89625000000001</v>
      </c>
      <c r="I52" s="422">
        <v>588.77326000000005</v>
      </c>
      <c r="J52" s="423">
        <v>-453.58843036633499</v>
      </c>
      <c r="K52" s="430">
        <v>0.28242272593099998</v>
      </c>
    </row>
    <row r="53" spans="1:11" ht="14.4" customHeight="1" thickBot="1" x14ac:dyDescent="0.35">
      <c r="A53" s="437" t="s">
        <v>45</v>
      </c>
      <c r="B53" s="417">
        <v>679.88707680600999</v>
      </c>
      <c r="C53" s="417">
        <v>921.14341999999999</v>
      </c>
      <c r="D53" s="418">
        <v>241.25634319399001</v>
      </c>
      <c r="E53" s="419">
        <v>1.354847667244</v>
      </c>
      <c r="F53" s="417">
        <v>907.19417182578798</v>
      </c>
      <c r="G53" s="418">
        <v>453.59708591289399</v>
      </c>
      <c r="H53" s="420">
        <v>5.3688700000000003</v>
      </c>
      <c r="I53" s="417">
        <v>51.537269999999999</v>
      </c>
      <c r="J53" s="418">
        <v>-402.05981591289401</v>
      </c>
      <c r="K53" s="421">
        <v>5.6809525016999998E-2</v>
      </c>
    </row>
    <row r="54" spans="1:11" ht="14.4" customHeight="1" thickBot="1" x14ac:dyDescent="0.35">
      <c r="A54" s="441" t="s">
        <v>327</v>
      </c>
      <c r="B54" s="417">
        <v>679.88707680600999</v>
      </c>
      <c r="C54" s="417">
        <v>921.14341999999999</v>
      </c>
      <c r="D54" s="418">
        <v>241.25634319399001</v>
      </c>
      <c r="E54" s="419">
        <v>1.354847667244</v>
      </c>
      <c r="F54" s="417">
        <v>907.19417182578798</v>
      </c>
      <c r="G54" s="418">
        <v>453.59708591289399</v>
      </c>
      <c r="H54" s="420">
        <v>5.3688700000000003</v>
      </c>
      <c r="I54" s="417">
        <v>51.537269999999999</v>
      </c>
      <c r="J54" s="418">
        <v>-402.05981591289401</v>
      </c>
      <c r="K54" s="421">
        <v>5.6809525016999998E-2</v>
      </c>
    </row>
    <row r="55" spans="1:11" ht="14.4" customHeight="1" thickBot="1" x14ac:dyDescent="0.35">
      <c r="A55" s="439" t="s">
        <v>328</v>
      </c>
      <c r="B55" s="417">
        <v>586.00353261079397</v>
      </c>
      <c r="C55" s="417">
        <v>809.90670999999998</v>
      </c>
      <c r="D55" s="418">
        <v>223.90317738920601</v>
      </c>
      <c r="E55" s="419">
        <v>1.382085030087</v>
      </c>
      <c r="F55" s="417">
        <v>807.61617027596901</v>
      </c>
      <c r="G55" s="418">
        <v>403.80808513798502</v>
      </c>
      <c r="H55" s="420">
        <v>0.93799999999999994</v>
      </c>
      <c r="I55" s="417">
        <v>25.053999999999998</v>
      </c>
      <c r="J55" s="418">
        <v>-378.75408513798499</v>
      </c>
      <c r="K55" s="421">
        <v>3.1022162410000002E-2</v>
      </c>
    </row>
    <row r="56" spans="1:11" ht="14.4" customHeight="1" thickBot="1" x14ac:dyDescent="0.35">
      <c r="A56" s="439" t="s">
        <v>329</v>
      </c>
      <c r="B56" s="417">
        <v>0</v>
      </c>
      <c r="C56" s="417">
        <v>4.9249999999999998</v>
      </c>
      <c r="D56" s="418">
        <v>4.9249999999999998</v>
      </c>
      <c r="E56" s="427" t="s">
        <v>295</v>
      </c>
      <c r="F56" s="417">
        <v>6.3033006090789998</v>
      </c>
      <c r="G56" s="418">
        <v>3.1516503045389999</v>
      </c>
      <c r="H56" s="420">
        <v>0</v>
      </c>
      <c r="I56" s="417">
        <v>0</v>
      </c>
      <c r="J56" s="418">
        <v>-3.1516503045389999</v>
      </c>
      <c r="K56" s="421">
        <v>0</v>
      </c>
    </row>
    <row r="57" spans="1:11" ht="14.4" customHeight="1" thickBot="1" x14ac:dyDescent="0.35">
      <c r="A57" s="439" t="s">
        <v>330</v>
      </c>
      <c r="B57" s="417">
        <v>0</v>
      </c>
      <c r="C57" s="417">
        <v>4.2446000000000002</v>
      </c>
      <c r="D57" s="418">
        <v>4.2446000000000002</v>
      </c>
      <c r="E57" s="427" t="s">
        <v>295</v>
      </c>
      <c r="F57" s="417">
        <v>4.0010879048519996</v>
      </c>
      <c r="G57" s="418">
        <v>2.0005439524259998</v>
      </c>
      <c r="H57" s="420">
        <v>4.4308699999999996</v>
      </c>
      <c r="I57" s="417">
        <v>15.004350000000001</v>
      </c>
      <c r="J57" s="418">
        <v>13.003806047573001</v>
      </c>
      <c r="K57" s="421">
        <v>3.750067570823</v>
      </c>
    </row>
    <row r="58" spans="1:11" ht="14.4" customHeight="1" thickBot="1" x14ac:dyDescent="0.35">
      <c r="A58" s="439" t="s">
        <v>331</v>
      </c>
      <c r="B58" s="417">
        <v>54.999907143310999</v>
      </c>
      <c r="C58" s="417">
        <v>47.810650000000003</v>
      </c>
      <c r="D58" s="418">
        <v>-7.189257143311</v>
      </c>
      <c r="E58" s="419">
        <v>0.86928601307300002</v>
      </c>
      <c r="F58" s="417">
        <v>35.999998866086997</v>
      </c>
      <c r="G58" s="418">
        <v>17.999999433043001</v>
      </c>
      <c r="H58" s="420">
        <v>0</v>
      </c>
      <c r="I58" s="417">
        <v>0</v>
      </c>
      <c r="J58" s="418">
        <v>-17.999999433043001</v>
      </c>
      <c r="K58" s="421">
        <v>0</v>
      </c>
    </row>
    <row r="59" spans="1:11" ht="14.4" customHeight="1" thickBot="1" x14ac:dyDescent="0.35">
      <c r="A59" s="439" t="s">
        <v>332</v>
      </c>
      <c r="B59" s="417">
        <v>38.883637051904003</v>
      </c>
      <c r="C59" s="417">
        <v>54.256459999999997</v>
      </c>
      <c r="D59" s="418">
        <v>15.372822948094999</v>
      </c>
      <c r="E59" s="419">
        <v>1.395354553062</v>
      </c>
      <c r="F59" s="417">
        <v>53.273614169799004</v>
      </c>
      <c r="G59" s="418">
        <v>26.636807084899001</v>
      </c>
      <c r="H59" s="420">
        <v>0</v>
      </c>
      <c r="I59" s="417">
        <v>11.47892</v>
      </c>
      <c r="J59" s="418">
        <v>-15.157887084899</v>
      </c>
      <c r="K59" s="421">
        <v>0.21547102029500001</v>
      </c>
    </row>
    <row r="60" spans="1:11" ht="14.4" customHeight="1" thickBot="1" x14ac:dyDescent="0.35">
      <c r="A60" s="442" t="s">
        <v>46</v>
      </c>
      <c r="B60" s="422">
        <v>0</v>
      </c>
      <c r="C60" s="422">
        <v>201.32900000000001</v>
      </c>
      <c r="D60" s="423">
        <v>201.32900000000001</v>
      </c>
      <c r="E60" s="424" t="s">
        <v>278</v>
      </c>
      <c r="F60" s="422">
        <v>0</v>
      </c>
      <c r="G60" s="423">
        <v>0</v>
      </c>
      <c r="H60" s="425">
        <v>140.102</v>
      </c>
      <c r="I60" s="422">
        <v>153.82499999999999</v>
      </c>
      <c r="J60" s="423">
        <v>153.82499999999999</v>
      </c>
      <c r="K60" s="426" t="s">
        <v>278</v>
      </c>
    </row>
    <row r="61" spans="1:11" ht="14.4" customHeight="1" thickBot="1" x14ac:dyDescent="0.35">
      <c r="A61" s="438" t="s">
        <v>333</v>
      </c>
      <c r="B61" s="422">
        <v>0</v>
      </c>
      <c r="C61" s="422">
        <v>65.248999999999995</v>
      </c>
      <c r="D61" s="423">
        <v>65.248999999999995</v>
      </c>
      <c r="E61" s="424" t="s">
        <v>278</v>
      </c>
      <c r="F61" s="422">
        <v>0</v>
      </c>
      <c r="G61" s="423">
        <v>0</v>
      </c>
      <c r="H61" s="425">
        <v>0.72</v>
      </c>
      <c r="I61" s="422">
        <v>14.443</v>
      </c>
      <c r="J61" s="423">
        <v>14.443</v>
      </c>
      <c r="K61" s="426" t="s">
        <v>278</v>
      </c>
    </row>
    <row r="62" spans="1:11" ht="14.4" customHeight="1" thickBot="1" x14ac:dyDescent="0.35">
      <c r="A62" s="439" t="s">
        <v>334</v>
      </c>
      <c r="B62" s="417">
        <v>0</v>
      </c>
      <c r="C62" s="417">
        <v>64.448999999999998</v>
      </c>
      <c r="D62" s="418">
        <v>64.448999999999998</v>
      </c>
      <c r="E62" s="427" t="s">
        <v>278</v>
      </c>
      <c r="F62" s="417">
        <v>0</v>
      </c>
      <c r="G62" s="418">
        <v>0</v>
      </c>
      <c r="H62" s="420">
        <v>0.72</v>
      </c>
      <c r="I62" s="417">
        <v>14.443</v>
      </c>
      <c r="J62" s="418">
        <v>14.443</v>
      </c>
      <c r="K62" s="428" t="s">
        <v>278</v>
      </c>
    </row>
    <row r="63" spans="1:11" ht="14.4" customHeight="1" thickBot="1" x14ac:dyDescent="0.35">
      <c r="A63" s="439" t="s">
        <v>335</v>
      </c>
      <c r="B63" s="417">
        <v>0</v>
      </c>
      <c r="C63" s="417">
        <v>0.8</v>
      </c>
      <c r="D63" s="418">
        <v>0.8</v>
      </c>
      <c r="E63" s="427" t="s">
        <v>278</v>
      </c>
      <c r="F63" s="417">
        <v>0</v>
      </c>
      <c r="G63" s="418">
        <v>0</v>
      </c>
      <c r="H63" s="420">
        <v>0</v>
      </c>
      <c r="I63" s="417">
        <v>0</v>
      </c>
      <c r="J63" s="418">
        <v>0</v>
      </c>
      <c r="K63" s="428" t="s">
        <v>278</v>
      </c>
    </row>
    <row r="64" spans="1:11" ht="14.4" customHeight="1" thickBot="1" x14ac:dyDescent="0.35">
      <c r="A64" s="438" t="s">
        <v>336</v>
      </c>
      <c r="B64" s="422">
        <v>0</v>
      </c>
      <c r="C64" s="422">
        <v>136.08000000000001</v>
      </c>
      <c r="D64" s="423">
        <v>136.08000000000001</v>
      </c>
      <c r="E64" s="424" t="s">
        <v>278</v>
      </c>
      <c r="F64" s="422">
        <v>0</v>
      </c>
      <c r="G64" s="423">
        <v>0</v>
      </c>
      <c r="H64" s="425">
        <v>139.38200000000001</v>
      </c>
      <c r="I64" s="422">
        <v>139.38200000000001</v>
      </c>
      <c r="J64" s="423">
        <v>139.38200000000001</v>
      </c>
      <c r="K64" s="426" t="s">
        <v>278</v>
      </c>
    </row>
    <row r="65" spans="1:11" ht="14.4" customHeight="1" thickBot="1" x14ac:dyDescent="0.35">
      <c r="A65" s="439" t="s">
        <v>337</v>
      </c>
      <c r="B65" s="417">
        <v>0</v>
      </c>
      <c r="C65" s="417">
        <v>136.08000000000001</v>
      </c>
      <c r="D65" s="418">
        <v>136.08000000000001</v>
      </c>
      <c r="E65" s="427" t="s">
        <v>278</v>
      </c>
      <c r="F65" s="417">
        <v>0</v>
      </c>
      <c r="G65" s="418">
        <v>0</v>
      </c>
      <c r="H65" s="420">
        <v>139.38200000000001</v>
      </c>
      <c r="I65" s="417">
        <v>139.38200000000001</v>
      </c>
      <c r="J65" s="418">
        <v>139.38200000000001</v>
      </c>
      <c r="K65" s="428" t="s">
        <v>278</v>
      </c>
    </row>
    <row r="66" spans="1:11" ht="14.4" customHeight="1" thickBot="1" x14ac:dyDescent="0.35">
      <c r="A66" s="437" t="s">
        <v>47</v>
      </c>
      <c r="B66" s="417">
        <v>1402.6011094074199</v>
      </c>
      <c r="C66" s="417">
        <v>1057.9618800000001</v>
      </c>
      <c r="D66" s="418">
        <v>-344.63922940741497</v>
      </c>
      <c r="E66" s="419">
        <v>0.754285643226</v>
      </c>
      <c r="F66" s="417">
        <v>1177.5292089068801</v>
      </c>
      <c r="G66" s="418">
        <v>588.76460445344196</v>
      </c>
      <c r="H66" s="420">
        <v>54.425379999999997</v>
      </c>
      <c r="I66" s="417">
        <v>383.41099000000003</v>
      </c>
      <c r="J66" s="418">
        <v>-205.353614453441</v>
      </c>
      <c r="K66" s="421">
        <v>0.32560635192699999</v>
      </c>
    </row>
    <row r="67" spans="1:11" ht="14.4" customHeight="1" thickBot="1" x14ac:dyDescent="0.35">
      <c r="A67" s="438" t="s">
        <v>338</v>
      </c>
      <c r="B67" s="422">
        <v>22.183714264195</v>
      </c>
      <c r="C67" s="422">
        <v>0.20599999999999999</v>
      </c>
      <c r="D67" s="423">
        <v>-21.977714264195001</v>
      </c>
      <c r="E67" s="429">
        <v>9.2860914780000005E-3</v>
      </c>
      <c r="F67" s="422">
        <v>0.20973774570699999</v>
      </c>
      <c r="G67" s="423">
        <v>0.10486887285300001</v>
      </c>
      <c r="H67" s="425">
        <v>0</v>
      </c>
      <c r="I67" s="422">
        <v>0</v>
      </c>
      <c r="J67" s="423">
        <v>-0.10486887285300001</v>
      </c>
      <c r="K67" s="430">
        <v>0</v>
      </c>
    </row>
    <row r="68" spans="1:11" ht="14.4" customHeight="1" thickBot="1" x14ac:dyDescent="0.35">
      <c r="A68" s="439" t="s">
        <v>339</v>
      </c>
      <c r="B68" s="417">
        <v>22.183714264195</v>
      </c>
      <c r="C68" s="417">
        <v>0.20599999999999999</v>
      </c>
      <c r="D68" s="418">
        <v>-21.977714264195001</v>
      </c>
      <c r="E68" s="419">
        <v>9.2860914780000005E-3</v>
      </c>
      <c r="F68" s="417">
        <v>0.20973774570699999</v>
      </c>
      <c r="G68" s="418">
        <v>0.10486887285300001</v>
      </c>
      <c r="H68" s="420">
        <v>0</v>
      </c>
      <c r="I68" s="417">
        <v>0</v>
      </c>
      <c r="J68" s="418">
        <v>-0.10486887285300001</v>
      </c>
      <c r="K68" s="421">
        <v>0</v>
      </c>
    </row>
    <row r="69" spans="1:11" ht="14.4" customHeight="1" thickBot="1" x14ac:dyDescent="0.35">
      <c r="A69" s="438" t="s">
        <v>340</v>
      </c>
      <c r="B69" s="422">
        <v>80.446835715874002</v>
      </c>
      <c r="C69" s="422">
        <v>56.006900000000002</v>
      </c>
      <c r="D69" s="423">
        <v>-24.439935715874</v>
      </c>
      <c r="E69" s="429">
        <v>0.69619767516700004</v>
      </c>
      <c r="F69" s="422">
        <v>56.540991433949003</v>
      </c>
      <c r="G69" s="423">
        <v>28.270495716974001</v>
      </c>
      <c r="H69" s="425">
        <v>2.10615</v>
      </c>
      <c r="I69" s="422">
        <v>12.221880000000001</v>
      </c>
      <c r="J69" s="423">
        <v>-16.048615716973998</v>
      </c>
      <c r="K69" s="430">
        <v>0.216159633746</v>
      </c>
    </row>
    <row r="70" spans="1:11" ht="14.4" customHeight="1" thickBot="1" x14ac:dyDescent="0.35">
      <c r="A70" s="439" t="s">
        <v>341</v>
      </c>
      <c r="B70" s="417">
        <v>58.251086377274</v>
      </c>
      <c r="C70" s="417">
        <v>38.164499999999997</v>
      </c>
      <c r="D70" s="418">
        <v>-20.086586377273999</v>
      </c>
      <c r="E70" s="419">
        <v>0.65517233022599997</v>
      </c>
      <c r="F70" s="417">
        <v>37.165861453504</v>
      </c>
      <c r="G70" s="418">
        <v>18.582930726752</v>
      </c>
      <c r="H70" s="420">
        <v>1.7596000000000001</v>
      </c>
      <c r="I70" s="417">
        <v>10.6936</v>
      </c>
      <c r="J70" s="418">
        <v>-7.8893307267520001</v>
      </c>
      <c r="K70" s="421">
        <v>0.28772641294399998</v>
      </c>
    </row>
    <row r="71" spans="1:11" ht="14.4" customHeight="1" thickBot="1" x14ac:dyDescent="0.35">
      <c r="A71" s="439" t="s">
        <v>342</v>
      </c>
      <c r="B71" s="417">
        <v>22.195749338599999</v>
      </c>
      <c r="C71" s="417">
        <v>17.842400000000001</v>
      </c>
      <c r="D71" s="418">
        <v>-4.3533493386000002</v>
      </c>
      <c r="E71" s="419">
        <v>0.80386562885500001</v>
      </c>
      <c r="F71" s="417">
        <v>19.375129980444999</v>
      </c>
      <c r="G71" s="418">
        <v>9.6875649902220005</v>
      </c>
      <c r="H71" s="420">
        <v>0.34655000000000002</v>
      </c>
      <c r="I71" s="417">
        <v>1.5282800000000001</v>
      </c>
      <c r="J71" s="418">
        <v>-8.1592849902219999</v>
      </c>
      <c r="K71" s="421">
        <v>7.8878438571999998E-2</v>
      </c>
    </row>
    <row r="72" spans="1:11" ht="14.4" customHeight="1" thickBot="1" x14ac:dyDescent="0.35">
      <c r="A72" s="438" t="s">
        <v>343</v>
      </c>
      <c r="B72" s="422">
        <v>29.441547892029</v>
      </c>
      <c r="C72" s="422">
        <v>37.290289999999999</v>
      </c>
      <c r="D72" s="423">
        <v>7.8487421079709998</v>
      </c>
      <c r="E72" s="429">
        <v>1.2665872778409999</v>
      </c>
      <c r="F72" s="422">
        <v>22.000411616270998</v>
      </c>
      <c r="G72" s="423">
        <v>11.000205808135</v>
      </c>
      <c r="H72" s="425">
        <v>0</v>
      </c>
      <c r="I72" s="422">
        <v>28.211849999999998</v>
      </c>
      <c r="J72" s="423">
        <v>17.211644191864</v>
      </c>
      <c r="K72" s="430">
        <v>1.2823328259510001</v>
      </c>
    </row>
    <row r="73" spans="1:11" ht="14.4" customHeight="1" thickBot="1" x14ac:dyDescent="0.35">
      <c r="A73" s="439" t="s">
        <v>344</v>
      </c>
      <c r="B73" s="417">
        <v>4.678425385862</v>
      </c>
      <c r="C73" s="417">
        <v>4.32</v>
      </c>
      <c r="D73" s="418">
        <v>-0.35842538586200001</v>
      </c>
      <c r="E73" s="419">
        <v>0.92338760238700002</v>
      </c>
      <c r="F73" s="417">
        <v>3.0004122147249999</v>
      </c>
      <c r="G73" s="418">
        <v>1.5002061073620001</v>
      </c>
      <c r="H73" s="420">
        <v>0</v>
      </c>
      <c r="I73" s="417">
        <v>1.35</v>
      </c>
      <c r="J73" s="418">
        <v>-0.15020610736199999</v>
      </c>
      <c r="K73" s="421">
        <v>0.44993817628600002</v>
      </c>
    </row>
    <row r="74" spans="1:11" ht="14.4" customHeight="1" thickBot="1" x14ac:dyDescent="0.35">
      <c r="A74" s="439" t="s">
        <v>345</v>
      </c>
      <c r="B74" s="417">
        <v>24.763122506165999</v>
      </c>
      <c r="C74" s="417">
        <v>32.970289999999999</v>
      </c>
      <c r="D74" s="418">
        <v>8.2071674938329995</v>
      </c>
      <c r="E74" s="419">
        <v>1.3314270036739999</v>
      </c>
      <c r="F74" s="417">
        <v>18.999999401545001</v>
      </c>
      <c r="G74" s="418">
        <v>9.4999997007719994</v>
      </c>
      <c r="H74" s="420">
        <v>0</v>
      </c>
      <c r="I74" s="417">
        <v>26.86185</v>
      </c>
      <c r="J74" s="418">
        <v>17.361850299227001</v>
      </c>
      <c r="K74" s="421">
        <v>1.4137816234780001</v>
      </c>
    </row>
    <row r="75" spans="1:11" ht="14.4" customHeight="1" thickBot="1" x14ac:dyDescent="0.35">
      <c r="A75" s="438" t="s">
        <v>346</v>
      </c>
      <c r="B75" s="422">
        <v>353.36730038098898</v>
      </c>
      <c r="C75" s="422">
        <v>319.05781999999999</v>
      </c>
      <c r="D75" s="423">
        <v>-34.309480380989001</v>
      </c>
      <c r="E75" s="429">
        <v>0.90290703088799995</v>
      </c>
      <c r="F75" s="422">
        <v>339.53962240085599</v>
      </c>
      <c r="G75" s="423">
        <v>169.76981120042799</v>
      </c>
      <c r="H75" s="425">
        <v>21.679590000000001</v>
      </c>
      <c r="I75" s="422">
        <v>130.02887000000001</v>
      </c>
      <c r="J75" s="423">
        <v>-39.740941200427997</v>
      </c>
      <c r="K75" s="430">
        <v>0.382956395723</v>
      </c>
    </row>
    <row r="76" spans="1:11" ht="14.4" customHeight="1" thickBot="1" x14ac:dyDescent="0.35">
      <c r="A76" s="439" t="s">
        <v>347</v>
      </c>
      <c r="B76" s="417">
        <v>320.08345529921701</v>
      </c>
      <c r="C76" s="417">
        <v>280.51175000000001</v>
      </c>
      <c r="D76" s="418">
        <v>-39.571705299217001</v>
      </c>
      <c r="E76" s="419">
        <v>0.87637066320000001</v>
      </c>
      <c r="F76" s="417">
        <v>300.521922908634</v>
      </c>
      <c r="G76" s="418">
        <v>150.260961454317</v>
      </c>
      <c r="H76" s="420">
        <v>18.597670000000001</v>
      </c>
      <c r="I76" s="417">
        <v>111.58602</v>
      </c>
      <c r="J76" s="418">
        <v>-38.674941454317</v>
      </c>
      <c r="K76" s="421">
        <v>0.37130742050299997</v>
      </c>
    </row>
    <row r="77" spans="1:11" ht="14.4" customHeight="1" thickBot="1" x14ac:dyDescent="0.35">
      <c r="A77" s="439" t="s">
        <v>348</v>
      </c>
      <c r="B77" s="417">
        <v>0.31176629998099997</v>
      </c>
      <c r="C77" s="417">
        <v>1.637</v>
      </c>
      <c r="D77" s="418">
        <v>1.3252337000179999</v>
      </c>
      <c r="E77" s="419">
        <v>5.2507278692300003</v>
      </c>
      <c r="F77" s="417">
        <v>1.6778072749749999</v>
      </c>
      <c r="G77" s="418">
        <v>0.83890363748700003</v>
      </c>
      <c r="H77" s="420">
        <v>0</v>
      </c>
      <c r="I77" s="417">
        <v>0.182</v>
      </c>
      <c r="J77" s="418">
        <v>-0.65690363748699998</v>
      </c>
      <c r="K77" s="421">
        <v>0.108474914082</v>
      </c>
    </row>
    <row r="78" spans="1:11" ht="14.4" customHeight="1" thickBot="1" x14ac:dyDescent="0.35">
      <c r="A78" s="439" t="s">
        <v>349</v>
      </c>
      <c r="B78" s="417">
        <v>32.972078781790003</v>
      </c>
      <c r="C78" s="417">
        <v>36.90907</v>
      </c>
      <c r="D78" s="418">
        <v>3.9369912182090001</v>
      </c>
      <c r="E78" s="419">
        <v>1.1194037914399999</v>
      </c>
      <c r="F78" s="417">
        <v>37.339892217246003</v>
      </c>
      <c r="G78" s="418">
        <v>18.669946108623002</v>
      </c>
      <c r="H78" s="420">
        <v>3.0819200000000002</v>
      </c>
      <c r="I78" s="417">
        <v>18.260850000000001</v>
      </c>
      <c r="J78" s="418">
        <v>-0.409096108623</v>
      </c>
      <c r="K78" s="421">
        <v>0.48904399331800003</v>
      </c>
    </row>
    <row r="79" spans="1:11" ht="14.4" customHeight="1" thickBot="1" x14ac:dyDescent="0.35">
      <c r="A79" s="438" t="s">
        <v>350</v>
      </c>
      <c r="B79" s="422">
        <v>717.16171115433099</v>
      </c>
      <c r="C79" s="422">
        <v>607.89778000000001</v>
      </c>
      <c r="D79" s="423">
        <v>-109.263931154331</v>
      </c>
      <c r="E79" s="429">
        <v>0.84764394214700001</v>
      </c>
      <c r="F79" s="422">
        <v>569.238451694638</v>
      </c>
      <c r="G79" s="423">
        <v>284.619225847319</v>
      </c>
      <c r="H79" s="425">
        <v>30.63964</v>
      </c>
      <c r="I79" s="422">
        <v>153.20139</v>
      </c>
      <c r="J79" s="423">
        <v>-131.417835847319</v>
      </c>
      <c r="K79" s="430">
        <v>0.269133944736</v>
      </c>
    </row>
    <row r="80" spans="1:11" ht="14.4" customHeight="1" thickBot="1" x14ac:dyDescent="0.35">
      <c r="A80" s="439" t="s">
        <v>351</v>
      </c>
      <c r="B80" s="417">
        <v>0</v>
      </c>
      <c r="C80" s="417">
        <v>0</v>
      </c>
      <c r="D80" s="418">
        <v>0</v>
      </c>
      <c r="E80" s="419">
        <v>1</v>
      </c>
      <c r="F80" s="417">
        <v>0</v>
      </c>
      <c r="G80" s="418">
        <v>0</v>
      </c>
      <c r="H80" s="420">
        <v>0</v>
      </c>
      <c r="I80" s="417">
        <v>19.54</v>
      </c>
      <c r="J80" s="418">
        <v>19.54</v>
      </c>
      <c r="K80" s="428" t="s">
        <v>295</v>
      </c>
    </row>
    <row r="81" spans="1:11" ht="14.4" customHeight="1" thickBot="1" x14ac:dyDescent="0.35">
      <c r="A81" s="439" t="s">
        <v>352</v>
      </c>
      <c r="B81" s="417">
        <v>527.64078254500305</v>
      </c>
      <c r="C81" s="417">
        <v>389.12099000000001</v>
      </c>
      <c r="D81" s="418">
        <v>-138.51979254500301</v>
      </c>
      <c r="E81" s="419">
        <v>0.737473301671</v>
      </c>
      <c r="F81" s="417">
        <v>325.21709860875001</v>
      </c>
      <c r="G81" s="418">
        <v>162.608549304375</v>
      </c>
      <c r="H81" s="420">
        <v>22.129300000000001</v>
      </c>
      <c r="I81" s="417">
        <v>100.90415</v>
      </c>
      <c r="J81" s="418">
        <v>-61.704399304374</v>
      </c>
      <c r="K81" s="421">
        <v>0.31026705062999999</v>
      </c>
    </row>
    <row r="82" spans="1:11" ht="14.4" customHeight="1" thickBot="1" x14ac:dyDescent="0.35">
      <c r="A82" s="439" t="s">
        <v>353</v>
      </c>
      <c r="B82" s="417">
        <v>29.010568085477001</v>
      </c>
      <c r="C82" s="417">
        <v>40.023000000000003</v>
      </c>
      <c r="D82" s="418">
        <v>11.012431914522001</v>
      </c>
      <c r="E82" s="419">
        <v>1.379600698685</v>
      </c>
      <c r="F82" s="417">
        <v>31.999998992077</v>
      </c>
      <c r="G82" s="418">
        <v>15.999999496038001</v>
      </c>
      <c r="H82" s="420">
        <v>0</v>
      </c>
      <c r="I82" s="417">
        <v>9.4238999999999997</v>
      </c>
      <c r="J82" s="418">
        <v>-6.5760994960380001</v>
      </c>
      <c r="K82" s="421">
        <v>0.29449688427499998</v>
      </c>
    </row>
    <row r="83" spans="1:11" ht="14.4" customHeight="1" thickBot="1" x14ac:dyDescent="0.35">
      <c r="A83" s="439" t="s">
        <v>354</v>
      </c>
      <c r="B83" s="417">
        <v>158.837481986006</v>
      </c>
      <c r="C83" s="417">
        <v>178.18993</v>
      </c>
      <c r="D83" s="418">
        <v>19.352448013993001</v>
      </c>
      <c r="E83" s="419">
        <v>1.121838043338</v>
      </c>
      <c r="F83" s="417">
        <v>210.09022643611701</v>
      </c>
      <c r="G83" s="418">
        <v>105.045113218059</v>
      </c>
      <c r="H83" s="420">
        <v>8.5103399999999993</v>
      </c>
      <c r="I83" s="417">
        <v>23.33334</v>
      </c>
      <c r="J83" s="418">
        <v>-81.711773218057999</v>
      </c>
      <c r="K83" s="421">
        <v>0.11106342449000001</v>
      </c>
    </row>
    <row r="84" spans="1:11" ht="14.4" customHeight="1" thickBot="1" x14ac:dyDescent="0.35">
      <c r="A84" s="439" t="s">
        <v>355</v>
      </c>
      <c r="B84" s="417">
        <v>1.6728785378440001</v>
      </c>
      <c r="C84" s="417">
        <v>0.56386000000000003</v>
      </c>
      <c r="D84" s="418">
        <v>-1.1090185378440001</v>
      </c>
      <c r="E84" s="419">
        <v>0.33705973700000003</v>
      </c>
      <c r="F84" s="417">
        <v>1.9311276576930001</v>
      </c>
      <c r="G84" s="418">
        <v>0.96556382884600001</v>
      </c>
      <c r="H84" s="420">
        <v>0</v>
      </c>
      <c r="I84" s="417">
        <v>0</v>
      </c>
      <c r="J84" s="418">
        <v>-0.96556382884600001</v>
      </c>
      <c r="K84" s="421">
        <v>0</v>
      </c>
    </row>
    <row r="85" spans="1:11" ht="14.4" customHeight="1" thickBot="1" x14ac:dyDescent="0.35">
      <c r="A85" s="438" t="s">
        <v>356</v>
      </c>
      <c r="B85" s="422">
        <v>199.99999999999699</v>
      </c>
      <c r="C85" s="422">
        <v>37.50309</v>
      </c>
      <c r="D85" s="423">
        <v>-162.49690999999601</v>
      </c>
      <c r="E85" s="429">
        <v>0.18751545</v>
      </c>
      <c r="F85" s="422">
        <v>189.99999401546</v>
      </c>
      <c r="G85" s="423">
        <v>94.999997007730002</v>
      </c>
      <c r="H85" s="425">
        <v>0</v>
      </c>
      <c r="I85" s="422">
        <v>59.747</v>
      </c>
      <c r="J85" s="423">
        <v>-35.252997007730002</v>
      </c>
      <c r="K85" s="430">
        <v>0.31445790464099999</v>
      </c>
    </row>
    <row r="86" spans="1:11" ht="14.4" customHeight="1" thickBot="1" x14ac:dyDescent="0.35">
      <c r="A86" s="439" t="s">
        <v>357</v>
      </c>
      <c r="B86" s="417">
        <v>149.99999999999699</v>
      </c>
      <c r="C86" s="417">
        <v>37.50309</v>
      </c>
      <c r="D86" s="418">
        <v>-112.496909999997</v>
      </c>
      <c r="E86" s="419">
        <v>0.25002059999999998</v>
      </c>
      <c r="F86" s="417">
        <v>99.999996850241999</v>
      </c>
      <c r="G86" s="418">
        <v>49.999998425120999</v>
      </c>
      <c r="H86" s="420">
        <v>0</v>
      </c>
      <c r="I86" s="417">
        <v>0</v>
      </c>
      <c r="J86" s="418">
        <v>-49.999998425120999</v>
      </c>
      <c r="K86" s="421">
        <v>0</v>
      </c>
    </row>
    <row r="87" spans="1:11" ht="14.4" customHeight="1" thickBot="1" x14ac:dyDescent="0.35">
      <c r="A87" s="439" t="s">
        <v>358</v>
      </c>
      <c r="B87" s="417">
        <v>49.999999999998998</v>
      </c>
      <c r="C87" s="417">
        <v>0</v>
      </c>
      <c r="D87" s="418">
        <v>-49.999999999998998</v>
      </c>
      <c r="E87" s="419">
        <v>0</v>
      </c>
      <c r="F87" s="417">
        <v>89.999997165218005</v>
      </c>
      <c r="G87" s="418">
        <v>44.999998582609003</v>
      </c>
      <c r="H87" s="420">
        <v>0</v>
      </c>
      <c r="I87" s="417">
        <v>59.747</v>
      </c>
      <c r="J87" s="418">
        <v>14.747001417390999</v>
      </c>
      <c r="K87" s="421">
        <v>0.66385557646500004</v>
      </c>
    </row>
    <row r="88" spans="1:11" ht="14.4" customHeight="1" thickBot="1" x14ac:dyDescent="0.35">
      <c r="A88" s="436" t="s">
        <v>48</v>
      </c>
      <c r="B88" s="417">
        <v>15104.0746745999</v>
      </c>
      <c r="C88" s="417">
        <v>14736.4894</v>
      </c>
      <c r="D88" s="418">
        <v>-367.58527459994201</v>
      </c>
      <c r="E88" s="419">
        <v>0.97566317152600002</v>
      </c>
      <c r="F88" s="417">
        <v>14899.9995306861</v>
      </c>
      <c r="G88" s="418">
        <v>7449.9997653430601</v>
      </c>
      <c r="H88" s="420">
        <v>1116.99639</v>
      </c>
      <c r="I88" s="417">
        <v>6159.01037</v>
      </c>
      <c r="J88" s="418">
        <v>-1290.9893953430601</v>
      </c>
      <c r="K88" s="421">
        <v>0.41335641368999998</v>
      </c>
    </row>
    <row r="89" spans="1:11" ht="14.4" customHeight="1" thickBot="1" x14ac:dyDescent="0.35">
      <c r="A89" s="442" t="s">
        <v>359</v>
      </c>
      <c r="B89" s="422">
        <v>11196.9999999998</v>
      </c>
      <c r="C89" s="422">
        <v>10938.906999999999</v>
      </c>
      <c r="D89" s="423">
        <v>-258.09299999979299</v>
      </c>
      <c r="E89" s="429">
        <v>0.976949807984</v>
      </c>
      <c r="F89" s="422">
        <v>11048.9996519833</v>
      </c>
      <c r="G89" s="423">
        <v>5524.4998259916401</v>
      </c>
      <c r="H89" s="425">
        <v>828.21299999999997</v>
      </c>
      <c r="I89" s="422">
        <v>4564.8289999999997</v>
      </c>
      <c r="J89" s="423">
        <v>-959.67082599163996</v>
      </c>
      <c r="K89" s="430">
        <v>0.41314409845</v>
      </c>
    </row>
    <row r="90" spans="1:11" ht="14.4" customHeight="1" thickBot="1" x14ac:dyDescent="0.35">
      <c r="A90" s="438" t="s">
        <v>360</v>
      </c>
      <c r="B90" s="422">
        <v>11160.9999999998</v>
      </c>
      <c r="C90" s="422">
        <v>10912.656000000001</v>
      </c>
      <c r="D90" s="423">
        <v>-248.34399999979399</v>
      </c>
      <c r="E90" s="429">
        <v>0.97774894722600003</v>
      </c>
      <c r="F90" s="422">
        <v>10999.9996535267</v>
      </c>
      <c r="G90" s="423">
        <v>5499.99982676333</v>
      </c>
      <c r="H90" s="425">
        <v>810.24300000000005</v>
      </c>
      <c r="I90" s="422">
        <v>4539.7259999999997</v>
      </c>
      <c r="J90" s="423">
        <v>-960.273826763329</v>
      </c>
      <c r="K90" s="430">
        <v>0.41270237663499998</v>
      </c>
    </row>
    <row r="91" spans="1:11" ht="14.4" customHeight="1" thickBot="1" x14ac:dyDescent="0.35">
      <c r="A91" s="439" t="s">
        <v>361</v>
      </c>
      <c r="B91" s="417">
        <v>11160.9999999998</v>
      </c>
      <c r="C91" s="417">
        <v>10912.656000000001</v>
      </c>
      <c r="D91" s="418">
        <v>-248.34399999979399</v>
      </c>
      <c r="E91" s="419">
        <v>0.97774894722600003</v>
      </c>
      <c r="F91" s="417">
        <v>10999.9996535267</v>
      </c>
      <c r="G91" s="418">
        <v>5499.99982676333</v>
      </c>
      <c r="H91" s="420">
        <v>810.24300000000005</v>
      </c>
      <c r="I91" s="417">
        <v>4539.7259999999997</v>
      </c>
      <c r="J91" s="418">
        <v>-960.273826763329</v>
      </c>
      <c r="K91" s="421">
        <v>0.41270237663499998</v>
      </c>
    </row>
    <row r="92" spans="1:11" ht="14.4" customHeight="1" thickBot="1" x14ac:dyDescent="0.35">
      <c r="A92" s="438" t="s">
        <v>362</v>
      </c>
      <c r="B92" s="422">
        <v>0</v>
      </c>
      <c r="C92" s="422">
        <v>12.4</v>
      </c>
      <c r="D92" s="423">
        <v>12.4</v>
      </c>
      <c r="E92" s="424" t="s">
        <v>278</v>
      </c>
      <c r="F92" s="422">
        <v>14.999999527536</v>
      </c>
      <c r="G92" s="423">
        <v>7.4999997637679998</v>
      </c>
      <c r="H92" s="425">
        <v>15.2</v>
      </c>
      <c r="I92" s="422">
        <v>15.2</v>
      </c>
      <c r="J92" s="423">
        <v>7.7000002362310003</v>
      </c>
      <c r="K92" s="430">
        <v>1.0133333652500001</v>
      </c>
    </row>
    <row r="93" spans="1:11" ht="14.4" customHeight="1" thickBot="1" x14ac:dyDescent="0.35">
      <c r="A93" s="439" t="s">
        <v>363</v>
      </c>
      <c r="B93" s="417">
        <v>0</v>
      </c>
      <c r="C93" s="417">
        <v>12.4</v>
      </c>
      <c r="D93" s="418">
        <v>12.4</v>
      </c>
      <c r="E93" s="427" t="s">
        <v>278</v>
      </c>
      <c r="F93" s="417">
        <v>14.999999527536</v>
      </c>
      <c r="G93" s="418">
        <v>7.4999997637679998</v>
      </c>
      <c r="H93" s="420">
        <v>15.2</v>
      </c>
      <c r="I93" s="417">
        <v>15.2</v>
      </c>
      <c r="J93" s="418">
        <v>7.7000002362310003</v>
      </c>
      <c r="K93" s="421">
        <v>1.0133333652500001</v>
      </c>
    </row>
    <row r="94" spans="1:11" ht="14.4" customHeight="1" thickBot="1" x14ac:dyDescent="0.35">
      <c r="A94" s="438" t="s">
        <v>364</v>
      </c>
      <c r="B94" s="422">
        <v>35.999999999998998</v>
      </c>
      <c r="C94" s="422">
        <v>13.851000000000001</v>
      </c>
      <c r="D94" s="423">
        <v>-22.148999999998999</v>
      </c>
      <c r="E94" s="429">
        <v>0.38474999999999998</v>
      </c>
      <c r="F94" s="422">
        <v>33.999998929081997</v>
      </c>
      <c r="G94" s="423">
        <v>16.999999464540998</v>
      </c>
      <c r="H94" s="425">
        <v>2.77</v>
      </c>
      <c r="I94" s="422">
        <v>9.9030000000000005</v>
      </c>
      <c r="J94" s="423">
        <v>-7.0969994645409997</v>
      </c>
      <c r="K94" s="430">
        <v>0.29126471505599999</v>
      </c>
    </row>
    <row r="95" spans="1:11" ht="14.4" customHeight="1" thickBot="1" x14ac:dyDescent="0.35">
      <c r="A95" s="439" t="s">
        <v>365</v>
      </c>
      <c r="B95" s="417">
        <v>35.999999999998998</v>
      </c>
      <c r="C95" s="417">
        <v>13.851000000000001</v>
      </c>
      <c r="D95" s="418">
        <v>-22.148999999998999</v>
      </c>
      <c r="E95" s="419">
        <v>0.38474999999999998</v>
      </c>
      <c r="F95" s="417">
        <v>33.999998929081997</v>
      </c>
      <c r="G95" s="418">
        <v>16.999999464540998</v>
      </c>
      <c r="H95" s="420">
        <v>2.77</v>
      </c>
      <c r="I95" s="417">
        <v>9.9030000000000005</v>
      </c>
      <c r="J95" s="418">
        <v>-7.0969994645409997</v>
      </c>
      <c r="K95" s="421">
        <v>0.29126471505599999</v>
      </c>
    </row>
    <row r="96" spans="1:11" ht="14.4" customHeight="1" thickBot="1" x14ac:dyDescent="0.35">
      <c r="A96" s="437" t="s">
        <v>366</v>
      </c>
      <c r="B96" s="417">
        <v>3795.07467460015</v>
      </c>
      <c r="C96" s="417">
        <v>3688.2677800000001</v>
      </c>
      <c r="D96" s="418">
        <v>-106.80689460015</v>
      </c>
      <c r="E96" s="419">
        <v>0.971856444534</v>
      </c>
      <c r="F96" s="417">
        <v>3740.9998821675699</v>
      </c>
      <c r="G96" s="418">
        <v>1870.49994108378</v>
      </c>
      <c r="H96" s="420">
        <v>280.65197000000001</v>
      </c>
      <c r="I96" s="417">
        <v>1548.68415</v>
      </c>
      <c r="J96" s="418">
        <v>-321.81579108378298</v>
      </c>
      <c r="K96" s="421">
        <v>0.413975995396</v>
      </c>
    </row>
    <row r="97" spans="1:11" ht="14.4" customHeight="1" thickBot="1" x14ac:dyDescent="0.35">
      <c r="A97" s="438" t="s">
        <v>367</v>
      </c>
      <c r="B97" s="422">
        <v>1004.07467460021</v>
      </c>
      <c r="C97" s="422">
        <v>982.43313000000001</v>
      </c>
      <c r="D97" s="423">
        <v>-21.641544600206</v>
      </c>
      <c r="E97" s="429">
        <v>0.97844627979599996</v>
      </c>
      <c r="F97" s="422">
        <v>990.99996878590196</v>
      </c>
      <c r="G97" s="423">
        <v>495.49998439295098</v>
      </c>
      <c r="H97" s="425">
        <v>74.291219999999996</v>
      </c>
      <c r="I97" s="422">
        <v>409.95265999999998</v>
      </c>
      <c r="J97" s="423">
        <v>-85.547324392950003</v>
      </c>
      <c r="K97" s="430">
        <v>0.41367575470399998</v>
      </c>
    </row>
    <row r="98" spans="1:11" ht="14.4" customHeight="1" thickBot="1" x14ac:dyDescent="0.35">
      <c r="A98" s="439" t="s">
        <v>368</v>
      </c>
      <c r="B98" s="417">
        <v>1004.07467460021</v>
      </c>
      <c r="C98" s="417">
        <v>982.43313000000001</v>
      </c>
      <c r="D98" s="418">
        <v>-21.641544600206</v>
      </c>
      <c r="E98" s="419">
        <v>0.97844627979599996</v>
      </c>
      <c r="F98" s="417">
        <v>990.99996878590196</v>
      </c>
      <c r="G98" s="418">
        <v>495.49998439295098</v>
      </c>
      <c r="H98" s="420">
        <v>74.291219999999996</v>
      </c>
      <c r="I98" s="417">
        <v>409.95265999999998</v>
      </c>
      <c r="J98" s="418">
        <v>-85.547324392950003</v>
      </c>
      <c r="K98" s="421">
        <v>0.41367575470399998</v>
      </c>
    </row>
    <row r="99" spans="1:11" ht="14.4" customHeight="1" thickBot="1" x14ac:dyDescent="0.35">
      <c r="A99" s="438" t="s">
        <v>369</v>
      </c>
      <c r="B99" s="422">
        <v>2790.99999999994</v>
      </c>
      <c r="C99" s="422">
        <v>2705.8346499999998</v>
      </c>
      <c r="D99" s="423">
        <v>-85.165349999941995</v>
      </c>
      <c r="E99" s="429">
        <v>0.96948572196299998</v>
      </c>
      <c r="F99" s="422">
        <v>2749.99991338167</v>
      </c>
      <c r="G99" s="423">
        <v>1374.99995669083</v>
      </c>
      <c r="H99" s="425">
        <v>206.36075</v>
      </c>
      <c r="I99" s="422">
        <v>1138.7314899999999</v>
      </c>
      <c r="J99" s="423">
        <v>-236.26846669083201</v>
      </c>
      <c r="K99" s="430">
        <v>0.41408419122399998</v>
      </c>
    </row>
    <row r="100" spans="1:11" ht="14.4" customHeight="1" thickBot="1" x14ac:dyDescent="0.35">
      <c r="A100" s="439" t="s">
        <v>370</v>
      </c>
      <c r="B100" s="417">
        <v>2790.99999999994</v>
      </c>
      <c r="C100" s="417">
        <v>2705.8346499999998</v>
      </c>
      <c r="D100" s="418">
        <v>-85.165349999941995</v>
      </c>
      <c r="E100" s="419">
        <v>0.96948572196299998</v>
      </c>
      <c r="F100" s="417">
        <v>2749.99991338167</v>
      </c>
      <c r="G100" s="418">
        <v>1374.99995669083</v>
      </c>
      <c r="H100" s="420">
        <v>206.36075</v>
      </c>
      <c r="I100" s="417">
        <v>1138.7314899999999</v>
      </c>
      <c r="J100" s="418">
        <v>-236.26846669083201</v>
      </c>
      <c r="K100" s="421">
        <v>0.41408419122399998</v>
      </c>
    </row>
    <row r="101" spans="1:11" ht="14.4" customHeight="1" thickBot="1" x14ac:dyDescent="0.35">
      <c r="A101" s="437" t="s">
        <v>371</v>
      </c>
      <c r="B101" s="417">
        <v>111.999999999998</v>
      </c>
      <c r="C101" s="417">
        <v>109.31462000000001</v>
      </c>
      <c r="D101" s="418">
        <v>-2.6853799999970001</v>
      </c>
      <c r="E101" s="419">
        <v>0.97602339285700002</v>
      </c>
      <c r="F101" s="417">
        <v>109.999996535267</v>
      </c>
      <c r="G101" s="418">
        <v>54.999998267633003</v>
      </c>
      <c r="H101" s="420">
        <v>8.1314200000000003</v>
      </c>
      <c r="I101" s="417">
        <v>45.497219999999999</v>
      </c>
      <c r="J101" s="418">
        <v>-9.5027782676329995</v>
      </c>
      <c r="K101" s="421">
        <v>0.41361110393599998</v>
      </c>
    </row>
    <row r="102" spans="1:11" ht="14.4" customHeight="1" thickBot="1" x14ac:dyDescent="0.35">
      <c r="A102" s="438" t="s">
        <v>372</v>
      </c>
      <c r="B102" s="422">
        <v>111.999999999998</v>
      </c>
      <c r="C102" s="422">
        <v>109.31462000000001</v>
      </c>
      <c r="D102" s="423">
        <v>-2.6853799999970001</v>
      </c>
      <c r="E102" s="429">
        <v>0.97602339285700002</v>
      </c>
      <c r="F102" s="422">
        <v>109.999996535267</v>
      </c>
      <c r="G102" s="423">
        <v>54.999998267633003</v>
      </c>
      <c r="H102" s="425">
        <v>8.1314200000000003</v>
      </c>
      <c r="I102" s="422">
        <v>45.497219999999999</v>
      </c>
      <c r="J102" s="423">
        <v>-9.5027782676329995</v>
      </c>
      <c r="K102" s="430">
        <v>0.41361110393599998</v>
      </c>
    </row>
    <row r="103" spans="1:11" ht="14.4" customHeight="1" thickBot="1" x14ac:dyDescent="0.35">
      <c r="A103" s="439" t="s">
        <v>373</v>
      </c>
      <c r="B103" s="417">
        <v>111.999999999998</v>
      </c>
      <c r="C103" s="417">
        <v>109.31462000000001</v>
      </c>
      <c r="D103" s="418">
        <v>-2.6853799999970001</v>
      </c>
      <c r="E103" s="419">
        <v>0.97602339285700002</v>
      </c>
      <c r="F103" s="417">
        <v>109.999996535267</v>
      </c>
      <c r="G103" s="418">
        <v>54.999998267633003</v>
      </c>
      <c r="H103" s="420">
        <v>8.1314200000000003</v>
      </c>
      <c r="I103" s="417">
        <v>45.497219999999999</v>
      </c>
      <c r="J103" s="418">
        <v>-9.5027782676329995</v>
      </c>
      <c r="K103" s="421">
        <v>0.41361110393599998</v>
      </c>
    </row>
    <row r="104" spans="1:11" ht="14.4" customHeight="1" thickBot="1" x14ac:dyDescent="0.35">
      <c r="A104" s="436" t="s">
        <v>374</v>
      </c>
      <c r="B104" s="417">
        <v>0</v>
      </c>
      <c r="C104" s="417">
        <v>182.87844000000001</v>
      </c>
      <c r="D104" s="418">
        <v>182.87844000000001</v>
      </c>
      <c r="E104" s="427" t="s">
        <v>278</v>
      </c>
      <c r="F104" s="417">
        <v>0</v>
      </c>
      <c r="G104" s="418">
        <v>0</v>
      </c>
      <c r="H104" s="420">
        <v>33.637999999999998</v>
      </c>
      <c r="I104" s="417">
        <v>48.85463</v>
      </c>
      <c r="J104" s="418">
        <v>48.85463</v>
      </c>
      <c r="K104" s="428" t="s">
        <v>278</v>
      </c>
    </row>
    <row r="105" spans="1:11" ht="14.4" customHeight="1" thickBot="1" x14ac:dyDescent="0.35">
      <c r="A105" s="437" t="s">
        <v>375</v>
      </c>
      <c r="B105" s="417">
        <v>0</v>
      </c>
      <c r="C105" s="417">
        <v>182.87844000000001</v>
      </c>
      <c r="D105" s="418">
        <v>182.87844000000001</v>
      </c>
      <c r="E105" s="427" t="s">
        <v>278</v>
      </c>
      <c r="F105" s="417">
        <v>0</v>
      </c>
      <c r="G105" s="418">
        <v>0</v>
      </c>
      <c r="H105" s="420">
        <v>33.637999999999998</v>
      </c>
      <c r="I105" s="417">
        <v>48.85463</v>
      </c>
      <c r="J105" s="418">
        <v>48.85463</v>
      </c>
      <c r="K105" s="428" t="s">
        <v>278</v>
      </c>
    </row>
    <row r="106" spans="1:11" ht="14.4" customHeight="1" thickBot="1" x14ac:dyDescent="0.35">
      <c r="A106" s="438" t="s">
        <v>376</v>
      </c>
      <c r="B106" s="422">
        <v>0</v>
      </c>
      <c r="C106" s="422">
        <v>111.54331999999999</v>
      </c>
      <c r="D106" s="423">
        <v>111.54331999999999</v>
      </c>
      <c r="E106" s="424" t="s">
        <v>278</v>
      </c>
      <c r="F106" s="422">
        <v>0</v>
      </c>
      <c r="G106" s="423">
        <v>0</v>
      </c>
      <c r="H106" s="425">
        <v>0</v>
      </c>
      <c r="I106" s="422">
        <v>10.616630000000001</v>
      </c>
      <c r="J106" s="423">
        <v>10.616630000000001</v>
      </c>
      <c r="K106" s="426" t="s">
        <v>278</v>
      </c>
    </row>
    <row r="107" spans="1:11" ht="14.4" customHeight="1" thickBot="1" x14ac:dyDescent="0.35">
      <c r="A107" s="439" t="s">
        <v>377</v>
      </c>
      <c r="B107" s="417">
        <v>0</v>
      </c>
      <c r="C107" s="417">
        <v>3.2342499999999998</v>
      </c>
      <c r="D107" s="418">
        <v>3.2342499999999998</v>
      </c>
      <c r="E107" s="427" t="s">
        <v>278</v>
      </c>
      <c r="F107" s="417">
        <v>0</v>
      </c>
      <c r="G107" s="418">
        <v>0</v>
      </c>
      <c r="H107" s="420">
        <v>0</v>
      </c>
      <c r="I107" s="417">
        <v>0</v>
      </c>
      <c r="J107" s="418">
        <v>0</v>
      </c>
      <c r="K107" s="428" t="s">
        <v>278</v>
      </c>
    </row>
    <row r="108" spans="1:11" ht="14.4" customHeight="1" thickBot="1" x14ac:dyDescent="0.35">
      <c r="A108" s="439" t="s">
        <v>378</v>
      </c>
      <c r="B108" s="417">
        <v>0</v>
      </c>
      <c r="C108" s="417">
        <v>8.2349999999999994</v>
      </c>
      <c r="D108" s="418">
        <v>8.2349999999999994</v>
      </c>
      <c r="E108" s="427" t="s">
        <v>278</v>
      </c>
      <c r="F108" s="417">
        <v>0</v>
      </c>
      <c r="G108" s="418">
        <v>0</v>
      </c>
      <c r="H108" s="420">
        <v>0</v>
      </c>
      <c r="I108" s="417">
        <v>4.1666299999999996</v>
      </c>
      <c r="J108" s="418">
        <v>4.1666299999999996</v>
      </c>
      <c r="K108" s="428" t="s">
        <v>278</v>
      </c>
    </row>
    <row r="109" spans="1:11" ht="14.4" customHeight="1" thickBot="1" x14ac:dyDescent="0.35">
      <c r="A109" s="439" t="s">
        <v>379</v>
      </c>
      <c r="B109" s="417">
        <v>0</v>
      </c>
      <c r="C109" s="417">
        <v>94.032979999999995</v>
      </c>
      <c r="D109" s="418">
        <v>94.032979999999995</v>
      </c>
      <c r="E109" s="427" t="s">
        <v>278</v>
      </c>
      <c r="F109" s="417">
        <v>0</v>
      </c>
      <c r="G109" s="418">
        <v>0</v>
      </c>
      <c r="H109" s="420">
        <v>0</v>
      </c>
      <c r="I109" s="417">
        <v>6.45</v>
      </c>
      <c r="J109" s="418">
        <v>6.45</v>
      </c>
      <c r="K109" s="428" t="s">
        <v>278</v>
      </c>
    </row>
    <row r="110" spans="1:11" ht="14.4" customHeight="1" thickBot="1" x14ac:dyDescent="0.35">
      <c r="A110" s="439" t="s">
        <v>380</v>
      </c>
      <c r="B110" s="417">
        <v>0</v>
      </c>
      <c r="C110" s="417">
        <v>0.60499999999999998</v>
      </c>
      <c r="D110" s="418">
        <v>0.60499999999999998</v>
      </c>
      <c r="E110" s="427" t="s">
        <v>295</v>
      </c>
      <c r="F110" s="417">
        <v>0</v>
      </c>
      <c r="G110" s="418">
        <v>0</v>
      </c>
      <c r="H110" s="420">
        <v>0</v>
      </c>
      <c r="I110" s="417">
        <v>0</v>
      </c>
      <c r="J110" s="418">
        <v>0</v>
      </c>
      <c r="K110" s="428" t="s">
        <v>278</v>
      </c>
    </row>
    <row r="111" spans="1:11" ht="14.4" customHeight="1" thickBot="1" x14ac:dyDescent="0.35">
      <c r="A111" s="439" t="s">
        <v>381</v>
      </c>
      <c r="B111" s="417">
        <v>0</v>
      </c>
      <c r="C111" s="417">
        <v>5.4360900000000001</v>
      </c>
      <c r="D111" s="418">
        <v>5.4360900000000001</v>
      </c>
      <c r="E111" s="427" t="s">
        <v>295</v>
      </c>
      <c r="F111" s="417">
        <v>0</v>
      </c>
      <c r="G111" s="418">
        <v>0</v>
      </c>
      <c r="H111" s="420">
        <v>0</v>
      </c>
      <c r="I111" s="417">
        <v>0</v>
      </c>
      <c r="J111" s="418">
        <v>0</v>
      </c>
      <c r="K111" s="428" t="s">
        <v>278</v>
      </c>
    </row>
    <row r="112" spans="1:11" ht="14.4" customHeight="1" thickBot="1" x14ac:dyDescent="0.35">
      <c r="A112" s="438" t="s">
        <v>382</v>
      </c>
      <c r="B112" s="422">
        <v>0</v>
      </c>
      <c r="C112" s="422">
        <v>2.3001200000000002</v>
      </c>
      <c r="D112" s="423">
        <v>2.3001200000000002</v>
      </c>
      <c r="E112" s="424" t="s">
        <v>295</v>
      </c>
      <c r="F112" s="422">
        <v>0</v>
      </c>
      <c r="G112" s="423">
        <v>0</v>
      </c>
      <c r="H112" s="425">
        <v>0</v>
      </c>
      <c r="I112" s="422">
        <v>0</v>
      </c>
      <c r="J112" s="423">
        <v>0</v>
      </c>
      <c r="K112" s="426" t="s">
        <v>278</v>
      </c>
    </row>
    <row r="113" spans="1:11" ht="14.4" customHeight="1" thickBot="1" x14ac:dyDescent="0.35">
      <c r="A113" s="439" t="s">
        <v>383</v>
      </c>
      <c r="B113" s="417">
        <v>0</v>
      </c>
      <c r="C113" s="417">
        <v>2.3001200000000002</v>
      </c>
      <c r="D113" s="418">
        <v>2.3001200000000002</v>
      </c>
      <c r="E113" s="427" t="s">
        <v>295</v>
      </c>
      <c r="F113" s="417">
        <v>0</v>
      </c>
      <c r="G113" s="418">
        <v>0</v>
      </c>
      <c r="H113" s="420">
        <v>0</v>
      </c>
      <c r="I113" s="417">
        <v>0</v>
      </c>
      <c r="J113" s="418">
        <v>0</v>
      </c>
      <c r="K113" s="428" t="s">
        <v>278</v>
      </c>
    </row>
    <row r="114" spans="1:11" ht="14.4" customHeight="1" thickBot="1" x14ac:dyDescent="0.35">
      <c r="A114" s="441" t="s">
        <v>384</v>
      </c>
      <c r="B114" s="417">
        <v>0</v>
      </c>
      <c r="C114" s="417">
        <v>13.6</v>
      </c>
      <c r="D114" s="418">
        <v>13.6</v>
      </c>
      <c r="E114" s="427" t="s">
        <v>278</v>
      </c>
      <c r="F114" s="417">
        <v>0</v>
      </c>
      <c r="G114" s="418">
        <v>0</v>
      </c>
      <c r="H114" s="420">
        <v>0</v>
      </c>
      <c r="I114" s="417">
        <v>4.4000000000000004</v>
      </c>
      <c r="J114" s="418">
        <v>4.4000000000000004</v>
      </c>
      <c r="K114" s="428" t="s">
        <v>278</v>
      </c>
    </row>
    <row r="115" spans="1:11" ht="14.4" customHeight="1" thickBot="1" x14ac:dyDescent="0.35">
      <c r="A115" s="439" t="s">
        <v>385</v>
      </c>
      <c r="B115" s="417">
        <v>0</v>
      </c>
      <c r="C115" s="417">
        <v>13.6</v>
      </c>
      <c r="D115" s="418">
        <v>13.6</v>
      </c>
      <c r="E115" s="427" t="s">
        <v>278</v>
      </c>
      <c r="F115" s="417">
        <v>0</v>
      </c>
      <c r="G115" s="418">
        <v>0</v>
      </c>
      <c r="H115" s="420">
        <v>0</v>
      </c>
      <c r="I115" s="417">
        <v>4.4000000000000004</v>
      </c>
      <c r="J115" s="418">
        <v>4.4000000000000004</v>
      </c>
      <c r="K115" s="428" t="s">
        <v>278</v>
      </c>
    </row>
    <row r="116" spans="1:11" ht="14.4" customHeight="1" thickBot="1" x14ac:dyDescent="0.35">
      <c r="A116" s="441" t="s">
        <v>386</v>
      </c>
      <c r="B116" s="417">
        <v>0</v>
      </c>
      <c r="C116" s="417">
        <v>16.981999999999999</v>
      </c>
      <c r="D116" s="418">
        <v>16.981999999999999</v>
      </c>
      <c r="E116" s="427" t="s">
        <v>278</v>
      </c>
      <c r="F116" s="417">
        <v>0</v>
      </c>
      <c r="G116" s="418">
        <v>0</v>
      </c>
      <c r="H116" s="420">
        <v>0.5</v>
      </c>
      <c r="I116" s="417">
        <v>0.7</v>
      </c>
      <c r="J116" s="418">
        <v>0.7</v>
      </c>
      <c r="K116" s="428" t="s">
        <v>278</v>
      </c>
    </row>
    <row r="117" spans="1:11" ht="14.4" customHeight="1" thickBot="1" x14ac:dyDescent="0.35">
      <c r="A117" s="439" t="s">
        <v>387</v>
      </c>
      <c r="B117" s="417">
        <v>0</v>
      </c>
      <c r="C117" s="417">
        <v>16.981999999999999</v>
      </c>
      <c r="D117" s="418">
        <v>16.981999999999999</v>
      </c>
      <c r="E117" s="427" t="s">
        <v>278</v>
      </c>
      <c r="F117" s="417">
        <v>0</v>
      </c>
      <c r="G117" s="418">
        <v>0</v>
      </c>
      <c r="H117" s="420">
        <v>0.5</v>
      </c>
      <c r="I117" s="417">
        <v>0.7</v>
      </c>
      <c r="J117" s="418">
        <v>0.7</v>
      </c>
      <c r="K117" s="428" t="s">
        <v>278</v>
      </c>
    </row>
    <row r="118" spans="1:11" ht="14.4" customHeight="1" thickBot="1" x14ac:dyDescent="0.35">
      <c r="A118" s="441" t="s">
        <v>388</v>
      </c>
      <c r="B118" s="417">
        <v>0</v>
      </c>
      <c r="C118" s="417">
        <v>38.453000000000003</v>
      </c>
      <c r="D118" s="418">
        <v>38.453000000000003</v>
      </c>
      <c r="E118" s="427" t="s">
        <v>295</v>
      </c>
      <c r="F118" s="417">
        <v>0</v>
      </c>
      <c r="G118" s="418">
        <v>0</v>
      </c>
      <c r="H118" s="420">
        <v>33.137999999999998</v>
      </c>
      <c r="I118" s="417">
        <v>33.137999999999998</v>
      </c>
      <c r="J118" s="418">
        <v>33.137999999999998</v>
      </c>
      <c r="K118" s="428" t="s">
        <v>278</v>
      </c>
    </row>
    <row r="119" spans="1:11" ht="14.4" customHeight="1" thickBot="1" x14ac:dyDescent="0.35">
      <c r="A119" s="439" t="s">
        <v>389</v>
      </c>
      <c r="B119" s="417">
        <v>0</v>
      </c>
      <c r="C119" s="417">
        <v>38.453000000000003</v>
      </c>
      <c r="D119" s="418">
        <v>38.453000000000003</v>
      </c>
      <c r="E119" s="427" t="s">
        <v>295</v>
      </c>
      <c r="F119" s="417">
        <v>0</v>
      </c>
      <c r="G119" s="418">
        <v>0</v>
      </c>
      <c r="H119" s="420">
        <v>33.137999999999998</v>
      </c>
      <c r="I119" s="417">
        <v>33.137999999999998</v>
      </c>
      <c r="J119" s="418">
        <v>33.137999999999998</v>
      </c>
      <c r="K119" s="428" t="s">
        <v>278</v>
      </c>
    </row>
    <row r="120" spans="1:11" ht="14.4" customHeight="1" thickBot="1" x14ac:dyDescent="0.35">
      <c r="A120" s="436" t="s">
        <v>390</v>
      </c>
      <c r="B120" s="417">
        <v>2871.9811064957298</v>
      </c>
      <c r="C120" s="417">
        <v>2496.9569299999998</v>
      </c>
      <c r="D120" s="418">
        <v>-375.02417649573198</v>
      </c>
      <c r="E120" s="419">
        <v>0.86941969233399996</v>
      </c>
      <c r="F120" s="417">
        <v>2050.9998984448798</v>
      </c>
      <c r="G120" s="418">
        <v>1025.4999492224399</v>
      </c>
      <c r="H120" s="420">
        <v>174.51599999999999</v>
      </c>
      <c r="I120" s="417">
        <v>1030.546</v>
      </c>
      <c r="J120" s="418">
        <v>5.0460507775589996</v>
      </c>
      <c r="K120" s="421">
        <v>0.50246028816499999</v>
      </c>
    </row>
    <row r="121" spans="1:11" ht="14.4" customHeight="1" thickBot="1" x14ac:dyDescent="0.35">
      <c r="A121" s="437" t="s">
        <v>391</v>
      </c>
      <c r="B121" s="417">
        <v>2821.9811064957298</v>
      </c>
      <c r="C121" s="417">
        <v>2440.8539999999998</v>
      </c>
      <c r="D121" s="418">
        <v>-381.12710649573302</v>
      </c>
      <c r="E121" s="419">
        <v>0.86494342374599997</v>
      </c>
      <c r="F121" s="417">
        <v>2050.9998984448798</v>
      </c>
      <c r="G121" s="418">
        <v>1025.4999492224399</v>
      </c>
      <c r="H121" s="420">
        <v>174.51599999999999</v>
      </c>
      <c r="I121" s="417">
        <v>1030.546</v>
      </c>
      <c r="J121" s="418">
        <v>5.0460507775589996</v>
      </c>
      <c r="K121" s="421">
        <v>0.50246028816499999</v>
      </c>
    </row>
    <row r="122" spans="1:11" ht="14.4" customHeight="1" thickBot="1" x14ac:dyDescent="0.35">
      <c r="A122" s="438" t="s">
        <v>392</v>
      </c>
      <c r="B122" s="422">
        <v>2821.9811064957298</v>
      </c>
      <c r="C122" s="422">
        <v>2440.8539999999998</v>
      </c>
      <c r="D122" s="423">
        <v>-381.12710649573302</v>
      </c>
      <c r="E122" s="429">
        <v>0.86494342374599997</v>
      </c>
      <c r="F122" s="422">
        <v>2050.9998984448798</v>
      </c>
      <c r="G122" s="423">
        <v>1025.4999492224399</v>
      </c>
      <c r="H122" s="425">
        <v>174.51599999999999</v>
      </c>
      <c r="I122" s="422">
        <v>1030.546</v>
      </c>
      <c r="J122" s="423">
        <v>5.0460507775589996</v>
      </c>
      <c r="K122" s="430">
        <v>0.50246028816499999</v>
      </c>
    </row>
    <row r="123" spans="1:11" ht="14.4" customHeight="1" thickBot="1" x14ac:dyDescent="0.35">
      <c r="A123" s="439" t="s">
        <v>393</v>
      </c>
      <c r="B123" s="417">
        <v>41.999999999998998</v>
      </c>
      <c r="C123" s="417">
        <v>42.335999999999999</v>
      </c>
      <c r="D123" s="418">
        <v>0.33600000000000002</v>
      </c>
      <c r="E123" s="419">
        <v>1.008</v>
      </c>
      <c r="F123" s="417">
        <v>41.999998677100002</v>
      </c>
      <c r="G123" s="418">
        <v>20.999999338550001</v>
      </c>
      <c r="H123" s="420">
        <v>3.528</v>
      </c>
      <c r="I123" s="417">
        <v>21.167999999999999</v>
      </c>
      <c r="J123" s="418">
        <v>0.168000661449</v>
      </c>
      <c r="K123" s="421">
        <v>0.50400001587400001</v>
      </c>
    </row>
    <row r="124" spans="1:11" ht="14.4" customHeight="1" thickBot="1" x14ac:dyDescent="0.35">
      <c r="A124" s="439" t="s">
        <v>394</v>
      </c>
      <c r="B124" s="417">
        <v>473.98116808502499</v>
      </c>
      <c r="C124" s="417">
        <v>452.29300000000001</v>
      </c>
      <c r="D124" s="418">
        <v>-21.688168085024</v>
      </c>
      <c r="E124" s="419">
        <v>0.95424255319499995</v>
      </c>
      <c r="F124" s="417">
        <v>420.999986739512</v>
      </c>
      <c r="G124" s="418">
        <v>210.499993369756</v>
      </c>
      <c r="H124" s="420">
        <v>35.131999999999998</v>
      </c>
      <c r="I124" s="417">
        <v>210.792</v>
      </c>
      <c r="J124" s="418">
        <v>0.292006630243</v>
      </c>
      <c r="K124" s="421">
        <v>0.50069360246799999</v>
      </c>
    </row>
    <row r="125" spans="1:11" ht="14.4" customHeight="1" thickBot="1" x14ac:dyDescent="0.35">
      <c r="A125" s="439" t="s">
        <v>395</v>
      </c>
      <c r="B125" s="417">
        <v>2300.99999999996</v>
      </c>
      <c r="C125" s="417">
        <v>1941.19</v>
      </c>
      <c r="D125" s="418">
        <v>-359.80999999995799</v>
      </c>
      <c r="E125" s="419">
        <v>0.84362885701799994</v>
      </c>
      <c r="F125" s="417">
        <v>1583.99995010781</v>
      </c>
      <c r="G125" s="418">
        <v>791.99997505390502</v>
      </c>
      <c r="H125" s="420">
        <v>135.465</v>
      </c>
      <c r="I125" s="417">
        <v>796.24</v>
      </c>
      <c r="J125" s="418">
        <v>4.2400249460949997</v>
      </c>
      <c r="K125" s="421">
        <v>0.50267678350900002</v>
      </c>
    </row>
    <row r="126" spans="1:11" ht="14.4" customHeight="1" thickBot="1" x14ac:dyDescent="0.35">
      <c r="A126" s="439" t="s">
        <v>396</v>
      </c>
      <c r="B126" s="417">
        <v>4.9999384107499996</v>
      </c>
      <c r="C126" s="417">
        <v>5.0350000000000001</v>
      </c>
      <c r="D126" s="418">
        <v>3.5061589248999998E-2</v>
      </c>
      <c r="E126" s="419">
        <v>1.0070124042269999</v>
      </c>
      <c r="F126" s="417">
        <v>3.9999629204609999</v>
      </c>
      <c r="G126" s="418">
        <v>1.9999814602299999</v>
      </c>
      <c r="H126" s="420">
        <v>0.39100000000000001</v>
      </c>
      <c r="I126" s="417">
        <v>2.3460000000000001</v>
      </c>
      <c r="J126" s="418">
        <v>0.34601853976899999</v>
      </c>
      <c r="K126" s="421">
        <v>0.58650543683699996</v>
      </c>
    </row>
    <row r="127" spans="1:11" ht="14.4" customHeight="1" thickBot="1" x14ac:dyDescent="0.35">
      <c r="A127" s="437" t="s">
        <v>397</v>
      </c>
      <c r="B127" s="417">
        <v>50</v>
      </c>
      <c r="C127" s="417">
        <v>56.102930000000001</v>
      </c>
      <c r="D127" s="418">
        <v>6.1029299999999997</v>
      </c>
      <c r="E127" s="419">
        <v>1.1220585999999999</v>
      </c>
      <c r="F127" s="417">
        <v>0</v>
      </c>
      <c r="G127" s="418">
        <v>0</v>
      </c>
      <c r="H127" s="420">
        <v>0</v>
      </c>
      <c r="I127" s="417">
        <v>0</v>
      </c>
      <c r="J127" s="418">
        <v>0</v>
      </c>
      <c r="K127" s="428" t="s">
        <v>278</v>
      </c>
    </row>
    <row r="128" spans="1:11" ht="14.4" customHeight="1" thickBot="1" x14ac:dyDescent="0.35">
      <c r="A128" s="438" t="s">
        <v>398</v>
      </c>
      <c r="B128" s="422">
        <v>50</v>
      </c>
      <c r="C128" s="422">
        <v>50.21293</v>
      </c>
      <c r="D128" s="423">
        <v>0.21293000000000001</v>
      </c>
      <c r="E128" s="429">
        <v>1.0042586</v>
      </c>
      <c r="F128" s="422">
        <v>0</v>
      </c>
      <c r="G128" s="423">
        <v>0</v>
      </c>
      <c r="H128" s="425">
        <v>0</v>
      </c>
      <c r="I128" s="422">
        <v>0</v>
      </c>
      <c r="J128" s="423">
        <v>0</v>
      </c>
      <c r="K128" s="426" t="s">
        <v>278</v>
      </c>
    </row>
    <row r="129" spans="1:11" ht="14.4" customHeight="1" thickBot="1" x14ac:dyDescent="0.35">
      <c r="A129" s="439" t="s">
        <v>399</v>
      </c>
      <c r="B129" s="417">
        <v>50</v>
      </c>
      <c r="C129" s="417">
        <v>50.21293</v>
      </c>
      <c r="D129" s="418">
        <v>0.21293000000000001</v>
      </c>
      <c r="E129" s="419">
        <v>1.0042586</v>
      </c>
      <c r="F129" s="417">
        <v>0</v>
      </c>
      <c r="G129" s="418">
        <v>0</v>
      </c>
      <c r="H129" s="420">
        <v>0</v>
      </c>
      <c r="I129" s="417">
        <v>0</v>
      </c>
      <c r="J129" s="418">
        <v>0</v>
      </c>
      <c r="K129" s="428" t="s">
        <v>278</v>
      </c>
    </row>
    <row r="130" spans="1:11" ht="14.4" customHeight="1" thickBot="1" x14ac:dyDescent="0.35">
      <c r="A130" s="438" t="s">
        <v>400</v>
      </c>
      <c r="B130" s="422">
        <v>0</v>
      </c>
      <c r="C130" s="422">
        <v>5.89</v>
      </c>
      <c r="D130" s="423">
        <v>5.89</v>
      </c>
      <c r="E130" s="424" t="s">
        <v>278</v>
      </c>
      <c r="F130" s="422">
        <v>0</v>
      </c>
      <c r="G130" s="423">
        <v>0</v>
      </c>
      <c r="H130" s="425">
        <v>0</v>
      </c>
      <c r="I130" s="422">
        <v>0</v>
      </c>
      <c r="J130" s="423">
        <v>0</v>
      </c>
      <c r="K130" s="426" t="s">
        <v>278</v>
      </c>
    </row>
    <row r="131" spans="1:11" ht="14.4" customHeight="1" thickBot="1" x14ac:dyDescent="0.35">
      <c r="A131" s="439" t="s">
        <v>401</v>
      </c>
      <c r="B131" s="417">
        <v>0</v>
      </c>
      <c r="C131" s="417">
        <v>5.89</v>
      </c>
      <c r="D131" s="418">
        <v>5.89</v>
      </c>
      <c r="E131" s="427" t="s">
        <v>278</v>
      </c>
      <c r="F131" s="417">
        <v>0</v>
      </c>
      <c r="G131" s="418">
        <v>0</v>
      </c>
      <c r="H131" s="420">
        <v>0</v>
      </c>
      <c r="I131" s="417">
        <v>0</v>
      </c>
      <c r="J131" s="418">
        <v>0</v>
      </c>
      <c r="K131" s="428" t="s">
        <v>278</v>
      </c>
    </row>
    <row r="132" spans="1:11" ht="14.4" customHeight="1" thickBot="1" x14ac:dyDescent="0.35">
      <c r="A132" s="436" t="s">
        <v>402</v>
      </c>
      <c r="B132" s="417">
        <v>0</v>
      </c>
      <c r="C132" s="417">
        <v>1.43598</v>
      </c>
      <c r="D132" s="418">
        <v>1.43598</v>
      </c>
      <c r="E132" s="427" t="s">
        <v>278</v>
      </c>
      <c r="F132" s="417">
        <v>0</v>
      </c>
      <c r="G132" s="418">
        <v>0</v>
      </c>
      <c r="H132" s="420">
        <v>0</v>
      </c>
      <c r="I132" s="417">
        <v>6.1429999999999998E-2</v>
      </c>
      <c r="J132" s="418">
        <v>6.1429999999999998E-2</v>
      </c>
      <c r="K132" s="428" t="s">
        <v>278</v>
      </c>
    </row>
    <row r="133" spans="1:11" ht="14.4" customHeight="1" thickBot="1" x14ac:dyDescent="0.35">
      <c r="A133" s="437" t="s">
        <v>403</v>
      </c>
      <c r="B133" s="417">
        <v>0</v>
      </c>
      <c r="C133" s="417">
        <v>1.43598</v>
      </c>
      <c r="D133" s="418">
        <v>1.43598</v>
      </c>
      <c r="E133" s="427" t="s">
        <v>278</v>
      </c>
      <c r="F133" s="417">
        <v>0</v>
      </c>
      <c r="G133" s="418">
        <v>0</v>
      </c>
      <c r="H133" s="420">
        <v>0</v>
      </c>
      <c r="I133" s="417">
        <v>6.1429999999999998E-2</v>
      </c>
      <c r="J133" s="418">
        <v>6.1429999999999998E-2</v>
      </c>
      <c r="K133" s="428" t="s">
        <v>278</v>
      </c>
    </row>
    <row r="134" spans="1:11" ht="14.4" customHeight="1" thickBot="1" x14ac:dyDescent="0.35">
      <c r="A134" s="438" t="s">
        <v>404</v>
      </c>
      <c r="B134" s="422">
        <v>0</v>
      </c>
      <c r="C134" s="422">
        <v>1.43598</v>
      </c>
      <c r="D134" s="423">
        <v>1.43598</v>
      </c>
      <c r="E134" s="424" t="s">
        <v>278</v>
      </c>
      <c r="F134" s="422">
        <v>0</v>
      </c>
      <c r="G134" s="423">
        <v>0</v>
      </c>
      <c r="H134" s="425">
        <v>0</v>
      </c>
      <c r="I134" s="422">
        <v>6.1429999999999998E-2</v>
      </c>
      <c r="J134" s="423">
        <v>6.1429999999999998E-2</v>
      </c>
      <c r="K134" s="426" t="s">
        <v>278</v>
      </c>
    </row>
    <row r="135" spans="1:11" ht="14.4" customHeight="1" thickBot="1" x14ac:dyDescent="0.35">
      <c r="A135" s="439" t="s">
        <v>405</v>
      </c>
      <c r="B135" s="417">
        <v>0</v>
      </c>
      <c r="C135" s="417">
        <v>1.43598</v>
      </c>
      <c r="D135" s="418">
        <v>1.43598</v>
      </c>
      <c r="E135" s="427" t="s">
        <v>278</v>
      </c>
      <c r="F135" s="417">
        <v>0</v>
      </c>
      <c r="G135" s="418">
        <v>0</v>
      </c>
      <c r="H135" s="420">
        <v>0</v>
      </c>
      <c r="I135" s="417">
        <v>6.1429999999999998E-2</v>
      </c>
      <c r="J135" s="418">
        <v>6.1429999999999998E-2</v>
      </c>
      <c r="K135" s="428" t="s">
        <v>278</v>
      </c>
    </row>
    <row r="136" spans="1:11" ht="14.4" customHeight="1" thickBot="1" x14ac:dyDescent="0.35">
      <c r="A136" s="435" t="s">
        <v>406</v>
      </c>
      <c r="B136" s="417">
        <v>52299.513625355699</v>
      </c>
      <c r="C136" s="417">
        <v>60730.06609</v>
      </c>
      <c r="D136" s="418">
        <v>8430.5524646443191</v>
      </c>
      <c r="E136" s="419">
        <v>1.161197530918</v>
      </c>
      <c r="F136" s="417">
        <v>59224.982298911498</v>
      </c>
      <c r="G136" s="418">
        <v>29612.4911494558</v>
      </c>
      <c r="H136" s="420">
        <v>5594.8054499999998</v>
      </c>
      <c r="I136" s="417">
        <v>25844.462879999999</v>
      </c>
      <c r="J136" s="418">
        <v>-3768.02826945576</v>
      </c>
      <c r="K136" s="421">
        <v>0.43637772231900002</v>
      </c>
    </row>
    <row r="137" spans="1:11" ht="14.4" customHeight="1" thickBot="1" x14ac:dyDescent="0.35">
      <c r="A137" s="436" t="s">
        <v>407</v>
      </c>
      <c r="B137" s="417">
        <v>52281.843154549199</v>
      </c>
      <c r="C137" s="417">
        <v>60666.476089999996</v>
      </c>
      <c r="D137" s="418">
        <v>8384.6329354507398</v>
      </c>
      <c r="E137" s="419">
        <v>1.160373705851</v>
      </c>
      <c r="F137" s="417">
        <v>59201.982298911498</v>
      </c>
      <c r="G137" s="418">
        <v>29600.9911494558</v>
      </c>
      <c r="H137" s="420">
        <v>5594.8054499999998</v>
      </c>
      <c r="I137" s="417">
        <v>25844.45088</v>
      </c>
      <c r="J137" s="418">
        <v>-3756.5402694557602</v>
      </c>
      <c r="K137" s="421">
        <v>0.43654705258799997</v>
      </c>
    </row>
    <row r="138" spans="1:11" ht="14.4" customHeight="1" thickBot="1" x14ac:dyDescent="0.35">
      <c r="A138" s="437" t="s">
        <v>408</v>
      </c>
      <c r="B138" s="417">
        <v>52281.843154549199</v>
      </c>
      <c r="C138" s="417">
        <v>60666.476089999996</v>
      </c>
      <c r="D138" s="418">
        <v>8384.6329354507398</v>
      </c>
      <c r="E138" s="419">
        <v>1.160373705851</v>
      </c>
      <c r="F138" s="417">
        <v>59201.982298911498</v>
      </c>
      <c r="G138" s="418">
        <v>29600.9911494558</v>
      </c>
      <c r="H138" s="420">
        <v>5594.8054499999998</v>
      </c>
      <c r="I138" s="417">
        <v>25844.45088</v>
      </c>
      <c r="J138" s="418">
        <v>-3756.5402694557602</v>
      </c>
      <c r="K138" s="421">
        <v>0.43654705258799997</v>
      </c>
    </row>
    <row r="139" spans="1:11" ht="14.4" customHeight="1" thickBot="1" x14ac:dyDescent="0.35">
      <c r="A139" s="438" t="s">
        <v>409</v>
      </c>
      <c r="B139" s="422">
        <v>523.84315454924194</v>
      </c>
      <c r="C139" s="422">
        <v>370.05417999999997</v>
      </c>
      <c r="D139" s="423">
        <v>-153.788974549242</v>
      </c>
      <c r="E139" s="429">
        <v>0.70642171571000001</v>
      </c>
      <c r="F139" s="422">
        <v>347.62220521387701</v>
      </c>
      <c r="G139" s="423">
        <v>173.81110260693799</v>
      </c>
      <c r="H139" s="425">
        <v>0</v>
      </c>
      <c r="I139" s="422">
        <v>29.486280000000001</v>
      </c>
      <c r="J139" s="423">
        <v>-144.324822606938</v>
      </c>
      <c r="K139" s="430">
        <v>8.4822774717999996E-2</v>
      </c>
    </row>
    <row r="140" spans="1:11" ht="14.4" customHeight="1" thickBot="1" x14ac:dyDescent="0.35">
      <c r="A140" s="439" t="s">
        <v>410</v>
      </c>
      <c r="B140" s="417">
        <v>286.764656544758</v>
      </c>
      <c r="C140" s="417">
        <v>177.20684</v>
      </c>
      <c r="D140" s="418">
        <v>-109.557816544758</v>
      </c>
      <c r="E140" s="419">
        <v>0.61795216375299999</v>
      </c>
      <c r="F140" s="417">
        <v>165.40040387859099</v>
      </c>
      <c r="G140" s="418">
        <v>82.700201939294999</v>
      </c>
      <c r="H140" s="420">
        <v>0</v>
      </c>
      <c r="I140" s="417">
        <v>15.486000000000001</v>
      </c>
      <c r="J140" s="418">
        <v>-67.214201939294995</v>
      </c>
      <c r="K140" s="421">
        <v>9.3627340906000001E-2</v>
      </c>
    </row>
    <row r="141" spans="1:11" ht="14.4" customHeight="1" thickBot="1" x14ac:dyDescent="0.35">
      <c r="A141" s="439" t="s">
        <v>411</v>
      </c>
      <c r="B141" s="417">
        <v>4.8157673596199997</v>
      </c>
      <c r="C141" s="417">
        <v>0</v>
      </c>
      <c r="D141" s="418">
        <v>-4.8157673596199997</v>
      </c>
      <c r="E141" s="419">
        <v>0</v>
      </c>
      <c r="F141" s="417">
        <v>0</v>
      </c>
      <c r="G141" s="418">
        <v>0</v>
      </c>
      <c r="H141" s="420">
        <v>0</v>
      </c>
      <c r="I141" s="417">
        <v>0</v>
      </c>
      <c r="J141" s="418">
        <v>0</v>
      </c>
      <c r="K141" s="421">
        <v>6</v>
      </c>
    </row>
    <row r="142" spans="1:11" ht="14.4" customHeight="1" thickBot="1" x14ac:dyDescent="0.35">
      <c r="A142" s="439" t="s">
        <v>412</v>
      </c>
      <c r="B142" s="417">
        <v>232.26273064486401</v>
      </c>
      <c r="C142" s="417">
        <v>192.84734</v>
      </c>
      <c r="D142" s="418">
        <v>-39.415390644863002</v>
      </c>
      <c r="E142" s="419">
        <v>0.83029825518900002</v>
      </c>
      <c r="F142" s="417">
        <v>182.22180133528499</v>
      </c>
      <c r="G142" s="418">
        <v>91.110900667641999</v>
      </c>
      <c r="H142" s="420">
        <v>0</v>
      </c>
      <c r="I142" s="417">
        <v>14.00028</v>
      </c>
      <c r="J142" s="418">
        <v>-77.110620667641996</v>
      </c>
      <c r="K142" s="421">
        <v>7.6830982337999995E-2</v>
      </c>
    </row>
    <row r="143" spans="1:11" ht="14.4" customHeight="1" thickBot="1" x14ac:dyDescent="0.35">
      <c r="A143" s="438" t="s">
        <v>413</v>
      </c>
      <c r="B143" s="422">
        <v>0</v>
      </c>
      <c r="C143" s="422">
        <v>6.6675000000000004</v>
      </c>
      <c r="D143" s="423">
        <v>6.6675000000000004</v>
      </c>
      <c r="E143" s="424" t="s">
        <v>278</v>
      </c>
      <c r="F143" s="422">
        <v>5.1116973209059999</v>
      </c>
      <c r="G143" s="423">
        <v>2.555848660453</v>
      </c>
      <c r="H143" s="425">
        <v>-0.06</v>
      </c>
      <c r="I143" s="422">
        <v>189.03460000000001</v>
      </c>
      <c r="J143" s="423">
        <v>186.47875133954699</v>
      </c>
      <c r="K143" s="430">
        <v>36.980788988984997</v>
      </c>
    </row>
    <row r="144" spans="1:11" ht="14.4" customHeight="1" thickBot="1" x14ac:dyDescent="0.35">
      <c r="A144" s="439" t="s">
        <v>414</v>
      </c>
      <c r="B144" s="417">
        <v>0</v>
      </c>
      <c r="C144" s="417">
        <v>6.6675000000000004</v>
      </c>
      <c r="D144" s="418">
        <v>6.6675000000000004</v>
      </c>
      <c r="E144" s="427" t="s">
        <v>278</v>
      </c>
      <c r="F144" s="417">
        <v>5.1116973209059999</v>
      </c>
      <c r="G144" s="418">
        <v>2.555848660453</v>
      </c>
      <c r="H144" s="420">
        <v>0</v>
      </c>
      <c r="I144" s="417">
        <v>51.017000000000003</v>
      </c>
      <c r="J144" s="418">
        <v>48.461151339545999</v>
      </c>
      <c r="K144" s="421">
        <v>9.9804422674530002</v>
      </c>
    </row>
    <row r="145" spans="1:11" ht="14.4" customHeight="1" thickBot="1" x14ac:dyDescent="0.35">
      <c r="A145" s="439" t="s">
        <v>415</v>
      </c>
      <c r="B145" s="417">
        <v>0</v>
      </c>
      <c r="C145" s="417">
        <v>0</v>
      </c>
      <c r="D145" s="418">
        <v>0</v>
      </c>
      <c r="E145" s="427" t="s">
        <v>278</v>
      </c>
      <c r="F145" s="417">
        <v>0</v>
      </c>
      <c r="G145" s="418">
        <v>0</v>
      </c>
      <c r="H145" s="420">
        <v>-0.06</v>
      </c>
      <c r="I145" s="417">
        <v>138.01759999999999</v>
      </c>
      <c r="J145" s="418">
        <v>138.01759999999999</v>
      </c>
      <c r="K145" s="428" t="s">
        <v>295</v>
      </c>
    </row>
    <row r="146" spans="1:11" ht="14.4" customHeight="1" thickBot="1" x14ac:dyDescent="0.35">
      <c r="A146" s="438" t="s">
        <v>416</v>
      </c>
      <c r="B146" s="422">
        <v>0</v>
      </c>
      <c r="C146" s="422">
        <v>77.154660000000007</v>
      </c>
      <c r="D146" s="423">
        <v>77.154660000000007</v>
      </c>
      <c r="E146" s="424" t="s">
        <v>278</v>
      </c>
      <c r="F146" s="422">
        <v>112.248396361396</v>
      </c>
      <c r="G146" s="423">
        <v>56.124198180698002</v>
      </c>
      <c r="H146" s="425">
        <v>0</v>
      </c>
      <c r="I146" s="422">
        <v>0</v>
      </c>
      <c r="J146" s="423">
        <v>-56.124198180698002</v>
      </c>
      <c r="K146" s="430">
        <v>0</v>
      </c>
    </row>
    <row r="147" spans="1:11" ht="14.4" customHeight="1" thickBot="1" x14ac:dyDescent="0.35">
      <c r="A147" s="439" t="s">
        <v>417</v>
      </c>
      <c r="B147" s="417">
        <v>0</v>
      </c>
      <c r="C147" s="417">
        <v>4.25549</v>
      </c>
      <c r="D147" s="418">
        <v>4.25549</v>
      </c>
      <c r="E147" s="427" t="s">
        <v>278</v>
      </c>
      <c r="F147" s="417">
        <v>4.2483963613669999</v>
      </c>
      <c r="G147" s="418">
        <v>2.1241981806829999</v>
      </c>
      <c r="H147" s="420">
        <v>0</v>
      </c>
      <c r="I147" s="417">
        <v>0</v>
      </c>
      <c r="J147" s="418">
        <v>-2.1241981806829999</v>
      </c>
      <c r="K147" s="421">
        <v>0</v>
      </c>
    </row>
    <row r="148" spans="1:11" ht="14.4" customHeight="1" thickBot="1" x14ac:dyDescent="0.35">
      <c r="A148" s="439" t="s">
        <v>418</v>
      </c>
      <c r="B148" s="417">
        <v>0</v>
      </c>
      <c r="C148" s="417">
        <v>72.899169999999998</v>
      </c>
      <c r="D148" s="418">
        <v>72.899169999999998</v>
      </c>
      <c r="E148" s="427" t="s">
        <v>278</v>
      </c>
      <c r="F148" s="417">
        <v>108.000000000028</v>
      </c>
      <c r="G148" s="418">
        <v>54.000000000013998</v>
      </c>
      <c r="H148" s="420">
        <v>0</v>
      </c>
      <c r="I148" s="417">
        <v>0</v>
      </c>
      <c r="J148" s="418">
        <v>-54.000000000013998</v>
      </c>
      <c r="K148" s="421">
        <v>0</v>
      </c>
    </row>
    <row r="149" spans="1:11" ht="14.4" customHeight="1" thickBot="1" x14ac:dyDescent="0.35">
      <c r="A149" s="438" t="s">
        <v>419</v>
      </c>
      <c r="B149" s="422">
        <v>51758</v>
      </c>
      <c r="C149" s="422">
        <v>56698.47395</v>
      </c>
      <c r="D149" s="423">
        <v>4940.4739499999996</v>
      </c>
      <c r="E149" s="429">
        <v>1.0954533395799999</v>
      </c>
      <c r="F149" s="422">
        <v>58737.000000015301</v>
      </c>
      <c r="G149" s="423">
        <v>29368.500000007702</v>
      </c>
      <c r="H149" s="425">
        <v>3720.2703200000001</v>
      </c>
      <c r="I149" s="422">
        <v>23241.21096</v>
      </c>
      <c r="J149" s="423">
        <v>-6127.2890400076803</v>
      </c>
      <c r="K149" s="430">
        <v>0.39568263547600002</v>
      </c>
    </row>
    <row r="150" spans="1:11" ht="14.4" customHeight="1" thickBot="1" x14ac:dyDescent="0.35">
      <c r="A150" s="439" t="s">
        <v>420</v>
      </c>
      <c r="B150" s="417">
        <v>18476</v>
      </c>
      <c r="C150" s="417">
        <v>20686.803810000001</v>
      </c>
      <c r="D150" s="418">
        <v>2210.8038099999899</v>
      </c>
      <c r="E150" s="419">
        <v>1.119658140831</v>
      </c>
      <c r="F150" s="417">
        <v>23672.000000006199</v>
      </c>
      <c r="G150" s="418">
        <v>11836.0000000031</v>
      </c>
      <c r="H150" s="420">
        <v>1876.7750599999999</v>
      </c>
      <c r="I150" s="417">
        <v>8103.3686699999998</v>
      </c>
      <c r="J150" s="418">
        <v>-3732.6313300030902</v>
      </c>
      <c r="K150" s="421">
        <v>0.34231871704900002</v>
      </c>
    </row>
    <row r="151" spans="1:11" ht="14.4" customHeight="1" thickBot="1" x14ac:dyDescent="0.35">
      <c r="A151" s="439" t="s">
        <v>421</v>
      </c>
      <c r="B151" s="417">
        <v>33282</v>
      </c>
      <c r="C151" s="417">
        <v>36011.670140000002</v>
      </c>
      <c r="D151" s="418">
        <v>2729.6701400000002</v>
      </c>
      <c r="E151" s="419">
        <v>1.08201640947</v>
      </c>
      <c r="F151" s="417">
        <v>35065.000000009197</v>
      </c>
      <c r="G151" s="418">
        <v>17532.500000004598</v>
      </c>
      <c r="H151" s="420">
        <v>1843.4952599999999</v>
      </c>
      <c r="I151" s="417">
        <v>15137.842290000001</v>
      </c>
      <c r="J151" s="418">
        <v>-2394.6577100045802</v>
      </c>
      <c r="K151" s="421">
        <v>0.43170803621800002</v>
      </c>
    </row>
    <row r="152" spans="1:11" ht="14.4" customHeight="1" thickBot="1" x14ac:dyDescent="0.35">
      <c r="A152" s="438" t="s">
        <v>422</v>
      </c>
      <c r="B152" s="422">
        <v>0</v>
      </c>
      <c r="C152" s="422">
        <v>3514.1257999999998</v>
      </c>
      <c r="D152" s="423">
        <v>3514.1257999999998</v>
      </c>
      <c r="E152" s="424" t="s">
        <v>278</v>
      </c>
      <c r="F152" s="422">
        <v>0</v>
      </c>
      <c r="G152" s="423">
        <v>0</v>
      </c>
      <c r="H152" s="425">
        <v>1874.5951299999999</v>
      </c>
      <c r="I152" s="422">
        <v>2384.7190399999999</v>
      </c>
      <c r="J152" s="423">
        <v>2384.7190399999999</v>
      </c>
      <c r="K152" s="426" t="s">
        <v>278</v>
      </c>
    </row>
    <row r="153" spans="1:11" ht="14.4" customHeight="1" thickBot="1" x14ac:dyDescent="0.35">
      <c r="A153" s="439" t="s">
        <v>423</v>
      </c>
      <c r="B153" s="417">
        <v>0</v>
      </c>
      <c r="C153" s="417">
        <v>130.19875999999999</v>
      </c>
      <c r="D153" s="418">
        <v>130.19875999999999</v>
      </c>
      <c r="E153" s="427" t="s">
        <v>278</v>
      </c>
      <c r="F153" s="417">
        <v>0</v>
      </c>
      <c r="G153" s="418">
        <v>0</v>
      </c>
      <c r="H153" s="420">
        <v>521.49698999999998</v>
      </c>
      <c r="I153" s="417">
        <v>521.49698999999998</v>
      </c>
      <c r="J153" s="418">
        <v>521.49698999999998</v>
      </c>
      <c r="K153" s="428" t="s">
        <v>278</v>
      </c>
    </row>
    <row r="154" spans="1:11" ht="14.4" customHeight="1" thickBot="1" x14ac:dyDescent="0.35">
      <c r="A154" s="439" t="s">
        <v>424</v>
      </c>
      <c r="B154" s="417">
        <v>0</v>
      </c>
      <c r="C154" s="417">
        <v>3383.92704</v>
      </c>
      <c r="D154" s="418">
        <v>3383.92704</v>
      </c>
      <c r="E154" s="427" t="s">
        <v>278</v>
      </c>
      <c r="F154" s="417">
        <v>0</v>
      </c>
      <c r="G154" s="418">
        <v>0</v>
      </c>
      <c r="H154" s="420">
        <v>1353.0981400000001</v>
      </c>
      <c r="I154" s="417">
        <v>1863.2220500000001</v>
      </c>
      <c r="J154" s="418">
        <v>1863.2220500000001</v>
      </c>
      <c r="K154" s="428" t="s">
        <v>278</v>
      </c>
    </row>
    <row r="155" spans="1:11" ht="14.4" customHeight="1" thickBot="1" x14ac:dyDescent="0.35">
      <c r="A155" s="436" t="s">
        <v>425</v>
      </c>
      <c r="B155" s="417">
        <v>17.670470806421999</v>
      </c>
      <c r="C155" s="417">
        <v>63.566580000000002</v>
      </c>
      <c r="D155" s="418">
        <v>45.896109193576997</v>
      </c>
      <c r="E155" s="419">
        <v>3.5973336928230002</v>
      </c>
      <c r="F155" s="417">
        <v>23</v>
      </c>
      <c r="G155" s="418">
        <v>11.5</v>
      </c>
      <c r="H155" s="420">
        <v>0</v>
      </c>
      <c r="I155" s="417">
        <v>1.2E-2</v>
      </c>
      <c r="J155" s="418">
        <v>-11.488</v>
      </c>
      <c r="K155" s="421">
        <v>5.2173913000000004E-4</v>
      </c>
    </row>
    <row r="156" spans="1:11" ht="14.4" customHeight="1" thickBot="1" x14ac:dyDescent="0.35">
      <c r="A156" s="437" t="s">
        <v>426</v>
      </c>
      <c r="B156" s="417">
        <v>0</v>
      </c>
      <c r="C156" s="417">
        <v>11.58882</v>
      </c>
      <c r="D156" s="418">
        <v>11.58882</v>
      </c>
      <c r="E156" s="427" t="s">
        <v>278</v>
      </c>
      <c r="F156" s="417">
        <v>0</v>
      </c>
      <c r="G156" s="418">
        <v>0</v>
      </c>
      <c r="H156" s="420">
        <v>0</v>
      </c>
      <c r="I156" s="417">
        <v>0</v>
      </c>
      <c r="J156" s="418">
        <v>0</v>
      </c>
      <c r="K156" s="421">
        <v>6</v>
      </c>
    </row>
    <row r="157" spans="1:11" ht="14.4" customHeight="1" thickBot="1" x14ac:dyDescent="0.35">
      <c r="A157" s="438" t="s">
        <v>427</v>
      </c>
      <c r="B157" s="422">
        <v>0</v>
      </c>
      <c r="C157" s="422">
        <v>11.58882</v>
      </c>
      <c r="D157" s="423">
        <v>11.58882</v>
      </c>
      <c r="E157" s="424" t="s">
        <v>295</v>
      </c>
      <c r="F157" s="422">
        <v>0</v>
      </c>
      <c r="G157" s="423">
        <v>0</v>
      </c>
      <c r="H157" s="425">
        <v>0</v>
      </c>
      <c r="I157" s="422">
        <v>0</v>
      </c>
      <c r="J157" s="423">
        <v>0</v>
      </c>
      <c r="K157" s="430">
        <v>6</v>
      </c>
    </row>
    <row r="158" spans="1:11" ht="14.4" customHeight="1" thickBot="1" x14ac:dyDescent="0.35">
      <c r="A158" s="439" t="s">
        <v>428</v>
      </c>
      <c r="B158" s="417">
        <v>0</v>
      </c>
      <c r="C158" s="417">
        <v>11.58882</v>
      </c>
      <c r="D158" s="418">
        <v>11.58882</v>
      </c>
      <c r="E158" s="427" t="s">
        <v>295</v>
      </c>
      <c r="F158" s="417">
        <v>0</v>
      </c>
      <c r="G158" s="418">
        <v>0</v>
      </c>
      <c r="H158" s="420">
        <v>0</v>
      </c>
      <c r="I158" s="417">
        <v>0</v>
      </c>
      <c r="J158" s="418">
        <v>0</v>
      </c>
      <c r="K158" s="421">
        <v>6</v>
      </c>
    </row>
    <row r="159" spans="1:11" ht="14.4" customHeight="1" thickBot="1" x14ac:dyDescent="0.35">
      <c r="A159" s="442" t="s">
        <v>429</v>
      </c>
      <c r="B159" s="422">
        <v>17.670470806421999</v>
      </c>
      <c r="C159" s="422">
        <v>51.977760000000004</v>
      </c>
      <c r="D159" s="423">
        <v>34.307289193576999</v>
      </c>
      <c r="E159" s="429">
        <v>2.9415039683659998</v>
      </c>
      <c r="F159" s="422">
        <v>23</v>
      </c>
      <c r="G159" s="423">
        <v>11.5</v>
      </c>
      <c r="H159" s="425">
        <v>0</v>
      </c>
      <c r="I159" s="422">
        <v>1.2E-2</v>
      </c>
      <c r="J159" s="423">
        <v>-11.488</v>
      </c>
      <c r="K159" s="430">
        <v>5.2173913000000004E-4</v>
      </c>
    </row>
    <row r="160" spans="1:11" ht="14.4" customHeight="1" thickBot="1" x14ac:dyDescent="0.35">
      <c r="A160" s="438" t="s">
        <v>430</v>
      </c>
      <c r="B160" s="422">
        <v>0</v>
      </c>
      <c r="C160" s="422">
        <v>1.2600000000000001E-3</v>
      </c>
      <c r="D160" s="423">
        <v>1.2600000000000001E-3</v>
      </c>
      <c r="E160" s="424" t="s">
        <v>278</v>
      </c>
      <c r="F160" s="422">
        <v>0</v>
      </c>
      <c r="G160" s="423">
        <v>0</v>
      </c>
      <c r="H160" s="425">
        <v>0</v>
      </c>
      <c r="I160" s="422">
        <v>0</v>
      </c>
      <c r="J160" s="423">
        <v>0</v>
      </c>
      <c r="K160" s="426" t="s">
        <v>278</v>
      </c>
    </row>
    <row r="161" spans="1:11" ht="14.4" customHeight="1" thickBot="1" x14ac:dyDescent="0.35">
      <c r="A161" s="439" t="s">
        <v>431</v>
      </c>
      <c r="B161" s="417">
        <v>0</v>
      </c>
      <c r="C161" s="417">
        <v>1.2600000000000001E-3</v>
      </c>
      <c r="D161" s="418">
        <v>1.2600000000000001E-3</v>
      </c>
      <c r="E161" s="427" t="s">
        <v>278</v>
      </c>
      <c r="F161" s="417">
        <v>0</v>
      </c>
      <c r="G161" s="418">
        <v>0</v>
      </c>
      <c r="H161" s="420">
        <v>0</v>
      </c>
      <c r="I161" s="417">
        <v>0</v>
      </c>
      <c r="J161" s="418">
        <v>0</v>
      </c>
      <c r="K161" s="428" t="s">
        <v>278</v>
      </c>
    </row>
    <row r="162" spans="1:11" ht="14.4" customHeight="1" thickBot="1" x14ac:dyDescent="0.35">
      <c r="A162" s="438" t="s">
        <v>432</v>
      </c>
      <c r="B162" s="422">
        <v>17.670470806421999</v>
      </c>
      <c r="C162" s="422">
        <v>46.086500000000001</v>
      </c>
      <c r="D162" s="423">
        <v>28.416029193577</v>
      </c>
      <c r="E162" s="429">
        <v>2.6081082108600002</v>
      </c>
      <c r="F162" s="422">
        <v>23</v>
      </c>
      <c r="G162" s="423">
        <v>11.5</v>
      </c>
      <c r="H162" s="425">
        <v>0</v>
      </c>
      <c r="I162" s="422">
        <v>1.2E-2</v>
      </c>
      <c r="J162" s="423">
        <v>-11.488</v>
      </c>
      <c r="K162" s="430">
        <v>5.2173913000000004E-4</v>
      </c>
    </row>
    <row r="163" spans="1:11" ht="14.4" customHeight="1" thickBot="1" x14ac:dyDescent="0.35">
      <c r="A163" s="439" t="s">
        <v>433</v>
      </c>
      <c r="B163" s="417">
        <v>0</v>
      </c>
      <c r="C163" s="417">
        <v>0.191</v>
      </c>
      <c r="D163" s="418">
        <v>0.191</v>
      </c>
      <c r="E163" s="427" t="s">
        <v>278</v>
      </c>
      <c r="F163" s="417">
        <v>0</v>
      </c>
      <c r="G163" s="418">
        <v>0</v>
      </c>
      <c r="H163" s="420">
        <v>0</v>
      </c>
      <c r="I163" s="417">
        <v>1.2E-2</v>
      </c>
      <c r="J163" s="418">
        <v>1.2E-2</v>
      </c>
      <c r="K163" s="428" t="s">
        <v>278</v>
      </c>
    </row>
    <row r="164" spans="1:11" ht="14.4" customHeight="1" thickBot="1" x14ac:dyDescent="0.35">
      <c r="A164" s="439" t="s">
        <v>434</v>
      </c>
      <c r="B164" s="417">
        <v>11.714379983222999</v>
      </c>
      <c r="C164" s="417">
        <v>0</v>
      </c>
      <c r="D164" s="418">
        <v>-11.714379983222999</v>
      </c>
      <c r="E164" s="419">
        <v>0</v>
      </c>
      <c r="F164" s="417">
        <v>0</v>
      </c>
      <c r="G164" s="418">
        <v>0</v>
      </c>
      <c r="H164" s="420">
        <v>0</v>
      </c>
      <c r="I164" s="417">
        <v>0</v>
      </c>
      <c r="J164" s="418">
        <v>0</v>
      </c>
      <c r="K164" s="421">
        <v>6</v>
      </c>
    </row>
    <row r="165" spans="1:11" ht="14.4" customHeight="1" thickBot="1" x14ac:dyDescent="0.35">
      <c r="A165" s="439" t="s">
        <v>435</v>
      </c>
      <c r="B165" s="417">
        <v>5.9560908231990002</v>
      </c>
      <c r="C165" s="417">
        <v>26.81812</v>
      </c>
      <c r="D165" s="418">
        <v>20.8620291768</v>
      </c>
      <c r="E165" s="419">
        <v>4.5026378535970002</v>
      </c>
      <c r="F165" s="417">
        <v>23</v>
      </c>
      <c r="G165" s="418">
        <v>11.5</v>
      </c>
      <c r="H165" s="420">
        <v>0</v>
      </c>
      <c r="I165" s="417">
        <v>0</v>
      </c>
      <c r="J165" s="418">
        <v>-11.5</v>
      </c>
      <c r="K165" s="421">
        <v>0</v>
      </c>
    </row>
    <row r="166" spans="1:11" ht="14.4" customHeight="1" thickBot="1" x14ac:dyDescent="0.35">
      <c r="A166" s="439" t="s">
        <v>436</v>
      </c>
      <c r="B166" s="417">
        <v>0</v>
      </c>
      <c r="C166" s="417">
        <v>19.077380000000002</v>
      </c>
      <c r="D166" s="418">
        <v>19.077380000000002</v>
      </c>
      <c r="E166" s="427" t="s">
        <v>278</v>
      </c>
      <c r="F166" s="417">
        <v>0</v>
      </c>
      <c r="G166" s="418">
        <v>0</v>
      </c>
      <c r="H166" s="420">
        <v>0</v>
      </c>
      <c r="I166" s="417">
        <v>0</v>
      </c>
      <c r="J166" s="418">
        <v>0</v>
      </c>
      <c r="K166" s="428" t="s">
        <v>278</v>
      </c>
    </row>
    <row r="167" spans="1:11" ht="14.4" customHeight="1" thickBot="1" x14ac:dyDescent="0.35">
      <c r="A167" s="438" t="s">
        <v>437</v>
      </c>
      <c r="B167" s="422">
        <v>0</v>
      </c>
      <c r="C167" s="422">
        <v>5.89</v>
      </c>
      <c r="D167" s="423">
        <v>5.89</v>
      </c>
      <c r="E167" s="424" t="s">
        <v>278</v>
      </c>
      <c r="F167" s="422">
        <v>0</v>
      </c>
      <c r="G167" s="423">
        <v>0</v>
      </c>
      <c r="H167" s="425">
        <v>0</v>
      </c>
      <c r="I167" s="422">
        <v>0</v>
      </c>
      <c r="J167" s="423">
        <v>0</v>
      </c>
      <c r="K167" s="426" t="s">
        <v>278</v>
      </c>
    </row>
    <row r="168" spans="1:11" ht="14.4" customHeight="1" thickBot="1" x14ac:dyDescent="0.35">
      <c r="A168" s="439" t="s">
        <v>438</v>
      </c>
      <c r="B168" s="417">
        <v>0</v>
      </c>
      <c r="C168" s="417">
        <v>5.89</v>
      </c>
      <c r="D168" s="418">
        <v>5.89</v>
      </c>
      <c r="E168" s="427" t="s">
        <v>278</v>
      </c>
      <c r="F168" s="417">
        <v>0</v>
      </c>
      <c r="G168" s="418">
        <v>0</v>
      </c>
      <c r="H168" s="420">
        <v>0</v>
      </c>
      <c r="I168" s="417">
        <v>0</v>
      </c>
      <c r="J168" s="418">
        <v>0</v>
      </c>
      <c r="K168" s="428" t="s">
        <v>278</v>
      </c>
    </row>
    <row r="169" spans="1:11" ht="14.4" customHeight="1" thickBot="1" x14ac:dyDescent="0.35">
      <c r="A169" s="436" t="s">
        <v>439</v>
      </c>
      <c r="B169" s="417">
        <v>0</v>
      </c>
      <c r="C169" s="417">
        <v>2.342E-2</v>
      </c>
      <c r="D169" s="418">
        <v>2.342E-2</v>
      </c>
      <c r="E169" s="427" t="s">
        <v>295</v>
      </c>
      <c r="F169" s="417">
        <v>0</v>
      </c>
      <c r="G169" s="418">
        <v>0</v>
      </c>
      <c r="H169" s="420">
        <v>0</v>
      </c>
      <c r="I169" s="417">
        <v>0</v>
      </c>
      <c r="J169" s="418">
        <v>0</v>
      </c>
      <c r="K169" s="428" t="s">
        <v>278</v>
      </c>
    </row>
    <row r="170" spans="1:11" ht="14.4" customHeight="1" thickBot="1" x14ac:dyDescent="0.35">
      <c r="A170" s="442" t="s">
        <v>440</v>
      </c>
      <c r="B170" s="422">
        <v>0</v>
      </c>
      <c r="C170" s="422">
        <v>2.342E-2</v>
      </c>
      <c r="D170" s="423">
        <v>2.342E-2</v>
      </c>
      <c r="E170" s="424" t="s">
        <v>295</v>
      </c>
      <c r="F170" s="422">
        <v>0</v>
      </c>
      <c r="G170" s="423">
        <v>0</v>
      </c>
      <c r="H170" s="425">
        <v>0</v>
      </c>
      <c r="I170" s="422">
        <v>0</v>
      </c>
      <c r="J170" s="423">
        <v>0</v>
      </c>
      <c r="K170" s="426" t="s">
        <v>278</v>
      </c>
    </row>
    <row r="171" spans="1:11" ht="14.4" customHeight="1" thickBot="1" x14ac:dyDescent="0.35">
      <c r="A171" s="438" t="s">
        <v>441</v>
      </c>
      <c r="B171" s="422">
        <v>0</v>
      </c>
      <c r="C171" s="422">
        <v>2.342E-2</v>
      </c>
      <c r="D171" s="423">
        <v>2.342E-2</v>
      </c>
      <c r="E171" s="424" t="s">
        <v>295</v>
      </c>
      <c r="F171" s="422">
        <v>0</v>
      </c>
      <c r="G171" s="423">
        <v>0</v>
      </c>
      <c r="H171" s="425">
        <v>0</v>
      </c>
      <c r="I171" s="422">
        <v>0</v>
      </c>
      <c r="J171" s="423">
        <v>0</v>
      </c>
      <c r="K171" s="426" t="s">
        <v>278</v>
      </c>
    </row>
    <row r="172" spans="1:11" ht="14.4" customHeight="1" thickBot="1" x14ac:dyDescent="0.35">
      <c r="A172" s="439" t="s">
        <v>442</v>
      </c>
      <c r="B172" s="417">
        <v>0</v>
      </c>
      <c r="C172" s="417">
        <v>2.342E-2</v>
      </c>
      <c r="D172" s="418">
        <v>2.342E-2</v>
      </c>
      <c r="E172" s="427" t="s">
        <v>295</v>
      </c>
      <c r="F172" s="417">
        <v>0</v>
      </c>
      <c r="G172" s="418">
        <v>0</v>
      </c>
      <c r="H172" s="420">
        <v>0</v>
      </c>
      <c r="I172" s="417">
        <v>0</v>
      </c>
      <c r="J172" s="418">
        <v>0</v>
      </c>
      <c r="K172" s="428" t="s">
        <v>278</v>
      </c>
    </row>
    <row r="173" spans="1:11" ht="14.4" customHeight="1" thickBot="1" x14ac:dyDescent="0.35">
      <c r="A173" s="435" t="s">
        <v>443</v>
      </c>
      <c r="B173" s="417">
        <v>2267.0007088176899</v>
      </c>
      <c r="C173" s="417">
        <v>2187.9432099999999</v>
      </c>
      <c r="D173" s="418">
        <v>-79.057498817690998</v>
      </c>
      <c r="E173" s="419">
        <v>0.96512683100999996</v>
      </c>
      <c r="F173" s="417">
        <v>2414.7988283017598</v>
      </c>
      <c r="G173" s="418">
        <v>1207.3994141508799</v>
      </c>
      <c r="H173" s="420">
        <v>238.79239999999999</v>
      </c>
      <c r="I173" s="417">
        <v>1070.21775</v>
      </c>
      <c r="J173" s="418">
        <v>-137.181664150876</v>
      </c>
      <c r="K173" s="421">
        <v>0.44319126606100001</v>
      </c>
    </row>
    <row r="174" spans="1:11" ht="14.4" customHeight="1" thickBot="1" x14ac:dyDescent="0.35">
      <c r="A174" s="440" t="s">
        <v>444</v>
      </c>
      <c r="B174" s="422">
        <v>2267.0007088176899</v>
      </c>
      <c r="C174" s="422">
        <v>2187.9432099999999</v>
      </c>
      <c r="D174" s="423">
        <v>-79.057498817690998</v>
      </c>
      <c r="E174" s="429">
        <v>0.96512683100999996</v>
      </c>
      <c r="F174" s="422">
        <v>2414.7988283017598</v>
      </c>
      <c r="G174" s="423">
        <v>1207.3994141508799</v>
      </c>
      <c r="H174" s="425">
        <v>238.79239999999999</v>
      </c>
      <c r="I174" s="422">
        <v>1070.21775</v>
      </c>
      <c r="J174" s="423">
        <v>-137.181664150876</v>
      </c>
      <c r="K174" s="430">
        <v>0.44319126606100001</v>
      </c>
    </row>
    <row r="175" spans="1:11" ht="14.4" customHeight="1" thickBot="1" x14ac:dyDescent="0.35">
      <c r="A175" s="442" t="s">
        <v>54</v>
      </c>
      <c r="B175" s="422">
        <v>2267.0007088176899</v>
      </c>
      <c r="C175" s="422">
        <v>2187.9432099999999</v>
      </c>
      <c r="D175" s="423">
        <v>-79.057498817690998</v>
      </c>
      <c r="E175" s="429">
        <v>0.96512683100999996</v>
      </c>
      <c r="F175" s="422">
        <v>2414.7988283017598</v>
      </c>
      <c r="G175" s="423">
        <v>1207.3994141508799</v>
      </c>
      <c r="H175" s="425">
        <v>238.79239999999999</v>
      </c>
      <c r="I175" s="422">
        <v>1070.21775</v>
      </c>
      <c r="J175" s="423">
        <v>-137.181664150876</v>
      </c>
      <c r="K175" s="430">
        <v>0.44319126606100001</v>
      </c>
    </row>
    <row r="176" spans="1:11" ht="14.4" customHeight="1" thickBot="1" x14ac:dyDescent="0.35">
      <c r="A176" s="438" t="s">
        <v>445</v>
      </c>
      <c r="B176" s="422">
        <v>18</v>
      </c>
      <c r="C176" s="422">
        <v>40.326000000000001</v>
      </c>
      <c r="D176" s="423">
        <v>22.326000000000001</v>
      </c>
      <c r="E176" s="429">
        <v>2.240333333333</v>
      </c>
      <c r="F176" s="422">
        <v>43.651651418348003</v>
      </c>
      <c r="G176" s="423">
        <v>21.825825709174001</v>
      </c>
      <c r="H176" s="425">
        <v>3.1560000000000001</v>
      </c>
      <c r="I176" s="422">
        <v>20.13625</v>
      </c>
      <c r="J176" s="423">
        <v>-1.689575709174</v>
      </c>
      <c r="K176" s="430">
        <v>0.46129411707700002</v>
      </c>
    </row>
    <row r="177" spans="1:11" ht="14.4" customHeight="1" thickBot="1" x14ac:dyDescent="0.35">
      <c r="A177" s="439" t="s">
        <v>446</v>
      </c>
      <c r="B177" s="417">
        <v>18</v>
      </c>
      <c r="C177" s="417">
        <v>40.326000000000001</v>
      </c>
      <c r="D177" s="418">
        <v>22.326000000000001</v>
      </c>
      <c r="E177" s="419">
        <v>2.240333333333</v>
      </c>
      <c r="F177" s="417">
        <v>43.651651418348003</v>
      </c>
      <c r="G177" s="418">
        <v>21.825825709174001</v>
      </c>
      <c r="H177" s="420">
        <v>3.1560000000000001</v>
      </c>
      <c r="I177" s="417">
        <v>20.13625</v>
      </c>
      <c r="J177" s="418">
        <v>-1.689575709174</v>
      </c>
      <c r="K177" s="421">
        <v>0.46129411707700002</v>
      </c>
    </row>
    <row r="178" spans="1:11" ht="14.4" customHeight="1" thickBot="1" x14ac:dyDescent="0.35">
      <c r="A178" s="438" t="s">
        <v>447</v>
      </c>
      <c r="B178" s="422">
        <v>5.0007088176919998</v>
      </c>
      <c r="C178" s="422">
        <v>4.8557800000000002</v>
      </c>
      <c r="D178" s="423">
        <v>-0.144928817692</v>
      </c>
      <c r="E178" s="429">
        <v>0.97101834500299999</v>
      </c>
      <c r="F178" s="422">
        <v>5.3044056967920001</v>
      </c>
      <c r="G178" s="423">
        <v>2.6522028483960001</v>
      </c>
      <c r="H178" s="425">
        <v>0.24401999999999999</v>
      </c>
      <c r="I178" s="422">
        <v>2.95336</v>
      </c>
      <c r="J178" s="423">
        <v>0.301157151603</v>
      </c>
      <c r="K178" s="430">
        <v>0.55677490916299999</v>
      </c>
    </row>
    <row r="179" spans="1:11" ht="14.4" customHeight="1" thickBot="1" x14ac:dyDescent="0.35">
      <c r="A179" s="439" t="s">
        <v>448</v>
      </c>
      <c r="B179" s="417">
        <v>5.0007088176919998</v>
      </c>
      <c r="C179" s="417">
        <v>4.8557800000000002</v>
      </c>
      <c r="D179" s="418">
        <v>-0.144928817692</v>
      </c>
      <c r="E179" s="419">
        <v>0.97101834500299999</v>
      </c>
      <c r="F179" s="417">
        <v>0</v>
      </c>
      <c r="G179" s="418">
        <v>0</v>
      </c>
      <c r="H179" s="420">
        <v>-2.7093400000000001</v>
      </c>
      <c r="I179" s="417">
        <v>7.9936057773011302E-15</v>
      </c>
      <c r="J179" s="418">
        <v>7.9936057773011302E-15</v>
      </c>
      <c r="K179" s="428" t="s">
        <v>278</v>
      </c>
    </row>
    <row r="180" spans="1:11" ht="14.4" customHeight="1" thickBot="1" x14ac:dyDescent="0.35">
      <c r="A180" s="439" t="s">
        <v>449</v>
      </c>
      <c r="B180" s="417">
        <v>0</v>
      </c>
      <c r="C180" s="417">
        <v>0</v>
      </c>
      <c r="D180" s="418">
        <v>0</v>
      </c>
      <c r="E180" s="419">
        <v>1</v>
      </c>
      <c r="F180" s="417">
        <v>0</v>
      </c>
      <c r="G180" s="418">
        <v>0</v>
      </c>
      <c r="H180" s="420">
        <v>0.58960000000000001</v>
      </c>
      <c r="I180" s="417">
        <v>0.58960000000000001</v>
      </c>
      <c r="J180" s="418">
        <v>0.58960000000000001</v>
      </c>
      <c r="K180" s="428" t="s">
        <v>278</v>
      </c>
    </row>
    <row r="181" spans="1:11" ht="14.4" customHeight="1" thickBot="1" x14ac:dyDescent="0.35">
      <c r="A181" s="439" t="s">
        <v>450</v>
      </c>
      <c r="B181" s="417">
        <v>0</v>
      </c>
      <c r="C181" s="417">
        <v>0</v>
      </c>
      <c r="D181" s="418">
        <v>0</v>
      </c>
      <c r="E181" s="419">
        <v>1</v>
      </c>
      <c r="F181" s="417">
        <v>5.3044056967920001</v>
      </c>
      <c r="G181" s="418">
        <v>2.6522028483960001</v>
      </c>
      <c r="H181" s="420">
        <v>2.3637600000000001</v>
      </c>
      <c r="I181" s="417">
        <v>2.3637600000000001</v>
      </c>
      <c r="J181" s="418">
        <v>-0.28844284839599998</v>
      </c>
      <c r="K181" s="421">
        <v>0.445622023486</v>
      </c>
    </row>
    <row r="182" spans="1:11" ht="14.4" customHeight="1" thickBot="1" x14ac:dyDescent="0.35">
      <c r="A182" s="438" t="s">
        <v>451</v>
      </c>
      <c r="B182" s="422">
        <v>46</v>
      </c>
      <c r="C182" s="422">
        <v>30.487279999999998</v>
      </c>
      <c r="D182" s="423">
        <v>-15.51272</v>
      </c>
      <c r="E182" s="429">
        <v>0.66276695652100004</v>
      </c>
      <c r="F182" s="422">
        <v>30.036696195190999</v>
      </c>
      <c r="G182" s="423">
        <v>15.018348097595</v>
      </c>
      <c r="H182" s="425">
        <v>2.8155000000000001</v>
      </c>
      <c r="I182" s="422">
        <v>14.178039999999999</v>
      </c>
      <c r="J182" s="423">
        <v>-0.84030809759500003</v>
      </c>
      <c r="K182" s="430">
        <v>0.47202395056500002</v>
      </c>
    </row>
    <row r="183" spans="1:11" ht="14.4" customHeight="1" thickBot="1" x14ac:dyDescent="0.35">
      <c r="A183" s="439" t="s">
        <v>452</v>
      </c>
      <c r="B183" s="417">
        <v>46</v>
      </c>
      <c r="C183" s="417">
        <v>30.487279999999998</v>
      </c>
      <c r="D183" s="418">
        <v>-15.51272</v>
      </c>
      <c r="E183" s="419">
        <v>0.66276695652100004</v>
      </c>
      <c r="F183" s="417">
        <v>30.036696195190999</v>
      </c>
      <c r="G183" s="418">
        <v>15.018348097595</v>
      </c>
      <c r="H183" s="420">
        <v>2.8155000000000001</v>
      </c>
      <c r="I183" s="417">
        <v>14.178039999999999</v>
      </c>
      <c r="J183" s="418">
        <v>-0.84030809759500003</v>
      </c>
      <c r="K183" s="421">
        <v>0.47202395056500002</v>
      </c>
    </row>
    <row r="184" spans="1:11" ht="14.4" customHeight="1" thickBot="1" x14ac:dyDescent="0.35">
      <c r="A184" s="438" t="s">
        <v>453</v>
      </c>
      <c r="B184" s="422">
        <v>490</v>
      </c>
      <c r="C184" s="422">
        <v>430.84690000000001</v>
      </c>
      <c r="D184" s="423">
        <v>-59.153099999999</v>
      </c>
      <c r="E184" s="429">
        <v>0.87927938775500003</v>
      </c>
      <c r="F184" s="422">
        <v>876</v>
      </c>
      <c r="G184" s="423">
        <v>438</v>
      </c>
      <c r="H184" s="425">
        <v>117.95963</v>
      </c>
      <c r="I184" s="422">
        <v>375.384420000001</v>
      </c>
      <c r="J184" s="423">
        <v>-62.615579999998999</v>
      </c>
      <c r="K184" s="430">
        <v>0.42852102739699999</v>
      </c>
    </row>
    <row r="185" spans="1:11" ht="14.4" customHeight="1" thickBot="1" x14ac:dyDescent="0.35">
      <c r="A185" s="439" t="s">
        <v>454</v>
      </c>
      <c r="B185" s="417">
        <v>484</v>
      </c>
      <c r="C185" s="417">
        <v>424.17054999999999</v>
      </c>
      <c r="D185" s="418">
        <v>-59.829450000000001</v>
      </c>
      <c r="E185" s="419">
        <v>0.87638543388400003</v>
      </c>
      <c r="F185" s="417">
        <v>876</v>
      </c>
      <c r="G185" s="418">
        <v>438</v>
      </c>
      <c r="H185" s="420">
        <v>117.95963</v>
      </c>
      <c r="I185" s="417">
        <v>375.384420000001</v>
      </c>
      <c r="J185" s="418">
        <v>-62.615579999998999</v>
      </c>
      <c r="K185" s="421">
        <v>0.42852102739699999</v>
      </c>
    </row>
    <row r="186" spans="1:11" ht="14.4" customHeight="1" thickBot="1" x14ac:dyDescent="0.35">
      <c r="A186" s="439" t="s">
        <v>455</v>
      </c>
      <c r="B186" s="417">
        <v>6</v>
      </c>
      <c r="C186" s="417">
        <v>6.6763500000000002</v>
      </c>
      <c r="D186" s="418">
        <v>0.67635000000000001</v>
      </c>
      <c r="E186" s="419">
        <v>1.112725</v>
      </c>
      <c r="F186" s="417">
        <v>0</v>
      </c>
      <c r="G186" s="418">
        <v>0</v>
      </c>
      <c r="H186" s="420">
        <v>0</v>
      </c>
      <c r="I186" s="417">
        <v>0</v>
      </c>
      <c r="J186" s="418">
        <v>0</v>
      </c>
      <c r="K186" s="428" t="s">
        <v>278</v>
      </c>
    </row>
    <row r="187" spans="1:11" ht="14.4" customHeight="1" thickBot="1" x14ac:dyDescent="0.35">
      <c r="A187" s="438" t="s">
        <v>456</v>
      </c>
      <c r="B187" s="422">
        <v>1708</v>
      </c>
      <c r="C187" s="422">
        <v>1681.42725</v>
      </c>
      <c r="D187" s="423">
        <v>-26.572749999999001</v>
      </c>
      <c r="E187" s="429">
        <v>0.98444218384000004</v>
      </c>
      <c r="F187" s="422">
        <v>1459.80607499142</v>
      </c>
      <c r="G187" s="423">
        <v>729.90303749571206</v>
      </c>
      <c r="H187" s="425">
        <v>114.61725</v>
      </c>
      <c r="I187" s="422">
        <v>657.56568000000095</v>
      </c>
      <c r="J187" s="423">
        <v>-72.337357495711004</v>
      </c>
      <c r="K187" s="430">
        <v>0.45044728287199998</v>
      </c>
    </row>
    <row r="188" spans="1:11" ht="14.4" customHeight="1" thickBot="1" x14ac:dyDescent="0.35">
      <c r="A188" s="439" t="s">
        <v>457</v>
      </c>
      <c r="B188" s="417">
        <v>1708</v>
      </c>
      <c r="C188" s="417">
        <v>1681.42725</v>
      </c>
      <c r="D188" s="418">
        <v>-26.572749999999001</v>
      </c>
      <c r="E188" s="419">
        <v>0.98444218384000004</v>
      </c>
      <c r="F188" s="417">
        <v>1459.80607499142</v>
      </c>
      <c r="G188" s="418">
        <v>729.90303749571206</v>
      </c>
      <c r="H188" s="420">
        <v>114.61725</v>
      </c>
      <c r="I188" s="417">
        <v>657.56568000000095</v>
      </c>
      <c r="J188" s="418">
        <v>-72.337357495711004</v>
      </c>
      <c r="K188" s="421">
        <v>0.45044728287199998</v>
      </c>
    </row>
    <row r="189" spans="1:11" ht="14.4" customHeight="1" thickBot="1" x14ac:dyDescent="0.35">
      <c r="A189" s="443"/>
      <c r="B189" s="417">
        <v>25058.589737992701</v>
      </c>
      <c r="C189" s="417">
        <v>34057.584560000003</v>
      </c>
      <c r="D189" s="418">
        <v>8998.9948220072802</v>
      </c>
      <c r="E189" s="419">
        <v>1.3591181673070001</v>
      </c>
      <c r="F189" s="417">
        <v>32612.217344946599</v>
      </c>
      <c r="G189" s="418">
        <v>16306.1086724733</v>
      </c>
      <c r="H189" s="420">
        <v>3438.7619500000001</v>
      </c>
      <c r="I189" s="417">
        <v>15713.35188</v>
      </c>
      <c r="J189" s="418">
        <v>-592.756792473308</v>
      </c>
      <c r="K189" s="421">
        <v>0.48182408800299997</v>
      </c>
    </row>
    <row r="190" spans="1:11" ht="14.4" customHeight="1" thickBot="1" x14ac:dyDescent="0.35">
      <c r="A190" s="444" t="s">
        <v>66</v>
      </c>
      <c r="B190" s="431">
        <v>25058.589737992701</v>
      </c>
      <c r="C190" s="431">
        <v>34057.584560000003</v>
      </c>
      <c r="D190" s="432">
        <v>8998.9948220072692</v>
      </c>
      <c r="E190" s="433">
        <v>-0.78433346586700003</v>
      </c>
      <c r="F190" s="431">
        <v>32612.217344946599</v>
      </c>
      <c r="G190" s="432">
        <v>16306.1086724733</v>
      </c>
      <c r="H190" s="431">
        <v>3438.7619500000001</v>
      </c>
      <c r="I190" s="431">
        <v>15713.35188</v>
      </c>
      <c r="J190" s="432">
        <v>-592.75679247330595</v>
      </c>
      <c r="K190" s="434">
        <v>0.48182408800299997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239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458</v>
      </c>
      <c r="B5" s="446" t="s">
        <v>459</v>
      </c>
      <c r="C5" s="447" t="s">
        <v>460</v>
      </c>
      <c r="D5" s="447" t="s">
        <v>460</v>
      </c>
      <c r="E5" s="447"/>
      <c r="F5" s="447" t="s">
        <v>460</v>
      </c>
      <c r="G5" s="447" t="s">
        <v>460</v>
      </c>
      <c r="H5" s="447" t="s">
        <v>460</v>
      </c>
      <c r="I5" s="448" t="s">
        <v>460</v>
      </c>
      <c r="J5" s="449" t="s">
        <v>69</v>
      </c>
    </row>
    <row r="6" spans="1:10" ht="14.4" customHeight="1" x14ac:dyDescent="0.3">
      <c r="A6" s="445" t="s">
        <v>458</v>
      </c>
      <c r="B6" s="446" t="s">
        <v>286</v>
      </c>
      <c r="C6" s="447">
        <v>42.486429999998997</v>
      </c>
      <c r="D6" s="447">
        <v>41.694280000000006</v>
      </c>
      <c r="E6" s="447"/>
      <c r="F6" s="447">
        <v>13.33051</v>
      </c>
      <c r="G6" s="447">
        <v>29.652240289160002</v>
      </c>
      <c r="H6" s="447">
        <v>-16.321730289160001</v>
      </c>
      <c r="I6" s="448">
        <v>0.44956164761936207</v>
      </c>
      <c r="J6" s="449" t="s">
        <v>1</v>
      </c>
    </row>
    <row r="7" spans="1:10" ht="14.4" customHeight="1" x14ac:dyDescent="0.3">
      <c r="A7" s="445" t="s">
        <v>458</v>
      </c>
      <c r="B7" s="446" t="s">
        <v>287</v>
      </c>
      <c r="C7" s="447">
        <v>0.22676999999999997</v>
      </c>
      <c r="D7" s="447">
        <v>0</v>
      </c>
      <c r="E7" s="447"/>
      <c r="F7" s="447" t="s">
        <v>460</v>
      </c>
      <c r="G7" s="447" t="s">
        <v>460</v>
      </c>
      <c r="H7" s="447" t="s">
        <v>460</v>
      </c>
      <c r="I7" s="448" t="s">
        <v>460</v>
      </c>
      <c r="J7" s="449" t="s">
        <v>1</v>
      </c>
    </row>
    <row r="8" spans="1:10" ht="14.4" customHeight="1" x14ac:dyDescent="0.3">
      <c r="A8" s="445" t="s">
        <v>458</v>
      </c>
      <c r="B8" s="446" t="s">
        <v>288</v>
      </c>
      <c r="C8" s="447">
        <v>2.6571599999999997</v>
      </c>
      <c r="D8" s="447">
        <v>0.88571999999999995</v>
      </c>
      <c r="E8" s="447"/>
      <c r="F8" s="447">
        <v>0</v>
      </c>
      <c r="G8" s="447">
        <v>0.83869278084550003</v>
      </c>
      <c r="H8" s="447">
        <v>-0.83869278084550003</v>
      </c>
      <c r="I8" s="448">
        <v>0</v>
      </c>
      <c r="J8" s="449" t="s">
        <v>1</v>
      </c>
    </row>
    <row r="9" spans="1:10" ht="14.4" customHeight="1" x14ac:dyDescent="0.3">
      <c r="A9" s="445" t="s">
        <v>458</v>
      </c>
      <c r="B9" s="446" t="s">
        <v>461</v>
      </c>
      <c r="C9" s="447">
        <v>45.370359999998996</v>
      </c>
      <c r="D9" s="447">
        <v>42.580000000000005</v>
      </c>
      <c r="E9" s="447"/>
      <c r="F9" s="447">
        <v>13.33051</v>
      </c>
      <c r="G9" s="447">
        <v>30.4909330700055</v>
      </c>
      <c r="H9" s="447">
        <v>-17.1604230700055</v>
      </c>
      <c r="I9" s="448">
        <v>0.43719586965062318</v>
      </c>
      <c r="J9" s="449" t="s">
        <v>462</v>
      </c>
    </row>
    <row r="11" spans="1:10" ht="14.4" customHeight="1" x14ac:dyDescent="0.3">
      <c r="A11" s="445" t="s">
        <v>458</v>
      </c>
      <c r="B11" s="446" t="s">
        <v>459</v>
      </c>
      <c r="C11" s="447" t="s">
        <v>460</v>
      </c>
      <c r="D11" s="447" t="s">
        <v>460</v>
      </c>
      <c r="E11" s="447"/>
      <c r="F11" s="447" t="s">
        <v>460</v>
      </c>
      <c r="G11" s="447" t="s">
        <v>460</v>
      </c>
      <c r="H11" s="447" t="s">
        <v>460</v>
      </c>
      <c r="I11" s="448" t="s">
        <v>460</v>
      </c>
      <c r="J11" s="449" t="s">
        <v>69</v>
      </c>
    </row>
    <row r="12" spans="1:10" ht="14.4" customHeight="1" x14ac:dyDescent="0.3">
      <c r="A12" s="445" t="s">
        <v>463</v>
      </c>
      <c r="B12" s="446" t="s">
        <v>464</v>
      </c>
      <c r="C12" s="447" t="s">
        <v>460</v>
      </c>
      <c r="D12" s="447" t="s">
        <v>460</v>
      </c>
      <c r="E12" s="447"/>
      <c r="F12" s="447" t="s">
        <v>460</v>
      </c>
      <c r="G12" s="447" t="s">
        <v>460</v>
      </c>
      <c r="H12" s="447" t="s">
        <v>460</v>
      </c>
      <c r="I12" s="448" t="s">
        <v>460</v>
      </c>
      <c r="J12" s="449" t="s">
        <v>0</v>
      </c>
    </row>
    <row r="13" spans="1:10" ht="14.4" customHeight="1" x14ac:dyDescent="0.3">
      <c r="A13" s="445" t="s">
        <v>463</v>
      </c>
      <c r="B13" s="446" t="s">
        <v>286</v>
      </c>
      <c r="C13" s="447">
        <v>22.596569999998998</v>
      </c>
      <c r="D13" s="447">
        <v>23.51576</v>
      </c>
      <c r="E13" s="447"/>
      <c r="F13" s="447">
        <v>0</v>
      </c>
      <c r="G13" s="447">
        <v>12.653215506805502</v>
      </c>
      <c r="H13" s="447">
        <v>-12.653215506805502</v>
      </c>
      <c r="I13" s="448">
        <v>0</v>
      </c>
      <c r="J13" s="449" t="s">
        <v>1</v>
      </c>
    </row>
    <row r="14" spans="1:10" ht="14.4" customHeight="1" x14ac:dyDescent="0.3">
      <c r="A14" s="445" t="s">
        <v>463</v>
      </c>
      <c r="B14" s="446" t="s">
        <v>287</v>
      </c>
      <c r="C14" s="447">
        <v>3.7690000000000001E-2</v>
      </c>
      <c r="D14" s="447">
        <v>0</v>
      </c>
      <c r="E14" s="447"/>
      <c r="F14" s="447" t="s">
        <v>460</v>
      </c>
      <c r="G14" s="447" t="s">
        <v>460</v>
      </c>
      <c r="H14" s="447" t="s">
        <v>460</v>
      </c>
      <c r="I14" s="448" t="s">
        <v>460</v>
      </c>
      <c r="J14" s="449" t="s">
        <v>1</v>
      </c>
    </row>
    <row r="15" spans="1:10" ht="14.4" customHeight="1" x14ac:dyDescent="0.3">
      <c r="A15" s="445" t="s">
        <v>463</v>
      </c>
      <c r="B15" s="446" t="s">
        <v>465</v>
      </c>
      <c r="C15" s="447">
        <v>22.634259999998999</v>
      </c>
      <c r="D15" s="447">
        <v>23.51576</v>
      </c>
      <c r="E15" s="447"/>
      <c r="F15" s="447">
        <v>0</v>
      </c>
      <c r="G15" s="447">
        <v>12.653215506805502</v>
      </c>
      <c r="H15" s="447">
        <v>-12.653215506805502</v>
      </c>
      <c r="I15" s="448">
        <v>0</v>
      </c>
      <c r="J15" s="449" t="s">
        <v>466</v>
      </c>
    </row>
    <row r="16" spans="1:10" ht="14.4" customHeight="1" x14ac:dyDescent="0.3">
      <c r="A16" s="445" t="s">
        <v>460</v>
      </c>
      <c r="B16" s="446" t="s">
        <v>460</v>
      </c>
      <c r="C16" s="447" t="s">
        <v>460</v>
      </c>
      <c r="D16" s="447" t="s">
        <v>460</v>
      </c>
      <c r="E16" s="447"/>
      <c r="F16" s="447" t="s">
        <v>460</v>
      </c>
      <c r="G16" s="447" t="s">
        <v>460</v>
      </c>
      <c r="H16" s="447" t="s">
        <v>460</v>
      </c>
      <c r="I16" s="448" t="s">
        <v>460</v>
      </c>
      <c r="J16" s="449" t="s">
        <v>467</v>
      </c>
    </row>
    <row r="17" spans="1:10" ht="14.4" customHeight="1" x14ac:dyDescent="0.3">
      <c r="A17" s="445" t="s">
        <v>468</v>
      </c>
      <c r="B17" s="446" t="s">
        <v>469</v>
      </c>
      <c r="C17" s="447" t="s">
        <v>460</v>
      </c>
      <c r="D17" s="447" t="s">
        <v>460</v>
      </c>
      <c r="E17" s="447"/>
      <c r="F17" s="447" t="s">
        <v>460</v>
      </c>
      <c r="G17" s="447" t="s">
        <v>460</v>
      </c>
      <c r="H17" s="447" t="s">
        <v>460</v>
      </c>
      <c r="I17" s="448" t="s">
        <v>460</v>
      </c>
      <c r="J17" s="449" t="s">
        <v>0</v>
      </c>
    </row>
    <row r="18" spans="1:10" ht="14.4" customHeight="1" x14ac:dyDescent="0.3">
      <c r="A18" s="445" t="s">
        <v>468</v>
      </c>
      <c r="B18" s="446" t="s">
        <v>286</v>
      </c>
      <c r="C18" s="447">
        <v>19.889859999999999</v>
      </c>
      <c r="D18" s="447">
        <v>18.178520000000002</v>
      </c>
      <c r="E18" s="447"/>
      <c r="F18" s="447">
        <v>13.33051</v>
      </c>
      <c r="G18" s="447">
        <v>16.9990247823545</v>
      </c>
      <c r="H18" s="447">
        <v>-3.6685147823544995</v>
      </c>
      <c r="I18" s="448">
        <v>0.78419263285253116</v>
      </c>
      <c r="J18" s="449" t="s">
        <v>1</v>
      </c>
    </row>
    <row r="19" spans="1:10" ht="14.4" customHeight="1" x14ac:dyDescent="0.3">
      <c r="A19" s="445" t="s">
        <v>468</v>
      </c>
      <c r="B19" s="446" t="s">
        <v>287</v>
      </c>
      <c r="C19" s="447">
        <v>0.18907999999999997</v>
      </c>
      <c r="D19" s="447">
        <v>0</v>
      </c>
      <c r="E19" s="447"/>
      <c r="F19" s="447" t="s">
        <v>460</v>
      </c>
      <c r="G19" s="447" t="s">
        <v>460</v>
      </c>
      <c r="H19" s="447" t="s">
        <v>460</v>
      </c>
      <c r="I19" s="448" t="s">
        <v>460</v>
      </c>
      <c r="J19" s="449" t="s">
        <v>1</v>
      </c>
    </row>
    <row r="20" spans="1:10" ht="14.4" customHeight="1" x14ac:dyDescent="0.3">
      <c r="A20" s="445" t="s">
        <v>468</v>
      </c>
      <c r="B20" s="446" t="s">
        <v>288</v>
      </c>
      <c r="C20" s="447">
        <v>2.6571599999999997</v>
      </c>
      <c r="D20" s="447">
        <v>0.88571999999999995</v>
      </c>
      <c r="E20" s="447"/>
      <c r="F20" s="447">
        <v>0</v>
      </c>
      <c r="G20" s="447">
        <v>0.83869278084550003</v>
      </c>
      <c r="H20" s="447">
        <v>-0.83869278084550003</v>
      </c>
      <c r="I20" s="448">
        <v>0</v>
      </c>
      <c r="J20" s="449" t="s">
        <v>1</v>
      </c>
    </row>
    <row r="21" spans="1:10" ht="14.4" customHeight="1" x14ac:dyDescent="0.3">
      <c r="A21" s="445" t="s">
        <v>468</v>
      </c>
      <c r="B21" s="446" t="s">
        <v>470</v>
      </c>
      <c r="C21" s="447">
        <v>22.7361</v>
      </c>
      <c r="D21" s="447">
        <v>19.064240000000002</v>
      </c>
      <c r="E21" s="447"/>
      <c r="F21" s="447">
        <v>13.33051</v>
      </c>
      <c r="G21" s="447">
        <v>17.837717563199998</v>
      </c>
      <c r="H21" s="447">
        <v>-4.5072075631999979</v>
      </c>
      <c r="I21" s="448">
        <v>0.74732150863860702</v>
      </c>
      <c r="J21" s="449" t="s">
        <v>466</v>
      </c>
    </row>
    <row r="22" spans="1:10" ht="14.4" customHeight="1" x14ac:dyDescent="0.3">
      <c r="A22" s="445" t="s">
        <v>460</v>
      </c>
      <c r="B22" s="446" t="s">
        <v>460</v>
      </c>
      <c r="C22" s="447" t="s">
        <v>460</v>
      </c>
      <c r="D22" s="447" t="s">
        <v>460</v>
      </c>
      <c r="E22" s="447"/>
      <c r="F22" s="447" t="s">
        <v>460</v>
      </c>
      <c r="G22" s="447" t="s">
        <v>460</v>
      </c>
      <c r="H22" s="447" t="s">
        <v>460</v>
      </c>
      <c r="I22" s="448" t="s">
        <v>460</v>
      </c>
      <c r="J22" s="449" t="s">
        <v>467</v>
      </c>
    </row>
    <row r="23" spans="1:10" ht="14.4" customHeight="1" x14ac:dyDescent="0.3">
      <c r="A23" s="445" t="s">
        <v>458</v>
      </c>
      <c r="B23" s="446" t="s">
        <v>461</v>
      </c>
      <c r="C23" s="447">
        <v>45.370359999998996</v>
      </c>
      <c r="D23" s="447">
        <v>42.580000000000005</v>
      </c>
      <c r="E23" s="447"/>
      <c r="F23" s="447">
        <v>13.33051</v>
      </c>
      <c r="G23" s="447">
        <v>30.4909330700055</v>
      </c>
      <c r="H23" s="447">
        <v>-17.1604230700055</v>
      </c>
      <c r="I23" s="448">
        <v>0.43719586965062318</v>
      </c>
      <c r="J23" s="449" t="s">
        <v>462</v>
      </c>
    </row>
  </sheetData>
  <mergeCells count="3">
    <mergeCell ref="F3:I3"/>
    <mergeCell ref="C4:D4"/>
    <mergeCell ref="A1:I1"/>
  </mergeCells>
  <conditionalFormatting sqref="F10 F24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3">
    <cfRule type="expression" dxfId="43" priority="5">
      <formula>$H11&gt;0</formula>
    </cfRule>
  </conditionalFormatting>
  <conditionalFormatting sqref="A11:A23">
    <cfRule type="expression" dxfId="42" priority="2">
      <formula>AND($J11&lt;&gt;"mezeraKL",$J11&lt;&gt;"")</formula>
    </cfRule>
  </conditionalFormatting>
  <conditionalFormatting sqref="I11:I23">
    <cfRule type="expression" dxfId="41" priority="6">
      <formula>$I11&gt;1</formula>
    </cfRule>
  </conditionalFormatting>
  <conditionalFormatting sqref="B11:B23">
    <cfRule type="expression" dxfId="40" priority="1">
      <formula>OR($J11="NS",$J11="SumaNS",$J11="Účet")</formula>
    </cfRule>
  </conditionalFormatting>
  <conditionalFormatting sqref="A11:D23 F11:I23">
    <cfRule type="expression" dxfId="39" priority="8">
      <formula>AND($J11&lt;&gt;"",$J11&lt;&gt;"mezeraKL")</formula>
    </cfRule>
  </conditionalFormatting>
  <conditionalFormatting sqref="B11:D23 F11:I23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162.10237290981618</v>
      </c>
      <c r="M3" s="98">
        <f>SUBTOTAL(9,M5:M1048576)</f>
        <v>19.5</v>
      </c>
      <c r="N3" s="99">
        <f>SUBTOTAL(9,N5:N1048576)</f>
        <v>3160.9962717414155</v>
      </c>
    </row>
    <row r="4" spans="1:14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8</v>
      </c>
      <c r="H4" s="451" t="s">
        <v>9</v>
      </c>
      <c r="I4" s="451" t="s">
        <v>10</v>
      </c>
      <c r="J4" s="452" t="s">
        <v>11</v>
      </c>
      <c r="K4" s="452" t="s">
        <v>12</v>
      </c>
      <c r="L4" s="453" t="s">
        <v>142</v>
      </c>
      <c r="M4" s="453" t="s">
        <v>13</v>
      </c>
      <c r="N4" s="454" t="s">
        <v>156</v>
      </c>
    </row>
    <row r="5" spans="1:14" ht="14.4" customHeight="1" x14ac:dyDescent="0.3">
      <c r="A5" s="455" t="s">
        <v>458</v>
      </c>
      <c r="B5" s="456" t="s">
        <v>486</v>
      </c>
      <c r="C5" s="457" t="s">
        <v>468</v>
      </c>
      <c r="D5" s="458" t="s">
        <v>487</v>
      </c>
      <c r="E5" s="457" t="s">
        <v>471</v>
      </c>
      <c r="F5" s="458" t="s">
        <v>488</v>
      </c>
      <c r="G5" s="457" t="s">
        <v>472</v>
      </c>
      <c r="H5" s="457" t="s">
        <v>473</v>
      </c>
      <c r="I5" s="457" t="s">
        <v>473</v>
      </c>
      <c r="J5" s="457" t="s">
        <v>474</v>
      </c>
      <c r="K5" s="457" t="s">
        <v>475</v>
      </c>
      <c r="L5" s="459">
        <v>171.60000000000002</v>
      </c>
      <c r="M5" s="459">
        <v>0.5</v>
      </c>
      <c r="N5" s="460">
        <v>85.800000000000011</v>
      </c>
    </row>
    <row r="6" spans="1:14" ht="14.4" customHeight="1" x14ac:dyDescent="0.3">
      <c r="A6" s="461" t="s">
        <v>458</v>
      </c>
      <c r="B6" s="462" t="s">
        <v>486</v>
      </c>
      <c r="C6" s="463" t="s">
        <v>468</v>
      </c>
      <c r="D6" s="464" t="s">
        <v>487</v>
      </c>
      <c r="E6" s="463" t="s">
        <v>471</v>
      </c>
      <c r="F6" s="464" t="s">
        <v>488</v>
      </c>
      <c r="G6" s="463" t="s">
        <v>472</v>
      </c>
      <c r="H6" s="463" t="s">
        <v>476</v>
      </c>
      <c r="I6" s="463" t="s">
        <v>164</v>
      </c>
      <c r="J6" s="463" t="s">
        <v>477</v>
      </c>
      <c r="K6" s="463"/>
      <c r="L6" s="465">
        <v>97.320108800380567</v>
      </c>
      <c r="M6" s="465">
        <v>2</v>
      </c>
      <c r="N6" s="466">
        <v>194.64021760076113</v>
      </c>
    </row>
    <row r="7" spans="1:14" ht="14.4" customHeight="1" x14ac:dyDescent="0.3">
      <c r="A7" s="461" t="s">
        <v>458</v>
      </c>
      <c r="B7" s="462" t="s">
        <v>486</v>
      </c>
      <c r="C7" s="463" t="s">
        <v>468</v>
      </c>
      <c r="D7" s="464" t="s">
        <v>487</v>
      </c>
      <c r="E7" s="463" t="s">
        <v>471</v>
      </c>
      <c r="F7" s="464" t="s">
        <v>488</v>
      </c>
      <c r="G7" s="463" t="s">
        <v>472</v>
      </c>
      <c r="H7" s="463" t="s">
        <v>478</v>
      </c>
      <c r="I7" s="463" t="s">
        <v>164</v>
      </c>
      <c r="J7" s="463" t="s">
        <v>479</v>
      </c>
      <c r="K7" s="463" t="s">
        <v>480</v>
      </c>
      <c r="L7" s="465">
        <v>91.730154466967619</v>
      </c>
      <c r="M7" s="465">
        <v>2</v>
      </c>
      <c r="N7" s="466">
        <v>183.46030893393524</v>
      </c>
    </row>
    <row r="8" spans="1:14" ht="14.4" customHeight="1" x14ac:dyDescent="0.3">
      <c r="A8" s="461" t="s">
        <v>458</v>
      </c>
      <c r="B8" s="462" t="s">
        <v>486</v>
      </c>
      <c r="C8" s="463" t="s">
        <v>468</v>
      </c>
      <c r="D8" s="464" t="s">
        <v>487</v>
      </c>
      <c r="E8" s="463" t="s">
        <v>471</v>
      </c>
      <c r="F8" s="464" t="s">
        <v>488</v>
      </c>
      <c r="G8" s="463" t="s">
        <v>472</v>
      </c>
      <c r="H8" s="463" t="s">
        <v>481</v>
      </c>
      <c r="I8" s="463" t="s">
        <v>164</v>
      </c>
      <c r="J8" s="463" t="s">
        <v>482</v>
      </c>
      <c r="K8" s="463"/>
      <c r="L8" s="465">
        <v>182.7968289808326</v>
      </c>
      <c r="M8" s="465">
        <v>14</v>
      </c>
      <c r="N8" s="466">
        <v>2559.1556057316566</v>
      </c>
    </row>
    <row r="9" spans="1:14" ht="14.4" customHeight="1" thickBot="1" x14ac:dyDescent="0.35">
      <c r="A9" s="467" t="s">
        <v>458</v>
      </c>
      <c r="B9" s="468" t="s">
        <v>486</v>
      </c>
      <c r="C9" s="469" t="s">
        <v>468</v>
      </c>
      <c r="D9" s="470" t="s">
        <v>487</v>
      </c>
      <c r="E9" s="469" t="s">
        <v>471</v>
      </c>
      <c r="F9" s="470" t="s">
        <v>488</v>
      </c>
      <c r="G9" s="469" t="s">
        <v>472</v>
      </c>
      <c r="H9" s="469" t="s">
        <v>483</v>
      </c>
      <c r="I9" s="469" t="s">
        <v>164</v>
      </c>
      <c r="J9" s="469" t="s">
        <v>484</v>
      </c>
      <c r="K9" s="469" t="s">
        <v>485</v>
      </c>
      <c r="L9" s="471">
        <v>137.94013947506252</v>
      </c>
      <c r="M9" s="471">
        <v>1</v>
      </c>
      <c r="N9" s="472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277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32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19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242</v>
      </c>
      <c r="C4" s="377"/>
      <c r="D4" s="377"/>
      <c r="E4" s="378"/>
      <c r="F4" s="373" t="s">
        <v>247</v>
      </c>
      <c r="G4" s="374"/>
      <c r="H4" s="374"/>
      <c r="I4" s="375"/>
      <c r="J4" s="376" t="s">
        <v>248</v>
      </c>
      <c r="K4" s="377"/>
      <c r="L4" s="377"/>
      <c r="M4" s="378"/>
      <c r="N4" s="373" t="s">
        <v>249</v>
      </c>
      <c r="O4" s="374"/>
      <c r="P4" s="374"/>
      <c r="Q4" s="375"/>
    </row>
    <row r="5" spans="1:17" ht="14.4" customHeight="1" thickBot="1" x14ac:dyDescent="0.35">
      <c r="A5" s="473" t="s">
        <v>241</v>
      </c>
      <c r="B5" s="474" t="s">
        <v>243</v>
      </c>
      <c r="C5" s="474" t="s">
        <v>244</v>
      </c>
      <c r="D5" s="474" t="s">
        <v>245</v>
      </c>
      <c r="E5" s="475" t="s">
        <v>246</v>
      </c>
      <c r="F5" s="476" t="s">
        <v>243</v>
      </c>
      <c r="G5" s="477" t="s">
        <v>244</v>
      </c>
      <c r="H5" s="477" t="s">
        <v>245</v>
      </c>
      <c r="I5" s="478" t="s">
        <v>246</v>
      </c>
      <c r="J5" s="474" t="s">
        <v>243</v>
      </c>
      <c r="K5" s="474" t="s">
        <v>244</v>
      </c>
      <c r="L5" s="474" t="s">
        <v>245</v>
      </c>
      <c r="M5" s="475" t="s">
        <v>246</v>
      </c>
      <c r="N5" s="476" t="s">
        <v>243</v>
      </c>
      <c r="O5" s="477" t="s">
        <v>244</v>
      </c>
      <c r="P5" s="477" t="s">
        <v>245</v>
      </c>
      <c r="Q5" s="478" t="s">
        <v>246</v>
      </c>
    </row>
    <row r="6" spans="1:17" ht="14.4" customHeight="1" x14ac:dyDescent="0.3">
      <c r="A6" s="485" t="s">
        <v>489</v>
      </c>
      <c r="B6" s="491"/>
      <c r="C6" s="459"/>
      <c r="D6" s="459"/>
      <c r="E6" s="460"/>
      <c r="F6" s="488"/>
      <c r="G6" s="479"/>
      <c r="H6" s="479"/>
      <c r="I6" s="494"/>
      <c r="J6" s="491"/>
      <c r="K6" s="459"/>
      <c r="L6" s="459"/>
      <c r="M6" s="460"/>
      <c r="N6" s="488"/>
      <c r="O6" s="479"/>
      <c r="P6" s="479"/>
      <c r="Q6" s="480"/>
    </row>
    <row r="7" spans="1:17" ht="14.4" customHeight="1" x14ac:dyDescent="0.3">
      <c r="A7" s="486" t="s">
        <v>490</v>
      </c>
      <c r="B7" s="492">
        <v>6</v>
      </c>
      <c r="C7" s="465"/>
      <c r="D7" s="465"/>
      <c r="E7" s="466"/>
      <c r="F7" s="489">
        <v>1</v>
      </c>
      <c r="G7" s="481">
        <v>0</v>
      </c>
      <c r="H7" s="481">
        <v>0</v>
      </c>
      <c r="I7" s="495">
        <v>0</v>
      </c>
      <c r="J7" s="492">
        <v>1</v>
      </c>
      <c r="K7" s="465"/>
      <c r="L7" s="465"/>
      <c r="M7" s="466"/>
      <c r="N7" s="489">
        <v>1</v>
      </c>
      <c r="O7" s="481">
        <v>0</v>
      </c>
      <c r="P7" s="481">
        <v>0</v>
      </c>
      <c r="Q7" s="482">
        <v>0</v>
      </c>
    </row>
    <row r="8" spans="1:17" ht="14.4" customHeight="1" thickBot="1" x14ac:dyDescent="0.35">
      <c r="A8" s="487" t="s">
        <v>491</v>
      </c>
      <c r="B8" s="493">
        <v>26</v>
      </c>
      <c r="C8" s="471"/>
      <c r="D8" s="471"/>
      <c r="E8" s="472"/>
      <c r="F8" s="490">
        <v>1</v>
      </c>
      <c r="G8" s="483">
        <v>0</v>
      </c>
      <c r="H8" s="483">
        <v>0</v>
      </c>
      <c r="I8" s="496">
        <v>0</v>
      </c>
      <c r="J8" s="493">
        <v>18</v>
      </c>
      <c r="K8" s="471"/>
      <c r="L8" s="471"/>
      <c r="M8" s="472"/>
      <c r="N8" s="490">
        <v>1</v>
      </c>
      <c r="O8" s="483">
        <v>0</v>
      </c>
      <c r="P8" s="483">
        <v>0</v>
      </c>
      <c r="Q8" s="48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2015-07-23T09:04:36Z</dcterms:modified>
</cp:coreProperties>
</file>