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1" i="414" l="1"/>
  <c r="A10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8" i="414"/>
  <c r="C15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Q3" i="377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<sst xmlns="http://schemas.openxmlformats.org/spreadsheetml/2006/main" count="4327" uniqueCount="1304">
  <si>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</si>
  <si>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</si>
  <si>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</si>
  <si>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</si>
  <si>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</si>
  <si>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</si>
  <si>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</si>
  <si>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</si>
  <si>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</si>
  <si>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</si>
  <si>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</si>
  <si>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</si>
  <si>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</si>
  <si>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</si>
  <si>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</si>
  <si>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</si>
  <si>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</si>
  <si>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</si>
  <si>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</si>
  <si>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</si>
  <si>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</si>
  <si>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</si>
  <si>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</si>
  <si>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</si>
  <si>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</si>
  <si>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</si>
  <si>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</si>
  <si>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</si>
  <si>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</si>
  <si>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</si>
  <si>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</si>
  <si>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</si>
  <si>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</si>
  <si>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</si>
  <si>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</si>
  <si>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</si>
  <si>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</si>
  <si>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</si>
  <si>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</si>
  <si>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</si>
  <si>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</si>
  <si>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</si>
  <si>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</si>
  <si>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</si>
  <si>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</si>
  <si>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</si>
  <si>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</si>
  <si>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</si>
  <si>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</si>
  <si>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</si>
  <si>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</si>
  <si>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</si>
  <si>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</si>
  <si>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</si>
  <si>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</si>
  <si>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</si>
  <si>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</si>
  <si>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</si>
  <si>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</si>
  <si>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</si>
  <si>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</si>
  <si>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</si>
  <si>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</si>
  <si>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</si>
  <si>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</si>
  <si>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</si>
  <si>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</si>
  <si>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</si>
  <si>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</si>
  <si>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</si>
  <si>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</si>
  <si>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</si>
  <si>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</si>
  <si>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</si>
  <si>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</si>
  <si>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</si>
  <si>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</si>
  <si>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</si>
  <si>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</si>
  <si>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</si>
  <si>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</si>
  <si>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</si>
  <si>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</si>
  <si>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</si>
  <si>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</si>
  <si>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</si>
  <si>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</si>
  <si>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</si>
  <si>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</si>
  <si>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</si>
  <si>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</si>
  <si>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</si>
  <si>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</si>
  <si>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</si>
  <si>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</si>
  <si>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</si>
  <si>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</si>
  <si>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</si>
  <si>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</si>
  <si>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</si>
  <si>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</si>
  <si>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</si>
  <si>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</si>
  <si>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</si>
  <si>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</si>
  <si>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</si>
  <si>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</si>
  <si>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</si>
  <si>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</si>
  <si>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</si>
  <si>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</si>
  <si>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</si>
  <si>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</si>
  <si>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</si>
  <si>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</si>
  <si>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</si>
  <si>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</si>
  <si>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</si>
  <si>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</si>
  <si>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</si>
  <si>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</si>
  <si>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</si>
  <si>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</si>
  <si>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</si>
  <si>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</si>
  <si>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</si>
  <si>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</si>
  <si>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</si>
  <si>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</si>
  <si>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</si>
  <si>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</si>
  <si>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</si>
  <si>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</si>
  <si>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</si>
  <si>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</si>
  <si>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</si>
  <si>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</si>
  <si>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</si>
  <si>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</si>
  <si>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</si>
  <si>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</si>
  <si>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</si>
  <si>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</si>
  <si>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</si>
  <si>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</si>
  <si>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</si>
  <si>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</si>
  <si>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</si>
  <si>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</si>
  <si>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</si>
  <si>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</si>
  <si>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</si>
  <si>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</si>
  <si>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</si>
  <si>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</si>
  <si>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</si>
  <si>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</si>
  <si>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</si>
  <si>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</si>
  <si>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</si>
  <si>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</si>
  <si>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</si>
  <si>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</si>
  <si>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</si>
  <si>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</si>
  <si>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</si>
  <si>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</si>
  <si>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</si>
  <si>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</si>
  <si>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</si>
  <si>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</si>
  <si>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</si>
  <si>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</si>
  <si>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</si>
  <si>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</si>
  <si>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</si>
  <si>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</si>
  <si>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</si>
  <si>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</si>
  <si>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</si>
  <si>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</si>
  <si>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</si>
  <si>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</si>
  <si>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</si>
  <si>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</si>
  <si>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</si>
  <si>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</si>
  <si>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</si>
  <si>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</si>
  <si>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</si>
  <si>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</si>
  <si>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</si>
  <si>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</si>
  <si>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</si>
  <si>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</si>
  <si>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</si>
  <si>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</si>
  <si>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</si>
  <si>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</si>
  <si>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</si>
  <si>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</si>
  <si>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</si>
  <si>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</si>
  <si>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</si>
  <si>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</si>
  <si>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</si>
  <si>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</si>
  <si>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</si>
  <si>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</si>
  <si>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</si>
  <si>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</si>
  <si>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</si>
  <si>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</si>
  <si>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</si>
  <si>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</si>
  <si>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</si>
  <si>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</si>
  <si>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</si>
  <si>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</si>
  <si>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</si>
  <si>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</si>
  <si>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</si>
  <si>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</si>
  <si>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</si>
  <si>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</si>
  <si>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</si>
  <si>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</si>
  <si>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</si>
  <si>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</si>
  <si>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</si>
  <si>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</si>
  <si>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</si>
  <si>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</si>
  <si>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</si>
  <si>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</si>
  <si>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</si>
  <si>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</si>
  <si>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</si>
  <si>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</si>
  <si>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</si>
  <si>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</si>
  <si>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</si>
  <si>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</si>
  <si>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</si>
  <si>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</si>
  <si>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</si>
  <si>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</si>
  <si>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</si>
  <si>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</si>
  <si>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</si>
  <si>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</si>
  <si>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</si>
  <si>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</si>
  <si>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</si>
  <si>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</si>
  <si>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</si>
  <si>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</si>
  <si>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</si>
  <si>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</si>
  <si>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</si>
  <si>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</si>
  <si>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</si>
  <si>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</si>
  <si>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</si>
  <si>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</si>
  <si>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</si>
  <si>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</si>
  <si>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</si>
  <si>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</si>
  <si>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</si>
  <si>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</si>
  <si>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</si>
  <si>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</si>
  <si>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</si>
  <si>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</si>
  <si>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</si>
  <si>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</si>
  <si>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</si>
  <si>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</si>
  <si>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</si>
  <si>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</si>
  <si>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</si>
  <si>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</si>
  <si>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</si>
  <si>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</si>
  <si>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</si>
  <si>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</si>
  <si>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</si>
  <si>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</si>
  <si>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</si>
  <si>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</si>
  <si>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</si>
  <si>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</si>
  <si>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</si>
  <si>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</si>
  <si>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</si>
  <si>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</si>
  <si>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</si>
  <si>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</si>
  <si>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</si>
  <si>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</si>
  <si>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</si>
  <si>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</si>
  <si>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</si>
  <si>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</si>
  <si>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</si>
  <si>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</si>
  <si>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</si>
  <si>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</si>
  <si>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</si>
  <si>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</si>
  <si>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</si>
  <si>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</si>
  <si>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</si>
  <si>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</si>
  <si>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</si>
  <si>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</si>
  <si>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</si>
  <si>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</si>
  <si>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</si>
  <si>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</si>
  <si>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</si>
  <si>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</si>
  <si>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</si>
  <si>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</si>
  <si>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</si>
  <si>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</si>
  <si>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</si>
  <si>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</si>
  <si>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</si>
  <si>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</si>
  <si>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</si>
  <si>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</si>
  <si>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</si>
  <si>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</si>
  <si>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</si>
  <si>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</si>
  <si>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</si>
  <si>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</si>
  <si>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</si>
  <si>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</si>
  <si>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</si>
  <si>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</si>
  <si>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</si>
  <si>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</si>
  <si>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</si>
  <si>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</si>
  <si>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</si>
  <si>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</si>
  <si>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</si>
  <si>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</si>
  <si>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</si>
  <si>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</si>
  <si>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</si>
  <si>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</si>
  <si>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</si>
  <si>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</si>
  <si>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</si>
  <si>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</si>
  <si>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</si>
  <si>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</si>
  <si>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</si>
  <si>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</si>
  <si>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</si>
  <si>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</si>
  <si>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</si>
  <si>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</si>
  <si>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</si>
  <si>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</si>
  <si>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</si>
  <si>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</si>
  <si>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</si>
  <si>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</si>
  <si>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</si>
  <si>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</si>
  <si>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</si>
  <si>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</si>
  <si>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</si>
  <si>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</si>
  <si>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</si>
  <si>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</si>
  <si>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</si>
  <si>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</si>
  <si>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</si>
  <si>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</si>
  <si>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</si>
  <si>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</si>
  <si>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</si>
  <si>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</si>
  <si>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</si>
  <si>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</si>
  <si>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</si>
  <si>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</si>
  <si>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</si>
  <si>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</si>
  <si>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</si>
  <si>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</si>
  <si>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</si>
  <si>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</si>
  <si>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</si>
  <si>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</si>
  <si>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</si>
  <si>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</si>
  <si>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</si>
  <si>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</si>
  <si>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</si>
  <si>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</si>
  <si>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</si>
  <si>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</si>
  <si>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</si>
  <si>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</si>
  <si>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</si>
  <si>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</si>
  <si>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</si>
  <si>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</si>
  <si>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</si>
  <si>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</si>
  <si>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</si>
  <si>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</si>
  <si>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</si>
  <si>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</si>
  <si>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</si>
  <si>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</si>
  <si>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</si>
  <si>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</si>
  <si>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</si>
  <si>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</si>
  <si>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</si>
  <si>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</si>
  <si>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</si>
  <si>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</si>
  <si>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</si>
  <si>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</si>
  <si>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</si>
  <si>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</si>
  <si>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</si>
  <si>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</si>
  <si>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</si>
  <si>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</si>
  <si>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</si>
  <si>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</si>
  <si>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</si>
  <si>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</si>
  <si>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</si>
  <si>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</si>
  <si>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</si>
  <si>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</si>
  <si>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</si>
  <si>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</si>
  <si>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</si>
  <si>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</si>
  <si>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</si>
  <si>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</si>
  <si>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</si>
  <si>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</si>
  <si>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</si>
  <si>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</si>
  <si>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</si>
  <si>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</si>
  <si>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</si>
  <si>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</si>
  <si>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</si>
  <si>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</si>
  <si>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</si>
  <si>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</si>
  <si>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</si>
  <si>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</si>
  <si>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</si>
  <si>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</si>
  <si>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</si>
  <si>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</si>
  <si>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</si>
  <si>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</si>
  <si>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</si>
  <si>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</si>
  <si>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</si>
  <si>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</si>
  <si>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</si>
  <si>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</si>
  <si>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100498</t>
  </si>
  <si>
    <t>498</t>
  </si>
  <si>
    <t>MAGNESIUM SULFURICUM BIOTIKA</t>
  </si>
  <si>
    <t>INJ 5X10ML 10%</t>
  </si>
  <si>
    <t>145310</t>
  </si>
  <si>
    <t>45310</t>
  </si>
  <si>
    <t>ANACID</t>
  </si>
  <si>
    <t>SUS 12X5ML(SACKY)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</si>
  <si>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</si>
  <si>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</si>
  <si>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</si>
  <si>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</si>
  <si>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</si>
  <si>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</si>
  <si>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</si>
  <si>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</si>
  <si>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</si>
  <si>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</si>
  <si>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</si>
  <si>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</si>
  <si>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841498</t>
  </si>
  <si>
    <t>Carbosorb tbl.20-blistr</t>
  </si>
  <si>
    <t>198876</t>
  </si>
  <si>
    <t>98876</t>
  </si>
  <si>
    <t>FYZIOLOGICKÝ ROZTOK VIAFLO</t>
  </si>
  <si>
    <t>INF SOL 20X500ML</t>
  </si>
  <si>
    <t>103065</t>
  </si>
  <si>
    <t>ZOVIRAX</t>
  </si>
  <si>
    <t>DRM CRM 1X2GM/100MG</t>
  </si>
  <si>
    <t>200863</t>
  </si>
  <si>
    <t>OPHTHALMO-SEPTONEX</t>
  </si>
  <si>
    <t>OPH GTT SOL 1X10ML PLAST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</si>
  <si>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</si>
  <si>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</si>
  <si>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</si>
  <si>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</si>
  <si>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</si>
  <si>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</si>
  <si>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</si>
  <si>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</si>
  <si>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</si>
  <si>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</si>
  <si>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</si>
  <si>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</si>
  <si>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</si>
  <si>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</si>
  <si>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</si>
  <si>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</si>
  <si>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</si>
  <si>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</si>
  <si>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</si>
  <si>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</si>
  <si>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</si>
  <si>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IPLP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</si>
  <si>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</si>
  <si>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</si>
  <si>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</si>
  <si>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</si>
  <si>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</si>
  <si>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</si>
  <si>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</si>
  <si>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Procházka Martin</t>
  </si>
  <si>
    <t>Tvrdá Lucia</t>
  </si>
  <si>
    <t>Štellmachová Júlia</t>
  </si>
  <si>
    <t>Curtisová Václava</t>
  </si>
  <si>
    <t>Punová Lucia</t>
  </si>
  <si>
    <t>Veberová Tereza</t>
  </si>
  <si>
    <t>Alprazolam</t>
  </si>
  <si>
    <t>6618</t>
  </si>
  <si>
    <t>NEUROL 0,5</t>
  </si>
  <si>
    <t>POR TBL NOB 30X0.5MG</t>
  </si>
  <si>
    <t>Cefprozil</t>
  </si>
  <si>
    <t>53134</t>
  </si>
  <si>
    <t>CEFZIL 500 MG</t>
  </si>
  <si>
    <t>POR TBL FLM 20X500MG</t>
  </si>
  <si>
    <t>Diazepam</t>
  </si>
  <si>
    <t>2478</t>
  </si>
  <si>
    <t>DIAZEPAM SLOVAKOFARMA 10 MG</t>
  </si>
  <si>
    <t>POR TBL NOB 20X10MG</t>
  </si>
  <si>
    <t>Furosemid</t>
  </si>
  <si>
    <t>98219</t>
  </si>
  <si>
    <t>FURON 40 MG</t>
  </si>
  <si>
    <t>POR TBL NOB 50X40MG</t>
  </si>
  <si>
    <t>Gestoden a ethinylestradiol</t>
  </si>
  <si>
    <t>8829</t>
  </si>
  <si>
    <t>SUNYA</t>
  </si>
  <si>
    <t>POR TBL OBD 3X21</t>
  </si>
  <si>
    <t>Hořčík (různé sole v kombinaci)</t>
  </si>
  <si>
    <t>66555</t>
  </si>
  <si>
    <t>MAGNOSOLV</t>
  </si>
  <si>
    <t>POR GRA SOL SCC 30X365MG</t>
  </si>
  <si>
    <t>Jiná antibiotika pro lokální aplikaci</t>
  </si>
  <si>
    <t>48261</t>
  </si>
  <si>
    <t>FRAMYKOIN</t>
  </si>
  <si>
    <t>DRM PLV ADS 1X20GM</t>
  </si>
  <si>
    <t>Karbamazepin</t>
  </si>
  <si>
    <t>71954</t>
  </si>
  <si>
    <t>TIMONIL 150 RETARD</t>
  </si>
  <si>
    <t>POR TBL PRO 50X150MG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</si>
  <si>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</si>
  <si>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</si>
  <si>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</si>
  <si>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</si>
  <si>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</si>
  <si>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</si>
  <si>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</si>
  <si>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</si>
  <si>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Kombinace různých antibiotik</t>
  </si>
  <si>
    <t>1076</t>
  </si>
  <si>
    <t>OPHTHALMO-FRAMYKOIN</t>
  </si>
  <si>
    <t>OPH UNG 1X5GM</t>
  </si>
  <si>
    <t>Nifuroxazid</t>
  </si>
  <si>
    <t>155871</t>
  </si>
  <si>
    <t>ERCEFURYL 200 MG CPS.</t>
  </si>
  <si>
    <t>POR CPS DUR 14X200MG</t>
  </si>
  <si>
    <t>Norethisteron</t>
  </si>
  <si>
    <t>125226</t>
  </si>
  <si>
    <t>NORETHISTERON ZENTIVA</t>
  </si>
  <si>
    <t>POR TBL NOB 30X5MG</t>
  </si>
  <si>
    <t>Perindopril</t>
  </si>
  <si>
    <t>101205</t>
  </si>
  <si>
    <t>PRESTARIUM NEO</t>
  </si>
  <si>
    <t>POR TBL FLM 30X5MG</t>
  </si>
  <si>
    <t>Sulfamethoxazol a trimethoprim</t>
  </si>
  <si>
    <t>203954</t>
  </si>
  <si>
    <t>BISEPTOL 480</t>
  </si>
  <si>
    <t>POR TBL NOB 28X480MG</t>
  </si>
  <si>
    <t>Tetryzolin, kombinace</t>
  </si>
  <si>
    <t>187418</t>
  </si>
  <si>
    <t>SPERSALLERG</t>
  </si>
  <si>
    <t>OPH GTT SOL 1X10ML</t>
  </si>
  <si>
    <t>Valsartan</t>
  </si>
  <si>
    <t>182114</t>
  </si>
  <si>
    <t>VALSARTAN KRKA 160 MG</t>
  </si>
  <si>
    <t>POR TBL FLM 180X160MG</t>
  </si>
  <si>
    <t>182111</t>
  </si>
  <si>
    <t>POR TBL FLM 90X160MG</t>
  </si>
  <si>
    <t>Zolpidem</t>
  </si>
  <si>
    <t>132603</t>
  </si>
  <si>
    <t>STILNOX</t>
  </si>
  <si>
    <t>POR TBL FLM 20X10MG</t>
  </si>
  <si>
    <t>Lynestrenol</t>
  </si>
  <si>
    <t>41322</t>
  </si>
  <si>
    <t>ORGAMETRIL</t>
  </si>
  <si>
    <t>Ulipristal</t>
  </si>
  <si>
    <t>193619</t>
  </si>
  <si>
    <t>ESMYA 5 MG</t>
  </si>
  <si>
    <t>POR TBL NOB 84X5MG I</t>
  </si>
  <si>
    <t>Amoxicilin a enzymový inhibitor</t>
  </si>
  <si>
    <t>5951</t>
  </si>
  <si>
    <t>AMOKSIKLAV 1 G</t>
  </si>
  <si>
    <t>POR TBL FLM 14</t>
  </si>
  <si>
    <t>Diklofenak</t>
  </si>
  <si>
    <t>89025</t>
  </si>
  <si>
    <t>DICLOFENAC AL 50</t>
  </si>
  <si>
    <t>POR TBL FLM 50X50MG</t>
  </si>
  <si>
    <t>212516</t>
  </si>
  <si>
    <t>LOGEST</t>
  </si>
  <si>
    <t>55759</t>
  </si>
  <si>
    <t>PAMYCON NA PŘÍPRAVU KAPEK</t>
  </si>
  <si>
    <t>DRM PLV SOL 1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</si>
  <si>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</si>
  <si>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</si>
  <si>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</si>
  <si>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</si>
  <si>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</si>
  <si>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</si>
  <si>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</si>
  <si>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</si>
  <si>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12494</t>
  </si>
  <si>
    <t>AUGMENTIN 1 G</t>
  </si>
  <si>
    <t>POR TBL FLM 14 I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</si>
  <si>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</si>
  <si>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</si>
  <si>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</si>
  <si>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</si>
  <si>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</si>
  <si>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</si>
  <si>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</si>
  <si>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</si>
  <si>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</si>
  <si>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47727</t>
  </si>
  <si>
    <t>ZINNAT 500 MG</t>
  </si>
  <si>
    <t>POR TBL FLM 10X500MG</t>
  </si>
  <si>
    <t>47728</t>
  </si>
  <si>
    <t>POR TBL FLM 14X500MG</t>
  </si>
  <si>
    <t>Cetirizin</t>
  </si>
  <si>
    <t>5476</t>
  </si>
  <si>
    <t>ZODAC</t>
  </si>
  <si>
    <t>POR TBL FLM 7X10MG</t>
  </si>
  <si>
    <t>66030</t>
  </si>
  <si>
    <t>POR TBL FLM 30X10MG</t>
  </si>
  <si>
    <t>Dimetinden</t>
  </si>
  <si>
    <t>15520</t>
  </si>
  <si>
    <t>FENISTIL</t>
  </si>
  <si>
    <t>POR GTT SOL 1X20ML</t>
  </si>
  <si>
    <t>1066</t>
  </si>
  <si>
    <t>DRM UNG 10GM</t>
  </si>
  <si>
    <t>Prednison</t>
  </si>
  <si>
    <t>269</t>
  </si>
  <si>
    <t>PREDNISON 5 LÉČIVA</t>
  </si>
  <si>
    <t>POR TBL NOB 20X5MG</t>
  </si>
  <si>
    <t>Pimekrolimus</t>
  </si>
  <si>
    <t>187121</t>
  </si>
  <si>
    <t>ELIDEL 10 MG/G KRÉM</t>
  </si>
  <si>
    <t>DRM CRM 1X15GM</t>
  </si>
  <si>
    <t>Betamethason a antibiotika</t>
  </si>
  <si>
    <t>17170</t>
  </si>
  <si>
    <t>BELOGENT KRÉM</t>
  </si>
  <si>
    <t>DRM CRM 30GM</t>
  </si>
  <si>
    <t>41633</t>
  </si>
  <si>
    <t>MIRELLE</t>
  </si>
  <si>
    <t>POR TBL FLM 84</t>
  </si>
  <si>
    <t>Metronidazol</t>
  </si>
  <si>
    <t>2427</t>
  </si>
  <si>
    <t>ENTIZOL</t>
  </si>
  <si>
    <t>POR TBL NOB 20X250MG</t>
  </si>
  <si>
    <t>Salbutamol</t>
  </si>
  <si>
    <t>31934</t>
  </si>
  <si>
    <t>VENTOLIN INHALER N</t>
  </si>
  <si>
    <t>INH SUS PSS 200X100RG</t>
  </si>
  <si>
    <t>Fenoxymethylpenicilin</t>
  </si>
  <si>
    <t>45998</t>
  </si>
  <si>
    <t>OSPEN 1500</t>
  </si>
  <si>
    <t>POR TBL FLM 30X1500KU</t>
  </si>
  <si>
    <t>Fusafungin</t>
  </si>
  <si>
    <t>132643</t>
  </si>
  <si>
    <t>BIOPAROX</t>
  </si>
  <si>
    <t>NAS+ORM SPR SOL 10ML/400DÁV</t>
  </si>
  <si>
    <t>Pseudoefedrin, kombinace</t>
  </si>
  <si>
    <t>191949</t>
  </si>
  <si>
    <t>CLARINASE REPETABS</t>
  </si>
  <si>
    <t>POR TBL RET 14 I</t>
  </si>
  <si>
    <t>Tobramycin</t>
  </si>
  <si>
    <t>86264</t>
  </si>
  <si>
    <t>TOBREX</t>
  </si>
  <si>
    <t>OPH GTT SOL 1X5ML/15MG</t>
  </si>
  <si>
    <t>Různé jiné kombinace železa</t>
  </si>
  <si>
    <t>119654</t>
  </si>
  <si>
    <t>SORBIFER DURULES</t>
  </si>
  <si>
    <t>POR TBL FLM 100X320MG/60MG</t>
  </si>
  <si>
    <t>187125</t>
  </si>
  <si>
    <t>DRM CRM 1X5GM</t>
  </si>
  <si>
    <t>Jiná</t>
  </si>
  <si>
    <t>*1004</t>
  </si>
  <si>
    <t>Jiný</t>
  </si>
  <si>
    <t>*2052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</si>
  <si>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</si>
  <si>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</si>
  <si>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</si>
  <si>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</si>
  <si>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N05BA12 - Alprazolam</t>
  </si>
  <si>
    <t>R06AE07 - Cetirizin</t>
  </si>
  <si>
    <t>R03AC02 - Salbutamol</t>
  </si>
  <si>
    <t>J01CR02 - Amoxicilin a enzymový inhibitor</t>
  </si>
  <si>
    <t>C09AA04 - Perindopril</t>
  </si>
  <si>
    <t>J01FA10 - Azithromycin</t>
  </si>
  <si>
    <t>R03AC02</t>
  </si>
  <si>
    <t>C09AA04</t>
  </si>
  <si>
    <t>N05BA12</t>
  </si>
  <si>
    <t>J01CR02</t>
  </si>
  <si>
    <t>J01FA10</t>
  </si>
  <si>
    <t>R06AE07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</si>
  <si>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</si>
  <si>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</si>
  <si>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</si>
  <si>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</si>
  <si>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</si>
  <si>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</si>
  <si>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</si>
  <si>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</si>
  <si>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</si>
  <si>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ZA411</t>
  </si>
  <si>
    <t>Gáza přířezy 30 cm x 30 cm 17 nití 07004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</si>
  <si>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</si>
  <si>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</si>
  <si>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</si>
  <si>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</si>
  <si>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</si>
  <si>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</si>
  <si>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</si>
  <si>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</si>
  <si>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</si>
  <si>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</si>
  <si>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ZA557</t>
  </si>
  <si>
    <t>Kompresa gáza sterilní 10 x 20 cm / 5 ks 26013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</si>
  <si>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</si>
  <si>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</si>
  <si>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</si>
  <si>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</si>
  <si>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</si>
  <si>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</si>
  <si>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</si>
  <si>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</si>
  <si>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</si>
  <si>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</si>
  <si>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</si>
  <si>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</si>
  <si>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</si>
  <si>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</si>
  <si>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</si>
  <si>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</si>
  <si>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</si>
  <si>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</si>
  <si>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</si>
  <si>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</si>
  <si>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</si>
  <si>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</si>
  <si>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</si>
  <si>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</si>
  <si>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</si>
  <si>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</si>
  <si>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</si>
  <si>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</si>
  <si>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ZB597</t>
  </si>
  <si>
    <t>Hadička spojovací HS 3,0 x 150LL bal. á 30 ks 606321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</si>
  <si>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</si>
  <si>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</si>
  <si>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</si>
  <si>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</si>
  <si>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</si>
  <si>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</si>
  <si>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</si>
  <si>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</si>
  <si>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</si>
  <si>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</si>
  <si>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</si>
  <si>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</si>
  <si>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</si>
  <si>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</si>
  <si>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</si>
  <si>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</si>
  <si>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</si>
  <si>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</si>
  <si>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</si>
  <si>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ZB844</t>
  </si>
  <si>
    <t>Esmarch 60 x 1250 KVS 06125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</si>
  <si>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</si>
  <si>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</si>
  <si>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</si>
  <si>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</si>
  <si>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</si>
  <si>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</si>
  <si>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</si>
  <si>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</si>
  <si>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</si>
  <si>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</si>
  <si>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ZI179</t>
  </si>
  <si>
    <t>Zkumavka s mediem+ flovakovaný tampon eSwab růžový 490CE.A</t>
  </si>
  <si>
    <t>ZI182</t>
  </si>
  <si>
    <t>Zkumavka + aplikátor s chem.stabilizátorem UriSwab žlutá 802CE.A</t>
  </si>
  <si>
    <t>ZL105</t>
  </si>
  <si>
    <t>Nástavec pro odběr moče ke zkumavce vacuete 450251</t>
  </si>
  <si>
    <t>ZN297</t>
  </si>
  <si>
    <t>Hadička spojovací Gamaplus 1,8 x 450 LL NO DOP (606301) 686401</t>
  </si>
  <si>
    <t>ZB857</t>
  </si>
  <si>
    <t>Kartáček na bukální stěr bal. á 100 ks MB 100 BR</t>
  </si>
  <si>
    <t>ZA715</t>
  </si>
  <si>
    <t>Set infuzní intrafix primeline classic 150 cm 4062957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</si>
  <si>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</si>
  <si>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</si>
  <si>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</si>
  <si>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</si>
  <si>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</si>
  <si>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</si>
  <si>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</si>
  <si>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</si>
  <si>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</si>
  <si>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</si>
  <si>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</si>
  <si>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</si>
  <si>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</si>
  <si>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303504EU (303364)</t>
  </si>
  <si>
    <t>ZM292</t>
  </si>
  <si>
    <t>Rukavice nitril sempercare bez p. M bal. á 200 ks 30803</t>
  </si>
  <si>
    <t>ZM291</t>
  </si>
  <si>
    <t>Rukavice nitril sempercare bez p. S bal. á 200 ks 30802</t>
  </si>
  <si>
    <t>Kompresa gáza sterilní 10 x 20 cm/5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</si>
  <si>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</si>
  <si>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</si>
  <si>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</si>
  <si>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</si>
  <si>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</si>
  <si>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</si>
  <si>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Zkumavka PS 10 ml sterilní modrá zátka bal. á 20 ks 400914</t>
  </si>
  <si>
    <t>ZA855</t>
  </si>
  <si>
    <t>Pipeta pasteurova P 223 6,5 ml 204523</t>
  </si>
  <si>
    <t>ZB780</t>
  </si>
  <si>
    <t>Kontejner 120 ml sterilní 331690250350</t>
  </si>
  <si>
    <t>Kontejner 120 ml sterilní á 50 ks FLME25035</t>
  </si>
  <si>
    <t>ZJ278</t>
  </si>
  <si>
    <t>Zkumavka PP 10 ml sterilní bal. á 200 ks 331690211500</t>
  </si>
  <si>
    <t>Zkumavka PP 10 ml sterilní bal. á 200 ks FLME21150</t>
  </si>
  <si>
    <t>ZA813</t>
  </si>
  <si>
    <t>Rotor adapters (10 x 24) elution tubes (1,5 ml) 990394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</si>
  <si>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</si>
  <si>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</si>
  <si>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</si>
  <si>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</si>
  <si>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ZI956</t>
  </si>
  <si>
    <t>Fólie těsnící na PCR destičky SEAL 157300</t>
  </si>
  <si>
    <t>ZM042</t>
  </si>
  <si>
    <t>Mikrozkumavka s víčkem 500 ul Qubit Assay Tubes bal. á 500 ks Q32856</t>
  </si>
  <si>
    <t>ZJ574</t>
  </si>
  <si>
    <t>Stojánek PCR rack s víčkem U328960.M</t>
  </si>
  <si>
    <t>ZF613</t>
  </si>
  <si>
    <t>Kryozkumavka 4,5 ml 89050</t>
  </si>
  <si>
    <t>ZC767</t>
  </si>
  <si>
    <t>Zkumavka močová + víčko UH bal. á 50 ks 331690250720</t>
  </si>
  <si>
    <t>ZJ763</t>
  </si>
  <si>
    <t>Kapilára avant aray 36 cm 4333464</t>
  </si>
  <si>
    <t>ZB339</t>
  </si>
  <si>
    <t>Kapilára 310 GA 47 cm x 50 um bal. á 5 ks 402839</t>
  </si>
  <si>
    <t>ZG061</t>
  </si>
  <si>
    <t>Syringe P/N 1 ml 4304471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</si>
  <si>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</si>
  <si>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</si>
  <si>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</si>
  <si>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</si>
  <si>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</si>
  <si>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</si>
  <si>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</si>
  <si>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</si>
  <si>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</si>
  <si>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5320(AB-0337)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</si>
  <si>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</si>
  <si>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</si>
  <si>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</si>
  <si>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</si>
  <si>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</si>
  <si>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</si>
  <si>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ZB605</t>
  </si>
  <si>
    <t>Špička modrá krátká manžeta 1108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</si>
  <si>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</si>
  <si>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</si>
  <si>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</si>
  <si>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</si>
  <si>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</si>
  <si>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</si>
  <si>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</si>
  <si>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</si>
  <si>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ZC066</t>
  </si>
  <si>
    <t>Kádinka 100 ml nízká s výlevkou sklo 632417010100</t>
  </si>
  <si>
    <t>ZC528</t>
  </si>
  <si>
    <t>Filtr tips   200ul (1024) 990332</t>
  </si>
  <si>
    <t>ZB125</t>
  </si>
  <si>
    <t>Láhev kultivační 25 cm2 á 360 ks 90026</t>
  </si>
  <si>
    <t>ZF248</t>
  </si>
  <si>
    <t>Thin wall clear PCR strip tubes 0,2 ml and flat strip caps 12 tubes/ 80 ks 5390</t>
  </si>
  <si>
    <t>ZM964</t>
  </si>
  <si>
    <t>Baňka erlenmeyera kuželová úzkohrdlá 250 ml Z1636823120206</t>
  </si>
  <si>
    <t>ZC037</t>
  </si>
  <si>
    <t>Kádinka 1000 ml vysoká sklo 632417012940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</si>
  <si>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</si>
  <si>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</si>
  <si>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</si>
  <si>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</si>
  <si>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</si>
  <si>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</si>
  <si>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ZA793</t>
  </si>
  <si>
    <t>Špička s filtrem 200 ul bal. á 96 ks (96.9263.9.01) 96.11193.9.01</t>
  </si>
  <si>
    <t>ZB000</t>
  </si>
  <si>
    <t>Špička s filtrem 1000 ul 96.10298.9.01- končí</t>
  </si>
  <si>
    <t>ZA832</t>
  </si>
  <si>
    <t>Jehla injekční 0,9 x 40 mm žlutá 4657519</t>
  </si>
  <si>
    <t>Rukavice operační latexové s pudrem ansell medigrip plus vel. 7,0 303504 (303364)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</si>
  <si>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</si>
  <si>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</si>
  <si>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</si>
  <si>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</si>
  <si>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</si>
  <si>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</si>
  <si>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</si>
  <si>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</si>
  <si>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</si>
  <si>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</si>
  <si>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</si>
  <si>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</si>
  <si>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</si>
  <si>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</si>
  <si>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</si>
  <si>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</si>
  <si>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</si>
  <si>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</si>
  <si>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</si>
  <si>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</si>
  <si>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</si>
  <si>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</si>
  <si>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</si>
  <si>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</si>
  <si>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</si>
  <si>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</si>
  <si>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</si>
  <si>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</si>
  <si>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DE371</t>
  </si>
  <si>
    <t>RPMI-1640 medium,w l-glutamine and s</t>
  </si>
  <si>
    <t>RPMI-1640 medium,w glutamine and sodium bicarbonate 100 ml</t>
  </si>
  <si>
    <t>DE260</t>
  </si>
  <si>
    <t>AmnioGrow CE IVD</t>
  </si>
  <si>
    <t>DE452</t>
  </si>
  <si>
    <t>Flushing medium, 500 ml,CFLM-500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</si>
  <si>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</si>
  <si>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</si>
  <si>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</si>
  <si>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</si>
  <si>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</si>
  <si>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</si>
  <si>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</si>
  <si>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</si>
  <si>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</si>
  <si>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</si>
  <si>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DG636</t>
  </si>
  <si>
    <t>MiSeq reagent kit v2 (300cycles)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</si>
  <si>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</si>
  <si>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</si>
  <si>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</si>
  <si>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</si>
  <si>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</si>
  <si>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</si>
  <si>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DG864</t>
  </si>
  <si>
    <t>SALSA MLPA P343 Autism-1 probemix - 50 reactions</t>
  </si>
  <si>
    <t>DG896</t>
  </si>
  <si>
    <t>ION 316 chip kit v2, 4 chips</t>
  </si>
  <si>
    <t>DG930</t>
  </si>
  <si>
    <t>SALSA MS-MLPA probemix ME032-UPD7/UPD14 25rxn</t>
  </si>
  <si>
    <t>DH188</t>
  </si>
  <si>
    <t>DEV-5 Dye Set SingleCap kit</t>
  </si>
  <si>
    <t>DG598</t>
  </si>
  <si>
    <t>Illumina MiSeq reagent kit v3 (150 cycles)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</si>
  <si>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</si>
  <si>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</si>
  <si>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</si>
  <si>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</si>
  <si>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</si>
  <si>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</si>
  <si>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</si>
  <si>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</si>
  <si>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</si>
  <si>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</si>
  <si>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DH146</t>
  </si>
  <si>
    <t>Qubit dsDNA HS Assay Kit 500r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</si>
  <si>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</si>
  <si>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</si>
  <si>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</si>
  <si>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</si>
  <si>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</si>
  <si>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</si>
  <si>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</si>
  <si>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</si>
  <si>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</si>
  <si>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</si>
  <si>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DG635</t>
  </si>
  <si>
    <t>ION AMPLISEQ LIBRARY KIT 2.0</t>
  </si>
  <si>
    <t>DE593</t>
  </si>
  <si>
    <t>ION PGM HI-Q SEQ KIT</t>
  </si>
  <si>
    <t>DD822</t>
  </si>
  <si>
    <t>ION PGM WASH 2 BOTTLE KIT</t>
  </si>
  <si>
    <t>DD549</t>
  </si>
  <si>
    <t>Platinum Taq DNA Polymerase 100 Units</t>
  </si>
  <si>
    <t>804528</t>
  </si>
  <si>
    <t>-Roztok Lowyho 200 ml</t>
  </si>
  <si>
    <t>DA811</t>
  </si>
  <si>
    <t>SALSA MLPA P311 CHD probemix - 25 reactions</t>
  </si>
  <si>
    <t>DA982</t>
  </si>
  <si>
    <t>Chromosome Synchro P</t>
  </si>
  <si>
    <t>DD452</t>
  </si>
  <si>
    <t>ION PGM HI-Q OT2 KIT</t>
  </si>
  <si>
    <t>DG296</t>
  </si>
  <si>
    <t>SALSA MLPA P018-F1 SHOX-25rxn</t>
  </si>
  <si>
    <t>DG339</t>
  </si>
  <si>
    <t>Qubit dsDNA BR Assay kit 100r</t>
  </si>
  <si>
    <t>DG399</t>
  </si>
  <si>
    <t>SALSA MLPA P250 DiGeorge probemix-25R</t>
  </si>
  <si>
    <t>DG933</t>
  </si>
  <si>
    <t>SALSA MLPA ME030 BWS/RSS probemix – 50 rxn</t>
  </si>
  <si>
    <t>DA447</t>
  </si>
  <si>
    <t>ViennaLab CF StripAssay 10t</t>
  </si>
  <si>
    <t>DA717</t>
  </si>
  <si>
    <t>ION PGM Enrichment Beads</t>
  </si>
  <si>
    <t>DD637</t>
  </si>
  <si>
    <t>GENESCAN 500 TAMRA</t>
  </si>
  <si>
    <t>DG387</t>
  </si>
  <si>
    <t>AM Pure XP 60ml (agencourt)</t>
  </si>
  <si>
    <t>DG413</t>
  </si>
  <si>
    <t>1 ml Glass Syringe (for ABI310 sequencing polymer)</t>
  </si>
  <si>
    <t>DG584</t>
  </si>
  <si>
    <t>Nanopop-7 28 ml</t>
  </si>
  <si>
    <t>DG607</t>
  </si>
  <si>
    <t>SALSA MLPA P297 Microdel.Syndr.-2 probemix 50rxn</t>
  </si>
  <si>
    <t>DH269</t>
  </si>
  <si>
    <t>CHARGE 10tests</t>
  </si>
  <si>
    <t>DA181</t>
  </si>
  <si>
    <t>Hank's balanced salt solution (HBSS), 500 ml</t>
  </si>
  <si>
    <t>DA549</t>
  </si>
  <si>
    <t>NanoPOP 10x Running Buffer (100 ml)</t>
  </si>
  <si>
    <t>DA996</t>
  </si>
  <si>
    <t>GeneScan 500 LIZ Size Standard</t>
  </si>
  <si>
    <t>DB209</t>
  </si>
  <si>
    <t>Nucleo spin blood (240)</t>
  </si>
  <si>
    <t>DB418</t>
  </si>
  <si>
    <t>Proteináza K 500 mg</t>
  </si>
  <si>
    <t>DC767</t>
  </si>
  <si>
    <t>POP4</t>
  </si>
  <si>
    <t>DE045</t>
  </si>
  <si>
    <t>Combi PPP Master Mix, 1000 reakcí</t>
  </si>
  <si>
    <t>DF133</t>
  </si>
  <si>
    <t>TRYPSIN 1:250 100g</t>
  </si>
  <si>
    <t>DF582</t>
  </si>
  <si>
    <t>GeneScan 600 LIZ Size Standard</t>
  </si>
  <si>
    <t>DG336</t>
  </si>
  <si>
    <t>MID 1-48 for Illumina MiSeq (240 barcodes)</t>
  </si>
  <si>
    <t>DG338</t>
  </si>
  <si>
    <t>Phix control kit v3</t>
  </si>
  <si>
    <t>DG585</t>
  </si>
  <si>
    <t>SALSA MLPA P002-C2 BRCA 1 probemix 100R</t>
  </si>
  <si>
    <t>DH286</t>
  </si>
  <si>
    <t>One  Reference DNA,Male 50rxns</t>
  </si>
  <si>
    <t>DA913</t>
  </si>
  <si>
    <t>Liberase TL research grade</t>
  </si>
  <si>
    <t>DG533</t>
  </si>
  <si>
    <t>SNaPshot Multiplex Kit 100Reactions</t>
  </si>
  <si>
    <t>DG888</t>
  </si>
  <si>
    <t>SALSA MLPA P424 B2 Cong. heart Disease 25rxn</t>
  </si>
  <si>
    <t>DH290</t>
  </si>
  <si>
    <t>Telomer Proben 3p - green 5t</t>
  </si>
  <si>
    <t>DH291</t>
  </si>
  <si>
    <t>Telomer Proben 3p - red, 5t</t>
  </si>
  <si>
    <t>DH292</t>
  </si>
  <si>
    <t>SALSA MLPA P249 Human Telomere 8, 25rxn</t>
  </si>
  <si>
    <t>DF372</t>
  </si>
  <si>
    <t>SALSA MLPA P015 MECP2 probemix – 25 rxn</t>
  </si>
  <si>
    <t>DF373</t>
  </si>
  <si>
    <t>Salsa MLPA P075 TCF4-FOXG1 25 rxn</t>
  </si>
  <si>
    <t>DG334</t>
  </si>
  <si>
    <t>BRCA MASTR Dx (8rxns)</t>
  </si>
  <si>
    <t>DG335</t>
  </si>
  <si>
    <t>BRCA MASTR Dx (40rxns)</t>
  </si>
  <si>
    <t>DG337</t>
  </si>
  <si>
    <t>MiSeq Reagent nano Kit v2 (500cycles)</t>
  </si>
  <si>
    <t>DG404</t>
  </si>
  <si>
    <t>SALSA MLPA P018-F1 SHOX-50rxn</t>
  </si>
  <si>
    <t>DG931</t>
  </si>
  <si>
    <t>SALSA MLPA probemix P060-SMA 100rxn</t>
  </si>
  <si>
    <t>DE922</t>
  </si>
  <si>
    <t>SALSA MLPA P077 BRCA2 probemix – 100 rxn, ver.A3</t>
  </si>
  <si>
    <t>DE456</t>
  </si>
  <si>
    <t>SALSA ligase-65, 115 ml</t>
  </si>
  <si>
    <t>DH355</t>
  </si>
  <si>
    <t>SURE FISH 16p11.2 KCTD13</t>
  </si>
  <si>
    <t>DA658</t>
  </si>
  <si>
    <t>Tween 20, 25ml</t>
  </si>
  <si>
    <t>DA210</t>
  </si>
  <si>
    <t>FastAB Thermosens. Alk. Phosphatase 1000 u</t>
  </si>
  <si>
    <t>DA211</t>
  </si>
  <si>
    <t>Exonuclease I (Exo I) 4000 u</t>
  </si>
  <si>
    <t>DG935</t>
  </si>
  <si>
    <t>Hhal</t>
  </si>
  <si>
    <t>DH412</t>
  </si>
  <si>
    <t>BRCA hereditary Cancer MASTR Plus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</si>
  <si>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</si>
  <si>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</si>
  <si>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</si>
  <si>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</si>
  <si>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</si>
  <si>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</si>
  <si>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</si>
  <si>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</si>
  <si>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</si>
  <si>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</si>
  <si>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</si>
  <si>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</si>
  <si>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</si>
  <si>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</si>
  <si>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</si>
  <si>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</si>
  <si>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</si>
  <si>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</si>
  <si>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</si>
  <si>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</si>
  <si>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</si>
  <si>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</si>
  <si>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</si>
  <si>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</si>
  <si>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</si>
  <si>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</si>
  <si>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</si>
  <si>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</si>
  <si>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</si>
  <si>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</si>
  <si>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</si>
  <si>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</si>
  <si>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</si>
  <si>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</si>
  <si>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</si>
  <si>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</si>
  <si>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0088354</t>
  </si>
  <si>
    <t>RHESONATIV 625 IU/ML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</si>
  <si>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</si>
  <si>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</si>
  <si>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</si>
  <si>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</si>
  <si>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</si>
  <si>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</si>
  <si>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</si>
  <si>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</si>
  <si>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</si>
  <si>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</si>
  <si>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</si>
  <si>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</si>
  <si>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</si>
  <si>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</si>
  <si>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</si>
  <si>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</si>
  <si>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</si>
  <si>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</si>
  <si>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</si>
  <si>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</si>
  <si>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</si>
  <si>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</si>
  <si>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</si>
  <si>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</si>
  <si>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</si>
  <si>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</si>
  <si>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</si>
  <si>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</si>
  <si>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</si>
  <si>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</si>
  <si>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</si>
  <si>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</si>
  <si>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</si>
  <si>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28100</t>
  </si>
  <si>
    <t>TRANSPORT BIOLOGICKÉHO MATERIÁLU K VYŠETŘENÍ DO ZA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</si>
  <si>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</si>
  <si>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</si>
  <si>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</si>
  <si>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</si>
  <si>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</si>
  <si>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</si>
  <si>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</si>
  <si>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</si>
  <si>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</si>
  <si>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</si>
  <si>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</si>
  <si>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</si>
  <si>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</si>
  <si>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</si>
  <si>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</si>
  <si>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</si>
  <si>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</si>
  <si>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</si>
  <si>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</si>
  <si>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</si>
  <si>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</si>
  <si>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</si>
  <si>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</si>
  <si>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</si>
  <si>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</si>
  <si>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</si>
  <si>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</si>
  <si>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</si>
  <si>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63315</t>
  </si>
  <si>
    <t>FETOSKOPIE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</si>
  <si>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</si>
  <si>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</si>
  <si>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</si>
  <si>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</si>
  <si>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</si>
  <si>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</si>
  <si>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</si>
  <si>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</si>
  <si>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</si>
  <si>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</si>
  <si>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</si>
  <si>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</si>
  <si>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</si>
  <si>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</si>
  <si>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</si>
  <si>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</si>
  <si>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</si>
  <si>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</si>
  <si>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</si>
  <si>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</si>
  <si>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</si>
  <si>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</si>
  <si>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</si>
  <si>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</si>
  <si>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</si>
  <si>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</si>
  <si>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</si>
  <si>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</si>
  <si>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</si>
  <si>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</si>
  <si>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</si>
  <si>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</si>
  <si>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</si>
  <si>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</si>
  <si>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</si>
  <si>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</si>
  <si>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</si>
  <si>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</si>
  <si>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</si>
  <si>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</si>
  <si>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</si>
  <si>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</si>
  <si>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</si>
  <si>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</si>
  <si>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</si>
  <si>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</si>
  <si>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50 - Kardiochirurgická klinika</t>
  </si>
  <si>
    <t>01</t>
  </si>
  <si>
    <t>02</t>
  </si>
  <si>
    <t>03</t>
  </si>
  <si>
    <t>04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</si>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</sst>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1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1" xfId="0" applyNumberFormat="1" applyFont="1" applyBorder="1"/>
    <xf numFmtId="173" fontId="33" fillId="0" borderId="104" xfId="0" applyNumberFormat="1" applyFont="1" applyBorder="1"/>
    <xf numFmtId="9" fontId="33" fillId="0" borderId="14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7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2.4634308455710165</c:v>
                </c:pt>
                <c:pt idx="1">
                  <c:v>3.0892202013811083</c:v>
                </c:pt>
                <c:pt idx="2">
                  <c:v>2.7387659631495498</c:v>
                </c:pt>
                <c:pt idx="3">
                  <c:v>2.9097932689318893</c:v>
                </c:pt>
                <c:pt idx="4">
                  <c:v>2.7932662332477003</c:v>
                </c:pt>
                <c:pt idx="5">
                  <c:v>3.0637345043216357</c:v>
                </c:pt>
                <c:pt idx="6">
                  <c:v>3.1964712774600388</c:v>
                </c:pt>
                <c:pt idx="7">
                  <c:v>3.3633249472441662</c:v>
                </c:pt>
                <c:pt idx="8">
                  <c:v>3.4527798396949154</c:v>
                </c:pt>
                <c:pt idx="9">
                  <c:v>3.7137345347964992</c:v>
                </c:pt>
                <c:pt idx="10">
                  <c:v>3.3458545715882524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534360"/>
        <c:axId val="11005367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2.2613615498777198</c:v>
                </c:pt>
                <c:pt idx="1">
                  <c:v>2.2613615498777198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533576"/>
        <c:axId val="1100535144"/>
      </c:scatterChart>
      <c:catAx>
        <c:axId val="110053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053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536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0534360"/>
        <c:crosses val="autoZero"/>
        <c:crossBetween val="between"/>
      </c:valAx>
      <c:valAx>
        <c:axId val="1100533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0535144"/>
        <c:crosses val="max"/>
        <c:crossBetween val="midCat"/>
      </c:valAx>
      <c:valAx>
        <c:axId val="1100535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0533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8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728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61" t="s">
        <v>729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742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1154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1160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1169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1274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1303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277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28</v>
      </c>
      <c r="B5" s="447" t="s">
        <v>524</v>
      </c>
      <c r="C5" s="450">
        <v>18868.03</v>
      </c>
      <c r="D5" s="450">
        <v>48</v>
      </c>
      <c r="E5" s="450">
        <v>6437.5300000000007</v>
      </c>
      <c r="F5" s="498">
        <v>0.3411871827636484</v>
      </c>
      <c r="G5" s="450">
        <v>37</v>
      </c>
      <c r="H5" s="498">
        <v>0.77083333333333337</v>
      </c>
      <c r="I5" s="450">
        <v>12430.499999999998</v>
      </c>
      <c r="J5" s="498">
        <v>0.65881281723635154</v>
      </c>
      <c r="K5" s="450">
        <v>11</v>
      </c>
      <c r="L5" s="498">
        <v>0.22916666666666666</v>
      </c>
      <c r="M5" s="450" t="s">
        <v>69</v>
      </c>
      <c r="N5" s="151"/>
    </row>
    <row r="6" spans="1:14" ht="14.4" customHeight="1" x14ac:dyDescent="0.3">
      <c r="A6" s="446">
        <v>28</v>
      </c>
      <c r="B6" s="447" t="s">
        <v>531</v>
      </c>
      <c r="C6" s="450">
        <v>18868.03</v>
      </c>
      <c r="D6" s="450">
        <v>46</v>
      </c>
      <c r="E6" s="450">
        <v>6437.5300000000007</v>
      </c>
      <c r="F6" s="498">
        <v>0.3411871827636484</v>
      </c>
      <c r="G6" s="450">
        <v>35</v>
      </c>
      <c r="H6" s="498">
        <v>0.76086956521739135</v>
      </c>
      <c r="I6" s="450">
        <v>12430.499999999998</v>
      </c>
      <c r="J6" s="498">
        <v>0.65881281723635154</v>
      </c>
      <c r="K6" s="450">
        <v>11</v>
      </c>
      <c r="L6" s="498">
        <v>0.2391304347826087</v>
      </c>
      <c r="M6" s="450" t="s">
        <v>1</v>
      </c>
      <c r="N6" s="151"/>
    </row>
    <row r="7" spans="1:14" ht="14.4" customHeight="1" x14ac:dyDescent="0.3">
      <c r="A7" s="446">
        <v>28</v>
      </c>
      <c r="B7" s="447" t="s">
        <v>532</v>
      </c>
      <c r="C7" s="450">
        <v>0</v>
      </c>
      <c r="D7" s="450">
        <v>2</v>
      </c>
      <c r="E7" s="450">
        <v>0</v>
      </c>
      <c r="F7" s="498" t="s">
        <v>466</v>
      </c>
      <c r="G7" s="450">
        <v>2</v>
      </c>
      <c r="H7" s="498">
        <v>1</v>
      </c>
      <c r="I7" s="450" t="s">
        <v>466</v>
      </c>
      <c r="J7" s="498" t="s">
        <v>466</v>
      </c>
      <c r="K7" s="450" t="s">
        <v>466</v>
      </c>
      <c r="L7" s="498">
        <v>0</v>
      </c>
      <c r="M7" s="450" t="s">
        <v>1</v>
      </c>
      <c r="N7" s="151"/>
    </row>
    <row r="8" spans="1:14" ht="14.4" customHeight="1" x14ac:dyDescent="0.3">
      <c r="A8" s="446" t="s">
        <v>464</v>
      </c>
      <c r="B8" s="447" t="s">
        <v>3</v>
      </c>
      <c r="C8" s="450">
        <v>18868.03</v>
      </c>
      <c r="D8" s="450">
        <v>48</v>
      </c>
      <c r="E8" s="450">
        <v>6437.5300000000007</v>
      </c>
      <c r="F8" s="498">
        <v>0.3411871827636484</v>
      </c>
      <c r="G8" s="450">
        <v>37</v>
      </c>
      <c r="H8" s="498">
        <v>0.77083333333333337</v>
      </c>
      <c r="I8" s="450">
        <v>12430.499999999998</v>
      </c>
      <c r="J8" s="498">
        <v>0.65881281723635154</v>
      </c>
      <c r="K8" s="450">
        <v>11</v>
      </c>
      <c r="L8" s="498">
        <v>0.22916666666666666</v>
      </c>
      <c r="M8" s="450" t="s">
        <v>468</v>
      </c>
      <c r="N8" s="151"/>
    </row>
    <row r="10" spans="1:14" ht="14.4" customHeight="1" x14ac:dyDescent="0.3">
      <c r="A10" s="446">
        <v>28</v>
      </c>
      <c r="B10" s="447" t="s">
        <v>524</v>
      </c>
      <c r="C10" s="450" t="s">
        <v>466</v>
      </c>
      <c r="D10" s="450" t="s">
        <v>466</v>
      </c>
      <c r="E10" s="450" t="s">
        <v>466</v>
      </c>
      <c r="F10" s="498" t="s">
        <v>466</v>
      </c>
      <c r="G10" s="450" t="s">
        <v>466</v>
      </c>
      <c r="H10" s="498" t="s">
        <v>466</v>
      </c>
      <c r="I10" s="450" t="s">
        <v>466</v>
      </c>
      <c r="J10" s="498" t="s">
        <v>466</v>
      </c>
      <c r="K10" s="450" t="s">
        <v>466</v>
      </c>
      <c r="L10" s="498" t="s">
        <v>466</v>
      </c>
      <c r="M10" s="450" t="s">
        <v>69</v>
      </c>
      <c r="N10" s="151"/>
    </row>
    <row r="11" spans="1:14" ht="14.4" customHeight="1" x14ac:dyDescent="0.3">
      <c r="A11" s="446" t="s">
        <v>533</v>
      </c>
      <c r="B11" s="447" t="s">
        <v>531</v>
      </c>
      <c r="C11" s="450">
        <v>18868.03</v>
      </c>
      <c r="D11" s="450">
        <v>46</v>
      </c>
      <c r="E11" s="450">
        <v>6437.5300000000007</v>
      </c>
      <c r="F11" s="498">
        <v>0.3411871827636484</v>
      </c>
      <c r="G11" s="450">
        <v>35</v>
      </c>
      <c r="H11" s="498">
        <v>0.76086956521739135</v>
      </c>
      <c r="I11" s="450">
        <v>12430.499999999998</v>
      </c>
      <c r="J11" s="498">
        <v>0.65881281723635154</v>
      </c>
      <c r="K11" s="450">
        <v>11</v>
      </c>
      <c r="L11" s="498">
        <v>0.2391304347826087</v>
      </c>
      <c r="M11" s="450" t="s">
        <v>1</v>
      </c>
      <c r="N11" s="151"/>
    </row>
    <row r="12" spans="1:14" ht="14.4" customHeight="1" x14ac:dyDescent="0.3">
      <c r="A12" s="446" t="s">
        <v>533</v>
      </c>
      <c r="B12" s="447" t="s">
        <v>532</v>
      </c>
      <c r="C12" s="450">
        <v>0</v>
      </c>
      <c r="D12" s="450">
        <v>2</v>
      </c>
      <c r="E12" s="450">
        <v>0</v>
      </c>
      <c r="F12" s="498" t="s">
        <v>466</v>
      </c>
      <c r="G12" s="450">
        <v>2</v>
      </c>
      <c r="H12" s="498">
        <v>1</v>
      </c>
      <c r="I12" s="450" t="s">
        <v>466</v>
      </c>
      <c r="J12" s="498" t="s">
        <v>466</v>
      </c>
      <c r="K12" s="450" t="s">
        <v>466</v>
      </c>
      <c r="L12" s="498">
        <v>0</v>
      </c>
      <c r="M12" s="450" t="s">
        <v>1</v>
      </c>
      <c r="N12" s="151"/>
    </row>
    <row r="13" spans="1:14" ht="14.4" customHeight="1" x14ac:dyDescent="0.3">
      <c r="A13" s="446" t="s">
        <v>533</v>
      </c>
      <c r="B13" s="447" t="s">
        <v>534</v>
      </c>
      <c r="C13" s="450">
        <v>18868.03</v>
      </c>
      <c r="D13" s="450">
        <v>48</v>
      </c>
      <c r="E13" s="450">
        <v>6437.5300000000007</v>
      </c>
      <c r="F13" s="498">
        <v>0.3411871827636484</v>
      </c>
      <c r="G13" s="450">
        <v>37</v>
      </c>
      <c r="H13" s="498">
        <v>0.77083333333333337</v>
      </c>
      <c r="I13" s="450">
        <v>12430.499999999998</v>
      </c>
      <c r="J13" s="498">
        <v>0.65881281723635154</v>
      </c>
      <c r="K13" s="450">
        <v>11</v>
      </c>
      <c r="L13" s="498">
        <v>0.22916666666666666</v>
      </c>
      <c r="M13" s="450" t="s">
        <v>472</v>
      </c>
      <c r="N13" s="151"/>
    </row>
    <row r="14" spans="1:14" ht="14.4" customHeight="1" x14ac:dyDescent="0.3">
      <c r="A14" s="446" t="s">
        <v>466</v>
      </c>
      <c r="B14" s="447" t="s">
        <v>466</v>
      </c>
      <c r="C14" s="450" t="s">
        <v>466</v>
      </c>
      <c r="D14" s="450" t="s">
        <v>466</v>
      </c>
      <c r="E14" s="450" t="s">
        <v>466</v>
      </c>
      <c r="F14" s="498" t="s">
        <v>466</v>
      </c>
      <c r="G14" s="450" t="s">
        <v>466</v>
      </c>
      <c r="H14" s="498" t="s">
        <v>466</v>
      </c>
      <c r="I14" s="450" t="s">
        <v>466</v>
      </c>
      <c r="J14" s="498" t="s">
        <v>466</v>
      </c>
      <c r="K14" s="450" t="s">
        <v>466</v>
      </c>
      <c r="L14" s="498" t="s">
        <v>466</v>
      </c>
      <c r="M14" s="450" t="s">
        <v>473</v>
      </c>
      <c r="N14" s="151"/>
    </row>
    <row r="15" spans="1:14" ht="14.4" customHeight="1" x14ac:dyDescent="0.3">
      <c r="A15" s="446" t="s">
        <v>464</v>
      </c>
      <c r="B15" s="447" t="s">
        <v>535</v>
      </c>
      <c r="C15" s="450">
        <v>18868.03</v>
      </c>
      <c r="D15" s="450">
        <v>48</v>
      </c>
      <c r="E15" s="450">
        <v>6437.5300000000007</v>
      </c>
      <c r="F15" s="498">
        <v>0.3411871827636484</v>
      </c>
      <c r="G15" s="450">
        <v>37</v>
      </c>
      <c r="H15" s="498">
        <v>0.77083333333333337</v>
      </c>
      <c r="I15" s="450">
        <v>12430.499999999998</v>
      </c>
      <c r="J15" s="498">
        <v>0.65881281723635154</v>
      </c>
      <c r="K15" s="450">
        <v>11</v>
      </c>
      <c r="L15" s="498">
        <v>0.22916666666666666</v>
      </c>
      <c r="M15" s="450" t="s">
        <v>468</v>
      </c>
      <c r="N15" s="151"/>
    </row>
    <row r="16" spans="1:14" ht="14.4" customHeight="1" x14ac:dyDescent="0.3">
      <c r="A16" s="499" t="s">
        <v>536</v>
      </c>
    </row>
    <row r="17" spans="1:1" ht="14.4" customHeight="1" x14ac:dyDescent="0.3">
      <c r="A17" s="500" t="s">
        <v>537</v>
      </c>
    </row>
    <row r="18" spans="1:1" ht="14.4" customHeight="1" x14ac:dyDescent="0.3">
      <c r="A18" s="499" t="s">
        <v>538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277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4" t="s">
        <v>135</v>
      </c>
      <c r="B4" s="475" t="s">
        <v>19</v>
      </c>
      <c r="C4" s="504"/>
      <c r="D4" s="475" t="s">
        <v>20</v>
      </c>
      <c r="E4" s="504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501" t="s">
        <v>539</v>
      </c>
      <c r="B5" s="492">
        <v>12523.55</v>
      </c>
      <c r="C5" s="457">
        <v>1</v>
      </c>
      <c r="D5" s="505">
        <v>15</v>
      </c>
      <c r="E5" s="508" t="s">
        <v>539</v>
      </c>
      <c r="F5" s="492">
        <v>814.88999999999987</v>
      </c>
      <c r="G5" s="480">
        <v>6.5068610737370788E-2</v>
      </c>
      <c r="H5" s="460">
        <v>10</v>
      </c>
      <c r="I5" s="481">
        <v>0.66666666666666663</v>
      </c>
      <c r="J5" s="511">
        <v>11708.66</v>
      </c>
      <c r="K5" s="480">
        <v>0.9349313892626292</v>
      </c>
      <c r="L5" s="460">
        <v>5</v>
      </c>
      <c r="M5" s="481">
        <v>0.33333333333333331</v>
      </c>
    </row>
    <row r="6" spans="1:13" ht="14.4" customHeight="1" x14ac:dyDescent="0.3">
      <c r="A6" s="502" t="s">
        <v>540</v>
      </c>
      <c r="B6" s="493">
        <v>389.42</v>
      </c>
      <c r="C6" s="463">
        <v>1</v>
      </c>
      <c r="D6" s="506">
        <v>3</v>
      </c>
      <c r="E6" s="509" t="s">
        <v>540</v>
      </c>
      <c r="F6" s="493">
        <v>389.42</v>
      </c>
      <c r="G6" s="482">
        <v>1</v>
      </c>
      <c r="H6" s="466">
        <v>3</v>
      </c>
      <c r="I6" s="483">
        <v>1</v>
      </c>
      <c r="J6" s="512"/>
      <c r="K6" s="482">
        <v>0</v>
      </c>
      <c r="L6" s="466"/>
      <c r="M6" s="483">
        <v>0</v>
      </c>
    </row>
    <row r="7" spans="1:13" ht="14.4" customHeight="1" x14ac:dyDescent="0.3">
      <c r="A7" s="502" t="s">
        <v>541</v>
      </c>
      <c r="B7" s="493">
        <v>305.06</v>
      </c>
      <c r="C7" s="463">
        <v>1</v>
      </c>
      <c r="D7" s="506">
        <v>2</v>
      </c>
      <c r="E7" s="509" t="s">
        <v>541</v>
      </c>
      <c r="F7" s="493">
        <v>305.06</v>
      </c>
      <c r="G7" s="482">
        <v>1</v>
      </c>
      <c r="H7" s="466">
        <v>2</v>
      </c>
      <c r="I7" s="483">
        <v>1</v>
      </c>
      <c r="J7" s="512"/>
      <c r="K7" s="482">
        <v>0</v>
      </c>
      <c r="L7" s="466"/>
      <c r="M7" s="483">
        <v>0</v>
      </c>
    </row>
    <row r="8" spans="1:13" ht="14.4" customHeight="1" x14ac:dyDescent="0.3">
      <c r="A8" s="502" t="s">
        <v>542</v>
      </c>
      <c r="B8" s="493">
        <v>3900.5499999999997</v>
      </c>
      <c r="C8" s="463">
        <v>1</v>
      </c>
      <c r="D8" s="506">
        <v>13</v>
      </c>
      <c r="E8" s="509" t="s">
        <v>542</v>
      </c>
      <c r="F8" s="493">
        <v>3900.5499999999997</v>
      </c>
      <c r="G8" s="482">
        <v>1</v>
      </c>
      <c r="H8" s="466">
        <v>13</v>
      </c>
      <c r="I8" s="483">
        <v>1</v>
      </c>
      <c r="J8" s="512"/>
      <c r="K8" s="482">
        <v>0</v>
      </c>
      <c r="L8" s="466"/>
      <c r="M8" s="483">
        <v>0</v>
      </c>
    </row>
    <row r="9" spans="1:13" ht="14.4" customHeight="1" x14ac:dyDescent="0.3">
      <c r="A9" s="502" t="s">
        <v>543</v>
      </c>
      <c r="B9" s="493">
        <v>325.85000000000002</v>
      </c>
      <c r="C9" s="463">
        <v>1</v>
      </c>
      <c r="D9" s="506">
        <v>4</v>
      </c>
      <c r="E9" s="509" t="s">
        <v>543</v>
      </c>
      <c r="F9" s="493">
        <v>325.85000000000002</v>
      </c>
      <c r="G9" s="482">
        <v>1</v>
      </c>
      <c r="H9" s="466">
        <v>3</v>
      </c>
      <c r="I9" s="483">
        <v>0.75</v>
      </c>
      <c r="J9" s="512">
        <v>0</v>
      </c>
      <c r="K9" s="482">
        <v>0</v>
      </c>
      <c r="L9" s="466">
        <v>1</v>
      </c>
      <c r="M9" s="483">
        <v>0.25</v>
      </c>
    </row>
    <row r="10" spans="1:13" ht="14.4" customHeight="1" x14ac:dyDescent="0.3">
      <c r="A10" s="502" t="s">
        <v>544</v>
      </c>
      <c r="B10" s="493">
        <v>363.38000000000005</v>
      </c>
      <c r="C10" s="463">
        <v>1</v>
      </c>
      <c r="D10" s="506">
        <v>5</v>
      </c>
      <c r="E10" s="509" t="s">
        <v>544</v>
      </c>
      <c r="F10" s="493">
        <v>70.540000000000006</v>
      </c>
      <c r="G10" s="482">
        <v>0.19412185590841541</v>
      </c>
      <c r="H10" s="466">
        <v>2</v>
      </c>
      <c r="I10" s="483">
        <v>0.4</v>
      </c>
      <c r="J10" s="512">
        <v>292.84000000000003</v>
      </c>
      <c r="K10" s="482">
        <v>0.80587814409158454</v>
      </c>
      <c r="L10" s="466">
        <v>3</v>
      </c>
      <c r="M10" s="483">
        <v>0.6</v>
      </c>
    </row>
    <row r="11" spans="1:13" ht="14.4" customHeight="1" thickBot="1" x14ac:dyDescent="0.35">
      <c r="A11" s="503" t="s">
        <v>545</v>
      </c>
      <c r="B11" s="494">
        <v>1060.22</v>
      </c>
      <c r="C11" s="469">
        <v>1</v>
      </c>
      <c r="D11" s="507">
        <v>6</v>
      </c>
      <c r="E11" s="510" t="s">
        <v>545</v>
      </c>
      <c r="F11" s="494">
        <v>631.22</v>
      </c>
      <c r="G11" s="484">
        <v>0.59536699930203163</v>
      </c>
      <c r="H11" s="472">
        <v>4</v>
      </c>
      <c r="I11" s="485">
        <v>0.66666666666666663</v>
      </c>
      <c r="J11" s="513">
        <v>429</v>
      </c>
      <c r="K11" s="484">
        <v>0.40463300069796831</v>
      </c>
      <c r="L11" s="472">
        <v>2</v>
      </c>
      <c r="M11" s="485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728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277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18868.030000000002</v>
      </c>
      <c r="N3" s="66">
        <f>SUBTOTAL(9,N7:N1048576)</f>
        <v>95</v>
      </c>
      <c r="O3" s="66">
        <f>SUBTOTAL(9,O7:O1048576)</f>
        <v>48</v>
      </c>
      <c r="P3" s="66">
        <f>SUBTOTAL(9,P7:P1048576)</f>
        <v>6437.5300000000025</v>
      </c>
      <c r="Q3" s="67">
        <f>IF(M3=0,0,P3/M3)</f>
        <v>0.34118718276364846</v>
      </c>
      <c r="R3" s="66">
        <f>SUBTOTAL(9,R7:R1048576)</f>
        <v>82</v>
      </c>
      <c r="S3" s="67">
        <f>IF(N3=0,0,R3/N3)</f>
        <v>0.86315789473684212</v>
      </c>
      <c r="T3" s="66">
        <f>SUBTOTAL(9,T7:T1048576)</f>
        <v>37</v>
      </c>
      <c r="U3" s="68">
        <f>IF(O3=0,0,T3/O3)</f>
        <v>0.77083333333333337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14" t="s">
        <v>23</v>
      </c>
      <c r="B6" s="515" t="s">
        <v>5</v>
      </c>
      <c r="C6" s="514" t="s">
        <v>24</v>
      </c>
      <c r="D6" s="515" t="s">
        <v>6</v>
      </c>
      <c r="E6" s="515" t="s">
        <v>148</v>
      </c>
      <c r="F6" s="515" t="s">
        <v>25</v>
      </c>
      <c r="G6" s="515" t="s">
        <v>26</v>
      </c>
      <c r="H6" s="515" t="s">
        <v>8</v>
      </c>
      <c r="I6" s="515" t="s">
        <v>10</v>
      </c>
      <c r="J6" s="515" t="s">
        <v>11</v>
      </c>
      <c r="K6" s="515" t="s">
        <v>12</v>
      </c>
      <c r="L6" s="515" t="s">
        <v>27</v>
      </c>
      <c r="M6" s="516" t="s">
        <v>14</v>
      </c>
      <c r="N6" s="517" t="s">
        <v>28</v>
      </c>
      <c r="O6" s="517" t="s">
        <v>28</v>
      </c>
      <c r="P6" s="517" t="s">
        <v>14</v>
      </c>
      <c r="Q6" s="517" t="s">
        <v>2</v>
      </c>
      <c r="R6" s="517" t="s">
        <v>28</v>
      </c>
      <c r="S6" s="517" t="s">
        <v>2</v>
      </c>
      <c r="T6" s="517" t="s">
        <v>28</v>
      </c>
      <c r="U6" s="518" t="s">
        <v>2</v>
      </c>
    </row>
    <row r="7" spans="1:21" ht="14.4" customHeight="1" x14ac:dyDescent="0.3">
      <c r="A7" s="519">
        <v>28</v>
      </c>
      <c r="B7" s="520" t="s">
        <v>524</v>
      </c>
      <c r="C7" s="520" t="s">
        <v>533</v>
      </c>
      <c r="D7" s="521" t="s">
        <v>726</v>
      </c>
      <c r="E7" s="522" t="s">
        <v>539</v>
      </c>
      <c r="F7" s="520" t="s">
        <v>531</v>
      </c>
      <c r="G7" s="520" t="s">
        <v>546</v>
      </c>
      <c r="H7" s="520" t="s">
        <v>466</v>
      </c>
      <c r="I7" s="520" t="s">
        <v>547</v>
      </c>
      <c r="J7" s="520" t="s">
        <v>548</v>
      </c>
      <c r="K7" s="520" t="s">
        <v>549</v>
      </c>
      <c r="L7" s="523">
        <v>9.4</v>
      </c>
      <c r="M7" s="523">
        <v>18.8</v>
      </c>
      <c r="N7" s="520">
        <v>2</v>
      </c>
      <c r="O7" s="524">
        <v>1</v>
      </c>
      <c r="P7" s="523">
        <v>18.8</v>
      </c>
      <c r="Q7" s="525">
        <v>1</v>
      </c>
      <c r="R7" s="520">
        <v>2</v>
      </c>
      <c r="S7" s="525">
        <v>1</v>
      </c>
      <c r="T7" s="524">
        <v>1</v>
      </c>
      <c r="U7" s="122">
        <v>1</v>
      </c>
    </row>
    <row r="8" spans="1:21" ht="14.4" customHeight="1" x14ac:dyDescent="0.3">
      <c r="A8" s="534">
        <v>28</v>
      </c>
      <c r="B8" s="535" t="s">
        <v>524</v>
      </c>
      <c r="C8" s="535" t="s">
        <v>533</v>
      </c>
      <c r="D8" s="536" t="s">
        <v>726</v>
      </c>
      <c r="E8" s="537" t="s">
        <v>539</v>
      </c>
      <c r="F8" s="535" t="s">
        <v>531</v>
      </c>
      <c r="G8" s="535" t="s">
        <v>550</v>
      </c>
      <c r="H8" s="535" t="s">
        <v>466</v>
      </c>
      <c r="I8" s="535" t="s">
        <v>551</v>
      </c>
      <c r="J8" s="535" t="s">
        <v>552</v>
      </c>
      <c r="K8" s="535" t="s">
        <v>553</v>
      </c>
      <c r="L8" s="538">
        <v>0</v>
      </c>
      <c r="M8" s="538">
        <v>0</v>
      </c>
      <c r="N8" s="535">
        <v>2</v>
      </c>
      <c r="O8" s="539">
        <v>1</v>
      </c>
      <c r="P8" s="538">
        <v>0</v>
      </c>
      <c r="Q8" s="540"/>
      <c r="R8" s="535">
        <v>2</v>
      </c>
      <c r="S8" s="540">
        <v>1</v>
      </c>
      <c r="T8" s="539">
        <v>1</v>
      </c>
      <c r="U8" s="541">
        <v>1</v>
      </c>
    </row>
    <row r="9" spans="1:21" ht="14.4" customHeight="1" x14ac:dyDescent="0.3">
      <c r="A9" s="534">
        <v>28</v>
      </c>
      <c r="B9" s="535" t="s">
        <v>524</v>
      </c>
      <c r="C9" s="535" t="s">
        <v>533</v>
      </c>
      <c r="D9" s="536" t="s">
        <v>726</v>
      </c>
      <c r="E9" s="537" t="s">
        <v>539</v>
      </c>
      <c r="F9" s="535" t="s">
        <v>531</v>
      </c>
      <c r="G9" s="535" t="s">
        <v>554</v>
      </c>
      <c r="H9" s="535" t="s">
        <v>466</v>
      </c>
      <c r="I9" s="535" t="s">
        <v>555</v>
      </c>
      <c r="J9" s="535" t="s">
        <v>556</v>
      </c>
      <c r="K9" s="535" t="s">
        <v>557</v>
      </c>
      <c r="L9" s="538">
        <v>37.61</v>
      </c>
      <c r="M9" s="538">
        <v>112.83</v>
      </c>
      <c r="N9" s="535">
        <v>3</v>
      </c>
      <c r="O9" s="539">
        <v>0.5</v>
      </c>
      <c r="P9" s="538">
        <v>112.83</v>
      </c>
      <c r="Q9" s="540">
        <v>1</v>
      </c>
      <c r="R9" s="535">
        <v>3</v>
      </c>
      <c r="S9" s="540">
        <v>1</v>
      </c>
      <c r="T9" s="539">
        <v>0.5</v>
      </c>
      <c r="U9" s="541">
        <v>1</v>
      </c>
    </row>
    <row r="10" spans="1:21" ht="14.4" customHeight="1" x14ac:dyDescent="0.3">
      <c r="A10" s="534">
        <v>28</v>
      </c>
      <c r="B10" s="535" t="s">
        <v>524</v>
      </c>
      <c r="C10" s="535" t="s">
        <v>533</v>
      </c>
      <c r="D10" s="536" t="s">
        <v>726</v>
      </c>
      <c r="E10" s="537" t="s">
        <v>539</v>
      </c>
      <c r="F10" s="535" t="s">
        <v>531</v>
      </c>
      <c r="G10" s="535" t="s">
        <v>558</v>
      </c>
      <c r="H10" s="535" t="s">
        <v>466</v>
      </c>
      <c r="I10" s="535" t="s">
        <v>559</v>
      </c>
      <c r="J10" s="535" t="s">
        <v>560</v>
      </c>
      <c r="K10" s="535" t="s">
        <v>561</v>
      </c>
      <c r="L10" s="538">
        <v>63.7</v>
      </c>
      <c r="M10" s="538">
        <v>63.7</v>
      </c>
      <c r="N10" s="535">
        <v>1</v>
      </c>
      <c r="O10" s="539">
        <v>0.5</v>
      </c>
      <c r="P10" s="538">
        <v>63.7</v>
      </c>
      <c r="Q10" s="540">
        <v>1</v>
      </c>
      <c r="R10" s="535">
        <v>1</v>
      </c>
      <c r="S10" s="540">
        <v>1</v>
      </c>
      <c r="T10" s="539">
        <v>0.5</v>
      </c>
      <c r="U10" s="541">
        <v>1</v>
      </c>
    </row>
    <row r="11" spans="1:21" ht="14.4" customHeight="1" x14ac:dyDescent="0.3">
      <c r="A11" s="534">
        <v>28</v>
      </c>
      <c r="B11" s="535" t="s">
        <v>524</v>
      </c>
      <c r="C11" s="535" t="s">
        <v>533</v>
      </c>
      <c r="D11" s="536" t="s">
        <v>726</v>
      </c>
      <c r="E11" s="537" t="s">
        <v>539</v>
      </c>
      <c r="F11" s="535" t="s">
        <v>531</v>
      </c>
      <c r="G11" s="535" t="s">
        <v>562</v>
      </c>
      <c r="H11" s="535" t="s">
        <v>466</v>
      </c>
      <c r="I11" s="535" t="s">
        <v>563</v>
      </c>
      <c r="J11" s="535" t="s">
        <v>564</v>
      </c>
      <c r="K11" s="535" t="s">
        <v>565</v>
      </c>
      <c r="L11" s="538">
        <v>0</v>
      </c>
      <c r="M11" s="538">
        <v>0</v>
      </c>
      <c r="N11" s="535">
        <v>1</v>
      </c>
      <c r="O11" s="539">
        <v>1</v>
      </c>
      <c r="P11" s="538"/>
      <c r="Q11" s="540"/>
      <c r="R11" s="535"/>
      <c r="S11" s="540">
        <v>0</v>
      </c>
      <c r="T11" s="539"/>
      <c r="U11" s="541">
        <v>0</v>
      </c>
    </row>
    <row r="12" spans="1:21" ht="14.4" customHeight="1" x14ac:dyDescent="0.3">
      <c r="A12" s="534">
        <v>28</v>
      </c>
      <c r="B12" s="535" t="s">
        <v>524</v>
      </c>
      <c r="C12" s="535" t="s">
        <v>533</v>
      </c>
      <c r="D12" s="536" t="s">
        <v>726</v>
      </c>
      <c r="E12" s="537" t="s">
        <v>539</v>
      </c>
      <c r="F12" s="535" t="s">
        <v>531</v>
      </c>
      <c r="G12" s="535" t="s">
        <v>566</v>
      </c>
      <c r="H12" s="535" t="s">
        <v>466</v>
      </c>
      <c r="I12" s="535" t="s">
        <v>567</v>
      </c>
      <c r="J12" s="535" t="s">
        <v>568</v>
      </c>
      <c r="K12" s="535" t="s">
        <v>569</v>
      </c>
      <c r="L12" s="538">
        <v>156.77000000000001</v>
      </c>
      <c r="M12" s="538">
        <v>156.77000000000001</v>
      </c>
      <c r="N12" s="535">
        <v>1</v>
      </c>
      <c r="O12" s="539">
        <v>0.5</v>
      </c>
      <c r="P12" s="538">
        <v>156.77000000000001</v>
      </c>
      <c r="Q12" s="540">
        <v>1</v>
      </c>
      <c r="R12" s="535">
        <v>1</v>
      </c>
      <c r="S12" s="540">
        <v>1</v>
      </c>
      <c r="T12" s="539">
        <v>0.5</v>
      </c>
      <c r="U12" s="541">
        <v>1</v>
      </c>
    </row>
    <row r="13" spans="1:21" ht="14.4" customHeight="1" x14ac:dyDescent="0.3">
      <c r="A13" s="534">
        <v>28</v>
      </c>
      <c r="B13" s="535" t="s">
        <v>524</v>
      </c>
      <c r="C13" s="535" t="s">
        <v>533</v>
      </c>
      <c r="D13" s="536" t="s">
        <v>726</v>
      </c>
      <c r="E13" s="537" t="s">
        <v>539</v>
      </c>
      <c r="F13" s="535" t="s">
        <v>531</v>
      </c>
      <c r="G13" s="535" t="s">
        <v>570</v>
      </c>
      <c r="H13" s="535" t="s">
        <v>466</v>
      </c>
      <c r="I13" s="535" t="s">
        <v>571</v>
      </c>
      <c r="J13" s="535" t="s">
        <v>572</v>
      </c>
      <c r="K13" s="535" t="s">
        <v>573</v>
      </c>
      <c r="L13" s="538">
        <v>55.58</v>
      </c>
      <c r="M13" s="538">
        <v>55.58</v>
      </c>
      <c r="N13" s="535">
        <v>1</v>
      </c>
      <c r="O13" s="539">
        <v>0.5</v>
      </c>
      <c r="P13" s="538">
        <v>55.58</v>
      </c>
      <c r="Q13" s="540">
        <v>1</v>
      </c>
      <c r="R13" s="535">
        <v>1</v>
      </c>
      <c r="S13" s="540">
        <v>1</v>
      </c>
      <c r="T13" s="539">
        <v>0.5</v>
      </c>
      <c r="U13" s="541">
        <v>1</v>
      </c>
    </row>
    <row r="14" spans="1:21" ht="14.4" customHeight="1" x14ac:dyDescent="0.3">
      <c r="A14" s="534">
        <v>28</v>
      </c>
      <c r="B14" s="535" t="s">
        <v>524</v>
      </c>
      <c r="C14" s="535" t="s">
        <v>533</v>
      </c>
      <c r="D14" s="536" t="s">
        <v>726</v>
      </c>
      <c r="E14" s="537" t="s">
        <v>539</v>
      </c>
      <c r="F14" s="535" t="s">
        <v>531</v>
      </c>
      <c r="G14" s="535" t="s">
        <v>574</v>
      </c>
      <c r="H14" s="535" t="s">
        <v>466</v>
      </c>
      <c r="I14" s="535" t="s">
        <v>575</v>
      </c>
      <c r="J14" s="535" t="s">
        <v>576</v>
      </c>
      <c r="K14" s="535" t="s">
        <v>577</v>
      </c>
      <c r="L14" s="538">
        <v>63.75</v>
      </c>
      <c r="M14" s="538">
        <v>63.75</v>
      </c>
      <c r="N14" s="535">
        <v>1</v>
      </c>
      <c r="O14" s="539">
        <v>0.5</v>
      </c>
      <c r="P14" s="538"/>
      <c r="Q14" s="540">
        <v>0</v>
      </c>
      <c r="R14" s="535"/>
      <c r="S14" s="540">
        <v>0</v>
      </c>
      <c r="T14" s="539"/>
      <c r="U14" s="541">
        <v>0</v>
      </c>
    </row>
    <row r="15" spans="1:21" ht="14.4" customHeight="1" x14ac:dyDescent="0.3">
      <c r="A15" s="534">
        <v>28</v>
      </c>
      <c r="B15" s="535" t="s">
        <v>524</v>
      </c>
      <c r="C15" s="535" t="s">
        <v>533</v>
      </c>
      <c r="D15" s="536" t="s">
        <v>726</v>
      </c>
      <c r="E15" s="537" t="s">
        <v>539</v>
      </c>
      <c r="F15" s="535" t="s">
        <v>531</v>
      </c>
      <c r="G15" s="535" t="s">
        <v>578</v>
      </c>
      <c r="H15" s="535" t="s">
        <v>466</v>
      </c>
      <c r="I15" s="535" t="s">
        <v>579</v>
      </c>
      <c r="J15" s="535" t="s">
        <v>580</v>
      </c>
      <c r="K15" s="535" t="s">
        <v>581</v>
      </c>
      <c r="L15" s="538">
        <v>26.9</v>
      </c>
      <c r="M15" s="538">
        <v>53.8</v>
      </c>
      <c r="N15" s="535">
        <v>2</v>
      </c>
      <c r="O15" s="539">
        <v>0.5</v>
      </c>
      <c r="P15" s="538">
        <v>53.8</v>
      </c>
      <c r="Q15" s="540">
        <v>1</v>
      </c>
      <c r="R15" s="535">
        <v>2</v>
      </c>
      <c r="S15" s="540">
        <v>1</v>
      </c>
      <c r="T15" s="539">
        <v>0.5</v>
      </c>
      <c r="U15" s="541">
        <v>1</v>
      </c>
    </row>
    <row r="16" spans="1:21" ht="14.4" customHeight="1" x14ac:dyDescent="0.3">
      <c r="A16" s="534">
        <v>28</v>
      </c>
      <c r="B16" s="535" t="s">
        <v>524</v>
      </c>
      <c r="C16" s="535" t="s">
        <v>533</v>
      </c>
      <c r="D16" s="536" t="s">
        <v>726</v>
      </c>
      <c r="E16" s="537" t="s">
        <v>539</v>
      </c>
      <c r="F16" s="535" t="s">
        <v>531</v>
      </c>
      <c r="G16" s="535" t="s">
        <v>582</v>
      </c>
      <c r="H16" s="535" t="s">
        <v>466</v>
      </c>
      <c r="I16" s="535" t="s">
        <v>583</v>
      </c>
      <c r="J16" s="535" t="s">
        <v>584</v>
      </c>
      <c r="K16" s="535" t="s">
        <v>585</v>
      </c>
      <c r="L16" s="538">
        <v>83.79</v>
      </c>
      <c r="M16" s="538">
        <v>83.79</v>
      </c>
      <c r="N16" s="535">
        <v>1</v>
      </c>
      <c r="O16" s="539">
        <v>1</v>
      </c>
      <c r="P16" s="538"/>
      <c r="Q16" s="540">
        <v>0</v>
      </c>
      <c r="R16" s="535"/>
      <c r="S16" s="540">
        <v>0</v>
      </c>
      <c r="T16" s="539"/>
      <c r="U16" s="541">
        <v>0</v>
      </c>
    </row>
    <row r="17" spans="1:21" ht="14.4" customHeight="1" x14ac:dyDescent="0.3">
      <c r="A17" s="534">
        <v>28</v>
      </c>
      <c r="B17" s="535" t="s">
        <v>524</v>
      </c>
      <c r="C17" s="535" t="s">
        <v>533</v>
      </c>
      <c r="D17" s="536" t="s">
        <v>726</v>
      </c>
      <c r="E17" s="537" t="s">
        <v>539</v>
      </c>
      <c r="F17" s="535" t="s">
        <v>531</v>
      </c>
      <c r="G17" s="535" t="s">
        <v>586</v>
      </c>
      <c r="H17" s="535" t="s">
        <v>466</v>
      </c>
      <c r="I17" s="535" t="s">
        <v>587</v>
      </c>
      <c r="J17" s="535" t="s">
        <v>588</v>
      </c>
      <c r="K17" s="535" t="s">
        <v>589</v>
      </c>
      <c r="L17" s="538">
        <v>36.97</v>
      </c>
      <c r="M17" s="538">
        <v>36.97</v>
      </c>
      <c r="N17" s="535">
        <v>1</v>
      </c>
      <c r="O17" s="539">
        <v>0.5</v>
      </c>
      <c r="P17" s="538">
        <v>36.97</v>
      </c>
      <c r="Q17" s="540">
        <v>1</v>
      </c>
      <c r="R17" s="535">
        <v>1</v>
      </c>
      <c r="S17" s="540">
        <v>1</v>
      </c>
      <c r="T17" s="539">
        <v>0.5</v>
      </c>
      <c r="U17" s="541">
        <v>1</v>
      </c>
    </row>
    <row r="18" spans="1:21" ht="14.4" customHeight="1" x14ac:dyDescent="0.3">
      <c r="A18" s="534">
        <v>28</v>
      </c>
      <c r="B18" s="535" t="s">
        <v>524</v>
      </c>
      <c r="C18" s="535" t="s">
        <v>533</v>
      </c>
      <c r="D18" s="536" t="s">
        <v>726</v>
      </c>
      <c r="E18" s="537" t="s">
        <v>539</v>
      </c>
      <c r="F18" s="535" t="s">
        <v>531</v>
      </c>
      <c r="G18" s="535" t="s">
        <v>590</v>
      </c>
      <c r="H18" s="535" t="s">
        <v>466</v>
      </c>
      <c r="I18" s="535" t="s">
        <v>591</v>
      </c>
      <c r="J18" s="535" t="s">
        <v>592</v>
      </c>
      <c r="K18" s="535" t="s">
        <v>593</v>
      </c>
      <c r="L18" s="538">
        <v>0</v>
      </c>
      <c r="M18" s="538">
        <v>0</v>
      </c>
      <c r="N18" s="535">
        <v>1</v>
      </c>
      <c r="O18" s="539">
        <v>0.5</v>
      </c>
      <c r="P18" s="538">
        <v>0</v>
      </c>
      <c r="Q18" s="540"/>
      <c r="R18" s="535">
        <v>1</v>
      </c>
      <c r="S18" s="540">
        <v>1</v>
      </c>
      <c r="T18" s="539">
        <v>0.5</v>
      </c>
      <c r="U18" s="541">
        <v>1</v>
      </c>
    </row>
    <row r="19" spans="1:21" ht="14.4" customHeight="1" x14ac:dyDescent="0.3">
      <c r="A19" s="534">
        <v>28</v>
      </c>
      <c r="B19" s="535" t="s">
        <v>524</v>
      </c>
      <c r="C19" s="535" t="s">
        <v>533</v>
      </c>
      <c r="D19" s="536" t="s">
        <v>726</v>
      </c>
      <c r="E19" s="537" t="s">
        <v>539</v>
      </c>
      <c r="F19" s="535" t="s">
        <v>531</v>
      </c>
      <c r="G19" s="535" t="s">
        <v>594</v>
      </c>
      <c r="H19" s="535" t="s">
        <v>466</v>
      </c>
      <c r="I19" s="535" t="s">
        <v>595</v>
      </c>
      <c r="J19" s="535" t="s">
        <v>596</v>
      </c>
      <c r="K19" s="535" t="s">
        <v>597</v>
      </c>
      <c r="L19" s="538">
        <v>47.53</v>
      </c>
      <c r="M19" s="538">
        <v>47.53</v>
      </c>
      <c r="N19" s="535">
        <v>1</v>
      </c>
      <c r="O19" s="539">
        <v>1</v>
      </c>
      <c r="P19" s="538"/>
      <c r="Q19" s="540">
        <v>0</v>
      </c>
      <c r="R19" s="535"/>
      <c r="S19" s="540">
        <v>0</v>
      </c>
      <c r="T19" s="539"/>
      <c r="U19" s="541">
        <v>0</v>
      </c>
    </row>
    <row r="20" spans="1:21" ht="14.4" customHeight="1" x14ac:dyDescent="0.3">
      <c r="A20" s="534">
        <v>28</v>
      </c>
      <c r="B20" s="535" t="s">
        <v>524</v>
      </c>
      <c r="C20" s="535" t="s">
        <v>533</v>
      </c>
      <c r="D20" s="536" t="s">
        <v>726</v>
      </c>
      <c r="E20" s="537" t="s">
        <v>539</v>
      </c>
      <c r="F20" s="535" t="s">
        <v>531</v>
      </c>
      <c r="G20" s="535" t="s">
        <v>598</v>
      </c>
      <c r="H20" s="535" t="s">
        <v>727</v>
      </c>
      <c r="I20" s="535" t="s">
        <v>599</v>
      </c>
      <c r="J20" s="535" t="s">
        <v>600</v>
      </c>
      <c r="K20" s="535" t="s">
        <v>601</v>
      </c>
      <c r="L20" s="538">
        <v>48.27</v>
      </c>
      <c r="M20" s="538">
        <v>48.27</v>
      </c>
      <c r="N20" s="535">
        <v>1</v>
      </c>
      <c r="O20" s="539">
        <v>0.5</v>
      </c>
      <c r="P20" s="538"/>
      <c r="Q20" s="540">
        <v>0</v>
      </c>
      <c r="R20" s="535"/>
      <c r="S20" s="540">
        <v>0</v>
      </c>
      <c r="T20" s="539"/>
      <c r="U20" s="541">
        <v>0</v>
      </c>
    </row>
    <row r="21" spans="1:21" ht="14.4" customHeight="1" x14ac:dyDescent="0.3">
      <c r="A21" s="534">
        <v>28</v>
      </c>
      <c r="B21" s="535" t="s">
        <v>524</v>
      </c>
      <c r="C21" s="535" t="s">
        <v>533</v>
      </c>
      <c r="D21" s="536" t="s">
        <v>726</v>
      </c>
      <c r="E21" s="537" t="s">
        <v>539</v>
      </c>
      <c r="F21" s="535" t="s">
        <v>531</v>
      </c>
      <c r="G21" s="535" t="s">
        <v>602</v>
      </c>
      <c r="H21" s="535" t="s">
        <v>466</v>
      </c>
      <c r="I21" s="535" t="s">
        <v>603</v>
      </c>
      <c r="J21" s="535" t="s">
        <v>604</v>
      </c>
      <c r="K21" s="535" t="s">
        <v>605</v>
      </c>
      <c r="L21" s="538">
        <v>31.42</v>
      </c>
      <c r="M21" s="538">
        <v>62.84</v>
      </c>
      <c r="N21" s="535">
        <v>2</v>
      </c>
      <c r="O21" s="539">
        <v>0.5</v>
      </c>
      <c r="P21" s="538">
        <v>62.84</v>
      </c>
      <c r="Q21" s="540">
        <v>1</v>
      </c>
      <c r="R21" s="535">
        <v>2</v>
      </c>
      <c r="S21" s="540">
        <v>1</v>
      </c>
      <c r="T21" s="539">
        <v>0.5</v>
      </c>
      <c r="U21" s="541">
        <v>1</v>
      </c>
    </row>
    <row r="22" spans="1:21" ht="14.4" customHeight="1" x14ac:dyDescent="0.3">
      <c r="A22" s="534">
        <v>28</v>
      </c>
      <c r="B22" s="535" t="s">
        <v>524</v>
      </c>
      <c r="C22" s="535" t="s">
        <v>533</v>
      </c>
      <c r="D22" s="536" t="s">
        <v>726</v>
      </c>
      <c r="E22" s="537" t="s">
        <v>539</v>
      </c>
      <c r="F22" s="535" t="s">
        <v>531</v>
      </c>
      <c r="G22" s="535" t="s">
        <v>606</v>
      </c>
      <c r="H22" s="535" t="s">
        <v>466</v>
      </c>
      <c r="I22" s="535" t="s">
        <v>607</v>
      </c>
      <c r="J22" s="535" t="s">
        <v>608</v>
      </c>
      <c r="K22" s="535" t="s">
        <v>609</v>
      </c>
      <c r="L22" s="538">
        <v>68.819999999999993</v>
      </c>
      <c r="M22" s="538">
        <v>206.45999999999998</v>
      </c>
      <c r="N22" s="535">
        <v>3</v>
      </c>
      <c r="O22" s="539">
        <v>1.5</v>
      </c>
      <c r="P22" s="538">
        <v>206.45999999999998</v>
      </c>
      <c r="Q22" s="540">
        <v>1</v>
      </c>
      <c r="R22" s="535">
        <v>3</v>
      </c>
      <c r="S22" s="540">
        <v>1</v>
      </c>
      <c r="T22" s="539">
        <v>1.5</v>
      </c>
      <c r="U22" s="541">
        <v>1</v>
      </c>
    </row>
    <row r="23" spans="1:21" ht="14.4" customHeight="1" x14ac:dyDescent="0.3">
      <c r="A23" s="534">
        <v>28</v>
      </c>
      <c r="B23" s="535" t="s">
        <v>524</v>
      </c>
      <c r="C23" s="535" t="s">
        <v>533</v>
      </c>
      <c r="D23" s="536" t="s">
        <v>726</v>
      </c>
      <c r="E23" s="537" t="s">
        <v>539</v>
      </c>
      <c r="F23" s="535" t="s">
        <v>531</v>
      </c>
      <c r="G23" s="535" t="s">
        <v>610</v>
      </c>
      <c r="H23" s="535" t="s">
        <v>466</v>
      </c>
      <c r="I23" s="535" t="s">
        <v>611</v>
      </c>
      <c r="J23" s="535" t="s">
        <v>612</v>
      </c>
      <c r="K23" s="535" t="s">
        <v>613</v>
      </c>
      <c r="L23" s="538">
        <v>0</v>
      </c>
      <c r="M23" s="538">
        <v>0</v>
      </c>
      <c r="N23" s="535">
        <v>1</v>
      </c>
      <c r="O23" s="539">
        <v>0.5</v>
      </c>
      <c r="P23" s="538">
        <v>0</v>
      </c>
      <c r="Q23" s="540"/>
      <c r="R23" s="535">
        <v>1</v>
      </c>
      <c r="S23" s="540">
        <v>1</v>
      </c>
      <c r="T23" s="539">
        <v>0.5</v>
      </c>
      <c r="U23" s="541">
        <v>1</v>
      </c>
    </row>
    <row r="24" spans="1:21" ht="14.4" customHeight="1" x14ac:dyDescent="0.3">
      <c r="A24" s="534">
        <v>28</v>
      </c>
      <c r="B24" s="535" t="s">
        <v>524</v>
      </c>
      <c r="C24" s="535" t="s">
        <v>533</v>
      </c>
      <c r="D24" s="536" t="s">
        <v>726</v>
      </c>
      <c r="E24" s="537" t="s">
        <v>539</v>
      </c>
      <c r="F24" s="535" t="s">
        <v>531</v>
      </c>
      <c r="G24" s="535" t="s">
        <v>610</v>
      </c>
      <c r="H24" s="535" t="s">
        <v>466</v>
      </c>
      <c r="I24" s="535" t="s">
        <v>614</v>
      </c>
      <c r="J24" s="535" t="s">
        <v>612</v>
      </c>
      <c r="K24" s="535" t="s">
        <v>615</v>
      </c>
      <c r="L24" s="538">
        <v>0</v>
      </c>
      <c r="M24" s="538">
        <v>0</v>
      </c>
      <c r="N24" s="535">
        <v>2</v>
      </c>
      <c r="O24" s="539">
        <v>0.5</v>
      </c>
      <c r="P24" s="538">
        <v>0</v>
      </c>
      <c r="Q24" s="540"/>
      <c r="R24" s="535">
        <v>2</v>
      </c>
      <c r="S24" s="540">
        <v>1</v>
      </c>
      <c r="T24" s="539">
        <v>0.5</v>
      </c>
      <c r="U24" s="541">
        <v>1</v>
      </c>
    </row>
    <row r="25" spans="1:21" ht="14.4" customHeight="1" x14ac:dyDescent="0.3">
      <c r="A25" s="534">
        <v>28</v>
      </c>
      <c r="B25" s="535" t="s">
        <v>524</v>
      </c>
      <c r="C25" s="535" t="s">
        <v>533</v>
      </c>
      <c r="D25" s="536" t="s">
        <v>726</v>
      </c>
      <c r="E25" s="537" t="s">
        <v>539</v>
      </c>
      <c r="F25" s="535" t="s">
        <v>531</v>
      </c>
      <c r="G25" s="535" t="s">
        <v>616</v>
      </c>
      <c r="H25" s="535" t="s">
        <v>466</v>
      </c>
      <c r="I25" s="535" t="s">
        <v>617</v>
      </c>
      <c r="J25" s="535" t="s">
        <v>618</v>
      </c>
      <c r="K25" s="535" t="s">
        <v>619</v>
      </c>
      <c r="L25" s="538">
        <v>0</v>
      </c>
      <c r="M25" s="538">
        <v>0</v>
      </c>
      <c r="N25" s="535">
        <v>1</v>
      </c>
      <c r="O25" s="539">
        <v>0.5</v>
      </c>
      <c r="P25" s="538">
        <v>0</v>
      </c>
      <c r="Q25" s="540"/>
      <c r="R25" s="535">
        <v>1</v>
      </c>
      <c r="S25" s="540">
        <v>1</v>
      </c>
      <c r="T25" s="539">
        <v>0.5</v>
      </c>
      <c r="U25" s="541">
        <v>1</v>
      </c>
    </row>
    <row r="26" spans="1:21" ht="14.4" customHeight="1" x14ac:dyDescent="0.3">
      <c r="A26" s="534">
        <v>28</v>
      </c>
      <c r="B26" s="535" t="s">
        <v>524</v>
      </c>
      <c r="C26" s="535" t="s">
        <v>533</v>
      </c>
      <c r="D26" s="536" t="s">
        <v>726</v>
      </c>
      <c r="E26" s="537" t="s">
        <v>539</v>
      </c>
      <c r="F26" s="535" t="s">
        <v>531</v>
      </c>
      <c r="G26" s="535" t="s">
        <v>620</v>
      </c>
      <c r="H26" s="535" t="s">
        <v>466</v>
      </c>
      <c r="I26" s="535" t="s">
        <v>621</v>
      </c>
      <c r="J26" s="535" t="s">
        <v>622</v>
      </c>
      <c r="K26" s="535" t="s">
        <v>597</v>
      </c>
      <c r="L26" s="538">
        <v>47.14</v>
      </c>
      <c r="M26" s="538">
        <v>47.14</v>
      </c>
      <c r="N26" s="535">
        <v>1</v>
      </c>
      <c r="O26" s="539">
        <v>1</v>
      </c>
      <c r="P26" s="538">
        <v>47.14</v>
      </c>
      <c r="Q26" s="540">
        <v>1</v>
      </c>
      <c r="R26" s="535">
        <v>1</v>
      </c>
      <c r="S26" s="540">
        <v>1</v>
      </c>
      <c r="T26" s="539">
        <v>1</v>
      </c>
      <c r="U26" s="541">
        <v>1</v>
      </c>
    </row>
    <row r="27" spans="1:21" ht="14.4" customHeight="1" x14ac:dyDescent="0.3">
      <c r="A27" s="534">
        <v>28</v>
      </c>
      <c r="B27" s="535" t="s">
        <v>524</v>
      </c>
      <c r="C27" s="535" t="s">
        <v>533</v>
      </c>
      <c r="D27" s="536" t="s">
        <v>726</v>
      </c>
      <c r="E27" s="537" t="s">
        <v>539</v>
      </c>
      <c r="F27" s="535" t="s">
        <v>531</v>
      </c>
      <c r="G27" s="535" t="s">
        <v>623</v>
      </c>
      <c r="H27" s="535" t="s">
        <v>466</v>
      </c>
      <c r="I27" s="535" t="s">
        <v>624</v>
      </c>
      <c r="J27" s="535" t="s">
        <v>625</v>
      </c>
      <c r="K27" s="535" t="s">
        <v>626</v>
      </c>
      <c r="L27" s="538">
        <v>11465.32</v>
      </c>
      <c r="M27" s="538">
        <v>11465.32</v>
      </c>
      <c r="N27" s="535">
        <v>1</v>
      </c>
      <c r="O27" s="539">
        <v>1</v>
      </c>
      <c r="P27" s="538"/>
      <c r="Q27" s="540">
        <v>0</v>
      </c>
      <c r="R27" s="535"/>
      <c r="S27" s="540">
        <v>0</v>
      </c>
      <c r="T27" s="539"/>
      <c r="U27" s="541">
        <v>0</v>
      </c>
    </row>
    <row r="28" spans="1:21" ht="14.4" customHeight="1" x14ac:dyDescent="0.3">
      <c r="A28" s="534">
        <v>28</v>
      </c>
      <c r="B28" s="535" t="s">
        <v>524</v>
      </c>
      <c r="C28" s="535" t="s">
        <v>533</v>
      </c>
      <c r="D28" s="536" t="s">
        <v>726</v>
      </c>
      <c r="E28" s="537" t="s">
        <v>540</v>
      </c>
      <c r="F28" s="535" t="s">
        <v>531</v>
      </c>
      <c r="G28" s="535" t="s">
        <v>627</v>
      </c>
      <c r="H28" s="535" t="s">
        <v>727</v>
      </c>
      <c r="I28" s="535" t="s">
        <v>628</v>
      </c>
      <c r="J28" s="535" t="s">
        <v>629</v>
      </c>
      <c r="K28" s="535" t="s">
        <v>630</v>
      </c>
      <c r="L28" s="538">
        <v>154.36000000000001</v>
      </c>
      <c r="M28" s="538">
        <v>308.72000000000003</v>
      </c>
      <c r="N28" s="535">
        <v>2</v>
      </c>
      <c r="O28" s="539">
        <v>1</v>
      </c>
      <c r="P28" s="538">
        <v>308.72000000000003</v>
      </c>
      <c r="Q28" s="540">
        <v>1</v>
      </c>
      <c r="R28" s="535">
        <v>2</v>
      </c>
      <c r="S28" s="540">
        <v>1</v>
      </c>
      <c r="T28" s="539">
        <v>1</v>
      </c>
      <c r="U28" s="541">
        <v>1</v>
      </c>
    </row>
    <row r="29" spans="1:21" ht="14.4" customHeight="1" x14ac:dyDescent="0.3">
      <c r="A29" s="534">
        <v>28</v>
      </c>
      <c r="B29" s="535" t="s">
        <v>524</v>
      </c>
      <c r="C29" s="535" t="s">
        <v>533</v>
      </c>
      <c r="D29" s="536" t="s">
        <v>726</v>
      </c>
      <c r="E29" s="537" t="s">
        <v>540</v>
      </c>
      <c r="F29" s="535" t="s">
        <v>531</v>
      </c>
      <c r="G29" s="535" t="s">
        <v>631</v>
      </c>
      <c r="H29" s="535" t="s">
        <v>466</v>
      </c>
      <c r="I29" s="535" t="s">
        <v>632</v>
      </c>
      <c r="J29" s="535" t="s">
        <v>633</v>
      </c>
      <c r="K29" s="535" t="s">
        <v>634</v>
      </c>
      <c r="L29" s="538">
        <v>80.7</v>
      </c>
      <c r="M29" s="538">
        <v>80.7</v>
      </c>
      <c r="N29" s="535">
        <v>1</v>
      </c>
      <c r="O29" s="539">
        <v>1</v>
      </c>
      <c r="P29" s="538">
        <v>80.7</v>
      </c>
      <c r="Q29" s="540">
        <v>1</v>
      </c>
      <c r="R29" s="535">
        <v>1</v>
      </c>
      <c r="S29" s="540">
        <v>1</v>
      </c>
      <c r="T29" s="539">
        <v>1</v>
      </c>
      <c r="U29" s="541">
        <v>1</v>
      </c>
    </row>
    <row r="30" spans="1:21" ht="14.4" customHeight="1" x14ac:dyDescent="0.3">
      <c r="A30" s="534">
        <v>28</v>
      </c>
      <c r="B30" s="535" t="s">
        <v>524</v>
      </c>
      <c r="C30" s="535" t="s">
        <v>533</v>
      </c>
      <c r="D30" s="536" t="s">
        <v>726</v>
      </c>
      <c r="E30" s="537" t="s">
        <v>540</v>
      </c>
      <c r="F30" s="535" t="s">
        <v>531</v>
      </c>
      <c r="G30" s="535" t="s">
        <v>562</v>
      </c>
      <c r="H30" s="535" t="s">
        <v>466</v>
      </c>
      <c r="I30" s="535" t="s">
        <v>635</v>
      </c>
      <c r="J30" s="535" t="s">
        <v>636</v>
      </c>
      <c r="K30" s="535" t="s">
        <v>565</v>
      </c>
      <c r="L30" s="538">
        <v>0</v>
      </c>
      <c r="M30" s="538">
        <v>0</v>
      </c>
      <c r="N30" s="535">
        <v>1</v>
      </c>
      <c r="O30" s="539">
        <v>1</v>
      </c>
      <c r="P30" s="538">
        <v>0</v>
      </c>
      <c r="Q30" s="540"/>
      <c r="R30" s="535">
        <v>1</v>
      </c>
      <c r="S30" s="540">
        <v>1</v>
      </c>
      <c r="T30" s="539">
        <v>1</v>
      </c>
      <c r="U30" s="541">
        <v>1</v>
      </c>
    </row>
    <row r="31" spans="1:21" ht="14.4" customHeight="1" x14ac:dyDescent="0.3">
      <c r="A31" s="534">
        <v>28</v>
      </c>
      <c r="B31" s="535" t="s">
        <v>524</v>
      </c>
      <c r="C31" s="535" t="s">
        <v>533</v>
      </c>
      <c r="D31" s="536" t="s">
        <v>726</v>
      </c>
      <c r="E31" s="537" t="s">
        <v>541</v>
      </c>
      <c r="F31" s="535" t="s">
        <v>531</v>
      </c>
      <c r="G31" s="535" t="s">
        <v>570</v>
      </c>
      <c r="H31" s="535" t="s">
        <v>466</v>
      </c>
      <c r="I31" s="535" t="s">
        <v>637</v>
      </c>
      <c r="J31" s="535" t="s">
        <v>638</v>
      </c>
      <c r="K31" s="535" t="s">
        <v>639</v>
      </c>
      <c r="L31" s="538">
        <v>89.91</v>
      </c>
      <c r="M31" s="538">
        <v>89.91</v>
      </c>
      <c r="N31" s="535">
        <v>1</v>
      </c>
      <c r="O31" s="539">
        <v>0.5</v>
      </c>
      <c r="P31" s="538">
        <v>89.91</v>
      </c>
      <c r="Q31" s="540">
        <v>1</v>
      </c>
      <c r="R31" s="535">
        <v>1</v>
      </c>
      <c r="S31" s="540">
        <v>1</v>
      </c>
      <c r="T31" s="539">
        <v>0.5</v>
      </c>
      <c r="U31" s="541">
        <v>1</v>
      </c>
    </row>
    <row r="32" spans="1:21" ht="14.4" customHeight="1" x14ac:dyDescent="0.3">
      <c r="A32" s="534">
        <v>28</v>
      </c>
      <c r="B32" s="535" t="s">
        <v>524</v>
      </c>
      <c r="C32" s="535" t="s">
        <v>533</v>
      </c>
      <c r="D32" s="536" t="s">
        <v>726</v>
      </c>
      <c r="E32" s="537" t="s">
        <v>541</v>
      </c>
      <c r="F32" s="535" t="s">
        <v>531</v>
      </c>
      <c r="G32" s="535" t="s">
        <v>582</v>
      </c>
      <c r="H32" s="535" t="s">
        <v>466</v>
      </c>
      <c r="I32" s="535" t="s">
        <v>583</v>
      </c>
      <c r="J32" s="535" t="s">
        <v>584</v>
      </c>
      <c r="K32" s="535" t="s">
        <v>585</v>
      </c>
      <c r="L32" s="538">
        <v>83.79</v>
      </c>
      <c r="M32" s="538">
        <v>83.79</v>
      </c>
      <c r="N32" s="535">
        <v>1</v>
      </c>
      <c r="O32" s="539">
        <v>1</v>
      </c>
      <c r="P32" s="538">
        <v>83.79</v>
      </c>
      <c r="Q32" s="540">
        <v>1</v>
      </c>
      <c r="R32" s="535">
        <v>1</v>
      </c>
      <c r="S32" s="540">
        <v>1</v>
      </c>
      <c r="T32" s="539">
        <v>1</v>
      </c>
      <c r="U32" s="541">
        <v>1</v>
      </c>
    </row>
    <row r="33" spans="1:21" ht="14.4" customHeight="1" x14ac:dyDescent="0.3">
      <c r="A33" s="534">
        <v>28</v>
      </c>
      <c r="B33" s="535" t="s">
        <v>524</v>
      </c>
      <c r="C33" s="535" t="s">
        <v>533</v>
      </c>
      <c r="D33" s="536" t="s">
        <v>726</v>
      </c>
      <c r="E33" s="537" t="s">
        <v>541</v>
      </c>
      <c r="F33" s="535" t="s">
        <v>531</v>
      </c>
      <c r="G33" s="535" t="s">
        <v>640</v>
      </c>
      <c r="H33" s="535" t="s">
        <v>466</v>
      </c>
      <c r="I33" s="535" t="s">
        <v>641</v>
      </c>
      <c r="J33" s="535" t="s">
        <v>642</v>
      </c>
      <c r="K33" s="535" t="s">
        <v>643</v>
      </c>
      <c r="L33" s="538">
        <v>131.36000000000001</v>
      </c>
      <c r="M33" s="538">
        <v>131.36000000000001</v>
      </c>
      <c r="N33" s="535">
        <v>1</v>
      </c>
      <c r="O33" s="539">
        <v>0.5</v>
      </c>
      <c r="P33" s="538">
        <v>131.36000000000001</v>
      </c>
      <c r="Q33" s="540">
        <v>1</v>
      </c>
      <c r="R33" s="535">
        <v>1</v>
      </c>
      <c r="S33" s="540">
        <v>1</v>
      </c>
      <c r="T33" s="539">
        <v>0.5</v>
      </c>
      <c r="U33" s="541">
        <v>1</v>
      </c>
    </row>
    <row r="34" spans="1:21" ht="14.4" customHeight="1" x14ac:dyDescent="0.3">
      <c r="A34" s="534">
        <v>28</v>
      </c>
      <c r="B34" s="535" t="s">
        <v>524</v>
      </c>
      <c r="C34" s="535" t="s">
        <v>533</v>
      </c>
      <c r="D34" s="536" t="s">
        <v>726</v>
      </c>
      <c r="E34" s="537" t="s">
        <v>542</v>
      </c>
      <c r="F34" s="535" t="s">
        <v>531</v>
      </c>
      <c r="G34" s="535" t="s">
        <v>644</v>
      </c>
      <c r="H34" s="535" t="s">
        <v>466</v>
      </c>
      <c r="I34" s="535" t="s">
        <v>645</v>
      </c>
      <c r="J34" s="535" t="s">
        <v>646</v>
      </c>
      <c r="K34" s="535" t="s">
        <v>647</v>
      </c>
      <c r="L34" s="538">
        <v>0</v>
      </c>
      <c r="M34" s="538">
        <v>0</v>
      </c>
      <c r="N34" s="535">
        <v>1</v>
      </c>
      <c r="O34" s="539">
        <v>0.5</v>
      </c>
      <c r="P34" s="538">
        <v>0</v>
      </c>
      <c r="Q34" s="540"/>
      <c r="R34" s="535">
        <v>1</v>
      </c>
      <c r="S34" s="540">
        <v>1</v>
      </c>
      <c r="T34" s="539">
        <v>0.5</v>
      </c>
      <c r="U34" s="541">
        <v>1</v>
      </c>
    </row>
    <row r="35" spans="1:21" ht="14.4" customHeight="1" x14ac:dyDescent="0.3">
      <c r="A35" s="534">
        <v>28</v>
      </c>
      <c r="B35" s="535" t="s">
        <v>524</v>
      </c>
      <c r="C35" s="535" t="s">
        <v>533</v>
      </c>
      <c r="D35" s="536" t="s">
        <v>726</v>
      </c>
      <c r="E35" s="537" t="s">
        <v>542</v>
      </c>
      <c r="F35" s="535" t="s">
        <v>531</v>
      </c>
      <c r="G35" s="535" t="s">
        <v>627</v>
      </c>
      <c r="H35" s="535" t="s">
        <v>466</v>
      </c>
      <c r="I35" s="535" t="s">
        <v>648</v>
      </c>
      <c r="J35" s="535" t="s">
        <v>649</v>
      </c>
      <c r="K35" s="535" t="s">
        <v>650</v>
      </c>
      <c r="L35" s="538">
        <v>154.36000000000001</v>
      </c>
      <c r="M35" s="538">
        <v>308.72000000000003</v>
      </c>
      <c r="N35" s="535">
        <v>2</v>
      </c>
      <c r="O35" s="539">
        <v>0.5</v>
      </c>
      <c r="P35" s="538">
        <v>308.72000000000003</v>
      </c>
      <c r="Q35" s="540">
        <v>1</v>
      </c>
      <c r="R35" s="535">
        <v>2</v>
      </c>
      <c r="S35" s="540">
        <v>1</v>
      </c>
      <c r="T35" s="539">
        <v>0.5</v>
      </c>
      <c r="U35" s="541">
        <v>1</v>
      </c>
    </row>
    <row r="36" spans="1:21" ht="14.4" customHeight="1" x14ac:dyDescent="0.3">
      <c r="A36" s="534">
        <v>28</v>
      </c>
      <c r="B36" s="535" t="s">
        <v>524</v>
      </c>
      <c r="C36" s="535" t="s">
        <v>533</v>
      </c>
      <c r="D36" s="536" t="s">
        <v>726</v>
      </c>
      <c r="E36" s="537" t="s">
        <v>542</v>
      </c>
      <c r="F36" s="535" t="s">
        <v>531</v>
      </c>
      <c r="G36" s="535" t="s">
        <v>651</v>
      </c>
      <c r="H36" s="535" t="s">
        <v>466</v>
      </c>
      <c r="I36" s="535" t="s">
        <v>652</v>
      </c>
      <c r="J36" s="535" t="s">
        <v>653</v>
      </c>
      <c r="K36" s="535" t="s">
        <v>654</v>
      </c>
      <c r="L36" s="538">
        <v>159.71</v>
      </c>
      <c r="M36" s="538">
        <v>1437.3899999999999</v>
      </c>
      <c r="N36" s="535">
        <v>9</v>
      </c>
      <c r="O36" s="539">
        <v>2</v>
      </c>
      <c r="P36" s="538">
        <v>1437.3899999999999</v>
      </c>
      <c r="Q36" s="540">
        <v>1</v>
      </c>
      <c r="R36" s="535">
        <v>9</v>
      </c>
      <c r="S36" s="540">
        <v>1</v>
      </c>
      <c r="T36" s="539">
        <v>2</v>
      </c>
      <c r="U36" s="541">
        <v>1</v>
      </c>
    </row>
    <row r="37" spans="1:21" ht="14.4" customHeight="1" x14ac:dyDescent="0.3">
      <c r="A37" s="534">
        <v>28</v>
      </c>
      <c r="B37" s="535" t="s">
        <v>524</v>
      </c>
      <c r="C37" s="535" t="s">
        <v>533</v>
      </c>
      <c r="D37" s="536" t="s">
        <v>726</v>
      </c>
      <c r="E37" s="537" t="s">
        <v>542</v>
      </c>
      <c r="F37" s="535" t="s">
        <v>531</v>
      </c>
      <c r="G37" s="535" t="s">
        <v>655</v>
      </c>
      <c r="H37" s="535" t="s">
        <v>727</v>
      </c>
      <c r="I37" s="535" t="s">
        <v>656</v>
      </c>
      <c r="J37" s="535" t="s">
        <v>657</v>
      </c>
      <c r="K37" s="535" t="s">
        <v>658</v>
      </c>
      <c r="L37" s="538">
        <v>119.7</v>
      </c>
      <c r="M37" s="538">
        <v>359.1</v>
      </c>
      <c r="N37" s="535">
        <v>3</v>
      </c>
      <c r="O37" s="539">
        <v>1.5</v>
      </c>
      <c r="P37" s="538">
        <v>359.1</v>
      </c>
      <c r="Q37" s="540">
        <v>1</v>
      </c>
      <c r="R37" s="535">
        <v>3</v>
      </c>
      <c r="S37" s="540">
        <v>1</v>
      </c>
      <c r="T37" s="539">
        <v>1.5</v>
      </c>
      <c r="U37" s="541">
        <v>1</v>
      </c>
    </row>
    <row r="38" spans="1:21" ht="14.4" customHeight="1" x14ac:dyDescent="0.3">
      <c r="A38" s="534">
        <v>28</v>
      </c>
      <c r="B38" s="535" t="s">
        <v>524</v>
      </c>
      <c r="C38" s="535" t="s">
        <v>533</v>
      </c>
      <c r="D38" s="536" t="s">
        <v>726</v>
      </c>
      <c r="E38" s="537" t="s">
        <v>542</v>
      </c>
      <c r="F38" s="535" t="s">
        <v>531</v>
      </c>
      <c r="G38" s="535" t="s">
        <v>655</v>
      </c>
      <c r="H38" s="535" t="s">
        <v>727</v>
      </c>
      <c r="I38" s="535" t="s">
        <v>656</v>
      </c>
      <c r="J38" s="535" t="s">
        <v>657</v>
      </c>
      <c r="K38" s="535" t="s">
        <v>658</v>
      </c>
      <c r="L38" s="538">
        <v>70.540000000000006</v>
      </c>
      <c r="M38" s="538">
        <v>352.70000000000005</v>
      </c>
      <c r="N38" s="535">
        <v>5</v>
      </c>
      <c r="O38" s="539">
        <v>2</v>
      </c>
      <c r="P38" s="538">
        <v>352.70000000000005</v>
      </c>
      <c r="Q38" s="540">
        <v>1</v>
      </c>
      <c r="R38" s="535">
        <v>5</v>
      </c>
      <c r="S38" s="540">
        <v>1</v>
      </c>
      <c r="T38" s="539">
        <v>2</v>
      </c>
      <c r="U38" s="541">
        <v>1</v>
      </c>
    </row>
    <row r="39" spans="1:21" ht="14.4" customHeight="1" x14ac:dyDescent="0.3">
      <c r="A39" s="534">
        <v>28</v>
      </c>
      <c r="B39" s="535" t="s">
        <v>524</v>
      </c>
      <c r="C39" s="535" t="s">
        <v>533</v>
      </c>
      <c r="D39" s="536" t="s">
        <v>726</v>
      </c>
      <c r="E39" s="537" t="s">
        <v>542</v>
      </c>
      <c r="F39" s="535" t="s">
        <v>531</v>
      </c>
      <c r="G39" s="535" t="s">
        <v>659</v>
      </c>
      <c r="H39" s="535" t="s">
        <v>466</v>
      </c>
      <c r="I39" s="535" t="s">
        <v>660</v>
      </c>
      <c r="J39" s="535" t="s">
        <v>661</v>
      </c>
      <c r="K39" s="535" t="s">
        <v>662</v>
      </c>
      <c r="L39" s="538">
        <v>170.52</v>
      </c>
      <c r="M39" s="538">
        <v>170.52</v>
      </c>
      <c r="N39" s="535">
        <v>1</v>
      </c>
      <c r="O39" s="539"/>
      <c r="P39" s="538">
        <v>170.52</v>
      </c>
      <c r="Q39" s="540">
        <v>1</v>
      </c>
      <c r="R39" s="535">
        <v>1</v>
      </c>
      <c r="S39" s="540">
        <v>1</v>
      </c>
      <c r="T39" s="539"/>
      <c r="U39" s="541"/>
    </row>
    <row r="40" spans="1:21" ht="14.4" customHeight="1" x14ac:dyDescent="0.3">
      <c r="A40" s="534">
        <v>28</v>
      </c>
      <c r="B40" s="535" t="s">
        <v>524</v>
      </c>
      <c r="C40" s="535" t="s">
        <v>533</v>
      </c>
      <c r="D40" s="536" t="s">
        <v>726</v>
      </c>
      <c r="E40" s="537" t="s">
        <v>542</v>
      </c>
      <c r="F40" s="535" t="s">
        <v>531</v>
      </c>
      <c r="G40" s="535" t="s">
        <v>659</v>
      </c>
      <c r="H40" s="535" t="s">
        <v>466</v>
      </c>
      <c r="I40" s="535" t="s">
        <v>663</v>
      </c>
      <c r="J40" s="535" t="s">
        <v>661</v>
      </c>
      <c r="K40" s="535" t="s">
        <v>664</v>
      </c>
      <c r="L40" s="538">
        <v>0</v>
      </c>
      <c r="M40" s="538">
        <v>0</v>
      </c>
      <c r="N40" s="535">
        <v>3</v>
      </c>
      <c r="O40" s="539">
        <v>1</v>
      </c>
      <c r="P40" s="538">
        <v>0</v>
      </c>
      <c r="Q40" s="540"/>
      <c r="R40" s="535">
        <v>3</v>
      </c>
      <c r="S40" s="540">
        <v>1</v>
      </c>
      <c r="T40" s="539">
        <v>1</v>
      </c>
      <c r="U40" s="541">
        <v>1</v>
      </c>
    </row>
    <row r="41" spans="1:21" ht="14.4" customHeight="1" x14ac:dyDescent="0.3">
      <c r="A41" s="534">
        <v>28</v>
      </c>
      <c r="B41" s="535" t="s">
        <v>524</v>
      </c>
      <c r="C41" s="535" t="s">
        <v>533</v>
      </c>
      <c r="D41" s="536" t="s">
        <v>726</v>
      </c>
      <c r="E41" s="537" t="s">
        <v>542</v>
      </c>
      <c r="F41" s="535" t="s">
        <v>531</v>
      </c>
      <c r="G41" s="535" t="s">
        <v>665</v>
      </c>
      <c r="H41" s="535" t="s">
        <v>727</v>
      </c>
      <c r="I41" s="535" t="s">
        <v>666</v>
      </c>
      <c r="J41" s="535" t="s">
        <v>667</v>
      </c>
      <c r="K41" s="535" t="s">
        <v>668</v>
      </c>
      <c r="L41" s="538">
        <v>0</v>
      </c>
      <c r="M41" s="538">
        <v>0</v>
      </c>
      <c r="N41" s="535">
        <v>1</v>
      </c>
      <c r="O41" s="539">
        <v>0.5</v>
      </c>
      <c r="P41" s="538">
        <v>0</v>
      </c>
      <c r="Q41" s="540"/>
      <c r="R41" s="535">
        <v>1</v>
      </c>
      <c r="S41" s="540">
        <v>1</v>
      </c>
      <c r="T41" s="539">
        <v>0.5</v>
      </c>
      <c r="U41" s="541">
        <v>1</v>
      </c>
    </row>
    <row r="42" spans="1:21" ht="14.4" customHeight="1" x14ac:dyDescent="0.3">
      <c r="A42" s="534">
        <v>28</v>
      </c>
      <c r="B42" s="535" t="s">
        <v>524</v>
      </c>
      <c r="C42" s="535" t="s">
        <v>533</v>
      </c>
      <c r="D42" s="536" t="s">
        <v>726</v>
      </c>
      <c r="E42" s="537" t="s">
        <v>542</v>
      </c>
      <c r="F42" s="535" t="s">
        <v>531</v>
      </c>
      <c r="G42" s="535" t="s">
        <v>665</v>
      </c>
      <c r="H42" s="535" t="s">
        <v>727</v>
      </c>
      <c r="I42" s="535" t="s">
        <v>669</v>
      </c>
      <c r="J42" s="535" t="s">
        <v>667</v>
      </c>
      <c r="K42" s="535" t="s">
        <v>670</v>
      </c>
      <c r="L42" s="538">
        <v>69.16</v>
      </c>
      <c r="M42" s="538">
        <v>69.16</v>
      </c>
      <c r="N42" s="535">
        <v>1</v>
      </c>
      <c r="O42" s="539">
        <v>0.5</v>
      </c>
      <c r="P42" s="538">
        <v>69.16</v>
      </c>
      <c r="Q42" s="540">
        <v>1</v>
      </c>
      <c r="R42" s="535">
        <v>1</v>
      </c>
      <c r="S42" s="540">
        <v>1</v>
      </c>
      <c r="T42" s="539">
        <v>0.5</v>
      </c>
      <c r="U42" s="541">
        <v>1</v>
      </c>
    </row>
    <row r="43" spans="1:21" ht="14.4" customHeight="1" x14ac:dyDescent="0.3">
      <c r="A43" s="534">
        <v>28</v>
      </c>
      <c r="B43" s="535" t="s">
        <v>524</v>
      </c>
      <c r="C43" s="535" t="s">
        <v>533</v>
      </c>
      <c r="D43" s="536" t="s">
        <v>726</v>
      </c>
      <c r="E43" s="537" t="s">
        <v>542</v>
      </c>
      <c r="F43" s="535" t="s">
        <v>531</v>
      </c>
      <c r="G43" s="535" t="s">
        <v>671</v>
      </c>
      <c r="H43" s="535" t="s">
        <v>466</v>
      </c>
      <c r="I43" s="535" t="s">
        <v>672</v>
      </c>
      <c r="J43" s="535" t="s">
        <v>673</v>
      </c>
      <c r="K43" s="535" t="s">
        <v>674</v>
      </c>
      <c r="L43" s="538">
        <v>0</v>
      </c>
      <c r="M43" s="538">
        <v>0</v>
      </c>
      <c r="N43" s="535">
        <v>1</v>
      </c>
      <c r="O43" s="539"/>
      <c r="P43" s="538">
        <v>0</v>
      </c>
      <c r="Q43" s="540"/>
      <c r="R43" s="535">
        <v>1</v>
      </c>
      <c r="S43" s="540">
        <v>1</v>
      </c>
      <c r="T43" s="539"/>
      <c r="U43" s="541"/>
    </row>
    <row r="44" spans="1:21" ht="14.4" customHeight="1" x14ac:dyDescent="0.3">
      <c r="A44" s="534">
        <v>28</v>
      </c>
      <c r="B44" s="535" t="s">
        <v>524</v>
      </c>
      <c r="C44" s="535" t="s">
        <v>533</v>
      </c>
      <c r="D44" s="536" t="s">
        <v>726</v>
      </c>
      <c r="E44" s="537" t="s">
        <v>542</v>
      </c>
      <c r="F44" s="535" t="s">
        <v>531</v>
      </c>
      <c r="G44" s="535" t="s">
        <v>570</v>
      </c>
      <c r="H44" s="535" t="s">
        <v>466</v>
      </c>
      <c r="I44" s="535" t="s">
        <v>675</v>
      </c>
      <c r="J44" s="535" t="s">
        <v>572</v>
      </c>
      <c r="K44" s="535" t="s">
        <v>676</v>
      </c>
      <c r="L44" s="538">
        <v>48.09</v>
      </c>
      <c r="M44" s="538">
        <v>288.54000000000002</v>
      </c>
      <c r="N44" s="535">
        <v>6</v>
      </c>
      <c r="O44" s="539">
        <v>2</v>
      </c>
      <c r="P44" s="538">
        <v>288.54000000000002</v>
      </c>
      <c r="Q44" s="540">
        <v>1</v>
      </c>
      <c r="R44" s="535">
        <v>6</v>
      </c>
      <c r="S44" s="540">
        <v>1</v>
      </c>
      <c r="T44" s="539">
        <v>2</v>
      </c>
      <c r="U44" s="541">
        <v>1</v>
      </c>
    </row>
    <row r="45" spans="1:21" ht="14.4" customHeight="1" x14ac:dyDescent="0.3">
      <c r="A45" s="534">
        <v>28</v>
      </c>
      <c r="B45" s="535" t="s">
        <v>524</v>
      </c>
      <c r="C45" s="535" t="s">
        <v>533</v>
      </c>
      <c r="D45" s="536" t="s">
        <v>726</v>
      </c>
      <c r="E45" s="537" t="s">
        <v>542</v>
      </c>
      <c r="F45" s="535" t="s">
        <v>531</v>
      </c>
      <c r="G45" s="535" t="s">
        <v>677</v>
      </c>
      <c r="H45" s="535" t="s">
        <v>466</v>
      </c>
      <c r="I45" s="535" t="s">
        <v>678</v>
      </c>
      <c r="J45" s="535" t="s">
        <v>679</v>
      </c>
      <c r="K45" s="535" t="s">
        <v>680</v>
      </c>
      <c r="L45" s="538">
        <v>24.78</v>
      </c>
      <c r="M45" s="538">
        <v>49.56</v>
      </c>
      <c r="N45" s="535">
        <v>2</v>
      </c>
      <c r="O45" s="539">
        <v>0.5</v>
      </c>
      <c r="P45" s="538">
        <v>49.56</v>
      </c>
      <c r="Q45" s="540">
        <v>1</v>
      </c>
      <c r="R45" s="535">
        <v>2</v>
      </c>
      <c r="S45" s="540">
        <v>1</v>
      </c>
      <c r="T45" s="539">
        <v>0.5</v>
      </c>
      <c r="U45" s="541">
        <v>1</v>
      </c>
    </row>
    <row r="46" spans="1:21" ht="14.4" customHeight="1" x14ac:dyDescent="0.3">
      <c r="A46" s="534">
        <v>28</v>
      </c>
      <c r="B46" s="535" t="s">
        <v>524</v>
      </c>
      <c r="C46" s="535" t="s">
        <v>533</v>
      </c>
      <c r="D46" s="536" t="s">
        <v>726</v>
      </c>
      <c r="E46" s="537" t="s">
        <v>542</v>
      </c>
      <c r="F46" s="535" t="s">
        <v>531</v>
      </c>
      <c r="G46" s="535" t="s">
        <v>602</v>
      </c>
      <c r="H46" s="535" t="s">
        <v>466</v>
      </c>
      <c r="I46" s="535" t="s">
        <v>603</v>
      </c>
      <c r="J46" s="535" t="s">
        <v>604</v>
      </c>
      <c r="K46" s="535" t="s">
        <v>605</v>
      </c>
      <c r="L46" s="538">
        <v>31.42</v>
      </c>
      <c r="M46" s="538">
        <v>31.42</v>
      </c>
      <c r="N46" s="535">
        <v>1</v>
      </c>
      <c r="O46" s="539">
        <v>0.5</v>
      </c>
      <c r="P46" s="538">
        <v>31.42</v>
      </c>
      <c r="Q46" s="540">
        <v>1</v>
      </c>
      <c r="R46" s="535">
        <v>1</v>
      </c>
      <c r="S46" s="540">
        <v>1</v>
      </c>
      <c r="T46" s="539">
        <v>0.5</v>
      </c>
      <c r="U46" s="541">
        <v>1</v>
      </c>
    </row>
    <row r="47" spans="1:21" ht="14.4" customHeight="1" x14ac:dyDescent="0.3">
      <c r="A47" s="534">
        <v>28</v>
      </c>
      <c r="B47" s="535" t="s">
        <v>524</v>
      </c>
      <c r="C47" s="535" t="s">
        <v>533</v>
      </c>
      <c r="D47" s="536" t="s">
        <v>726</v>
      </c>
      <c r="E47" s="537" t="s">
        <v>542</v>
      </c>
      <c r="F47" s="535" t="s">
        <v>531</v>
      </c>
      <c r="G47" s="535" t="s">
        <v>681</v>
      </c>
      <c r="H47" s="535" t="s">
        <v>466</v>
      </c>
      <c r="I47" s="535" t="s">
        <v>682</v>
      </c>
      <c r="J47" s="535" t="s">
        <v>683</v>
      </c>
      <c r="K47" s="535" t="s">
        <v>684</v>
      </c>
      <c r="L47" s="538">
        <v>416.72</v>
      </c>
      <c r="M47" s="538">
        <v>833.44</v>
      </c>
      <c r="N47" s="535">
        <v>2</v>
      </c>
      <c r="O47" s="539">
        <v>1.5</v>
      </c>
      <c r="P47" s="538">
        <v>833.44</v>
      </c>
      <c r="Q47" s="540">
        <v>1</v>
      </c>
      <c r="R47" s="535">
        <v>2</v>
      </c>
      <c r="S47" s="540">
        <v>1</v>
      </c>
      <c r="T47" s="539">
        <v>1.5</v>
      </c>
      <c r="U47" s="541">
        <v>1</v>
      </c>
    </row>
    <row r="48" spans="1:21" ht="14.4" customHeight="1" x14ac:dyDescent="0.3">
      <c r="A48" s="534">
        <v>28</v>
      </c>
      <c r="B48" s="535" t="s">
        <v>524</v>
      </c>
      <c r="C48" s="535" t="s">
        <v>533</v>
      </c>
      <c r="D48" s="536" t="s">
        <v>726</v>
      </c>
      <c r="E48" s="537" t="s">
        <v>543</v>
      </c>
      <c r="F48" s="535" t="s">
        <v>531</v>
      </c>
      <c r="G48" s="535" t="s">
        <v>685</v>
      </c>
      <c r="H48" s="535" t="s">
        <v>466</v>
      </c>
      <c r="I48" s="535" t="s">
        <v>686</v>
      </c>
      <c r="J48" s="535" t="s">
        <v>687</v>
      </c>
      <c r="K48" s="535" t="s">
        <v>688</v>
      </c>
      <c r="L48" s="538">
        <v>64.12</v>
      </c>
      <c r="M48" s="538">
        <v>64.12</v>
      </c>
      <c r="N48" s="535">
        <v>1</v>
      </c>
      <c r="O48" s="539">
        <v>0.5</v>
      </c>
      <c r="P48" s="538">
        <v>64.12</v>
      </c>
      <c r="Q48" s="540">
        <v>1</v>
      </c>
      <c r="R48" s="535">
        <v>1</v>
      </c>
      <c r="S48" s="540">
        <v>1</v>
      </c>
      <c r="T48" s="539">
        <v>0.5</v>
      </c>
      <c r="U48" s="541">
        <v>1</v>
      </c>
    </row>
    <row r="49" spans="1:21" ht="14.4" customHeight="1" x14ac:dyDescent="0.3">
      <c r="A49" s="534">
        <v>28</v>
      </c>
      <c r="B49" s="535" t="s">
        <v>524</v>
      </c>
      <c r="C49" s="535" t="s">
        <v>533</v>
      </c>
      <c r="D49" s="536" t="s">
        <v>726</v>
      </c>
      <c r="E49" s="537" t="s">
        <v>543</v>
      </c>
      <c r="F49" s="535" t="s">
        <v>531</v>
      </c>
      <c r="G49" s="535" t="s">
        <v>562</v>
      </c>
      <c r="H49" s="535" t="s">
        <v>466</v>
      </c>
      <c r="I49" s="535" t="s">
        <v>689</v>
      </c>
      <c r="J49" s="535" t="s">
        <v>690</v>
      </c>
      <c r="K49" s="535" t="s">
        <v>691</v>
      </c>
      <c r="L49" s="538">
        <v>0</v>
      </c>
      <c r="M49" s="538">
        <v>0</v>
      </c>
      <c r="N49" s="535">
        <v>1</v>
      </c>
      <c r="O49" s="539">
        <v>1</v>
      </c>
      <c r="P49" s="538"/>
      <c r="Q49" s="540"/>
      <c r="R49" s="535"/>
      <c r="S49" s="540">
        <v>0</v>
      </c>
      <c r="T49" s="539"/>
      <c r="U49" s="541">
        <v>0</v>
      </c>
    </row>
    <row r="50" spans="1:21" ht="14.4" customHeight="1" x14ac:dyDescent="0.3">
      <c r="A50" s="534">
        <v>28</v>
      </c>
      <c r="B50" s="535" t="s">
        <v>524</v>
      </c>
      <c r="C50" s="535" t="s">
        <v>533</v>
      </c>
      <c r="D50" s="536" t="s">
        <v>726</v>
      </c>
      <c r="E50" s="537" t="s">
        <v>543</v>
      </c>
      <c r="F50" s="535" t="s">
        <v>531</v>
      </c>
      <c r="G50" s="535" t="s">
        <v>692</v>
      </c>
      <c r="H50" s="535" t="s">
        <v>466</v>
      </c>
      <c r="I50" s="535" t="s">
        <v>693</v>
      </c>
      <c r="J50" s="535" t="s">
        <v>694</v>
      </c>
      <c r="K50" s="535" t="s">
        <v>695</v>
      </c>
      <c r="L50" s="538">
        <v>30.17</v>
      </c>
      <c r="M50" s="538">
        <v>60.34</v>
      </c>
      <c r="N50" s="535">
        <v>2</v>
      </c>
      <c r="O50" s="539">
        <v>1</v>
      </c>
      <c r="P50" s="538">
        <v>60.34</v>
      </c>
      <c r="Q50" s="540">
        <v>1</v>
      </c>
      <c r="R50" s="535">
        <v>2</v>
      </c>
      <c r="S50" s="540">
        <v>1</v>
      </c>
      <c r="T50" s="539">
        <v>1</v>
      </c>
      <c r="U50" s="541">
        <v>1</v>
      </c>
    </row>
    <row r="51" spans="1:21" ht="14.4" customHeight="1" x14ac:dyDescent="0.3">
      <c r="A51" s="534">
        <v>28</v>
      </c>
      <c r="B51" s="535" t="s">
        <v>524</v>
      </c>
      <c r="C51" s="535" t="s">
        <v>533</v>
      </c>
      <c r="D51" s="536" t="s">
        <v>726</v>
      </c>
      <c r="E51" s="537" t="s">
        <v>543</v>
      </c>
      <c r="F51" s="535" t="s">
        <v>531</v>
      </c>
      <c r="G51" s="535" t="s">
        <v>696</v>
      </c>
      <c r="H51" s="535" t="s">
        <v>727</v>
      </c>
      <c r="I51" s="535" t="s">
        <v>697</v>
      </c>
      <c r="J51" s="535" t="s">
        <v>698</v>
      </c>
      <c r="K51" s="535" t="s">
        <v>699</v>
      </c>
      <c r="L51" s="538">
        <v>63.75</v>
      </c>
      <c r="M51" s="538">
        <v>63.75</v>
      </c>
      <c r="N51" s="535">
        <v>1</v>
      </c>
      <c r="O51" s="539">
        <v>0.5</v>
      </c>
      <c r="P51" s="538">
        <v>63.75</v>
      </c>
      <c r="Q51" s="540">
        <v>1</v>
      </c>
      <c r="R51" s="535">
        <v>1</v>
      </c>
      <c r="S51" s="540">
        <v>1</v>
      </c>
      <c r="T51" s="539">
        <v>0.5</v>
      </c>
      <c r="U51" s="541">
        <v>1</v>
      </c>
    </row>
    <row r="52" spans="1:21" ht="14.4" customHeight="1" x14ac:dyDescent="0.3">
      <c r="A52" s="534">
        <v>28</v>
      </c>
      <c r="B52" s="535" t="s">
        <v>524</v>
      </c>
      <c r="C52" s="535" t="s">
        <v>533</v>
      </c>
      <c r="D52" s="536" t="s">
        <v>726</v>
      </c>
      <c r="E52" s="537" t="s">
        <v>543</v>
      </c>
      <c r="F52" s="535" t="s">
        <v>531</v>
      </c>
      <c r="G52" s="535" t="s">
        <v>606</v>
      </c>
      <c r="H52" s="535" t="s">
        <v>466</v>
      </c>
      <c r="I52" s="535" t="s">
        <v>607</v>
      </c>
      <c r="J52" s="535" t="s">
        <v>608</v>
      </c>
      <c r="K52" s="535" t="s">
        <v>609</v>
      </c>
      <c r="L52" s="538">
        <v>68.819999999999993</v>
      </c>
      <c r="M52" s="538">
        <v>137.63999999999999</v>
      </c>
      <c r="N52" s="535">
        <v>2</v>
      </c>
      <c r="O52" s="539">
        <v>1</v>
      </c>
      <c r="P52" s="538">
        <v>137.63999999999999</v>
      </c>
      <c r="Q52" s="540">
        <v>1</v>
      </c>
      <c r="R52" s="535">
        <v>2</v>
      </c>
      <c r="S52" s="540">
        <v>1</v>
      </c>
      <c r="T52" s="539">
        <v>1</v>
      </c>
      <c r="U52" s="541">
        <v>1</v>
      </c>
    </row>
    <row r="53" spans="1:21" ht="14.4" customHeight="1" x14ac:dyDescent="0.3">
      <c r="A53" s="534">
        <v>28</v>
      </c>
      <c r="B53" s="535" t="s">
        <v>524</v>
      </c>
      <c r="C53" s="535" t="s">
        <v>533</v>
      </c>
      <c r="D53" s="536" t="s">
        <v>726</v>
      </c>
      <c r="E53" s="537" t="s">
        <v>544</v>
      </c>
      <c r="F53" s="535" t="s">
        <v>531</v>
      </c>
      <c r="G53" s="535" t="s">
        <v>655</v>
      </c>
      <c r="H53" s="535" t="s">
        <v>727</v>
      </c>
      <c r="I53" s="535" t="s">
        <v>656</v>
      </c>
      <c r="J53" s="535" t="s">
        <v>657</v>
      </c>
      <c r="K53" s="535" t="s">
        <v>658</v>
      </c>
      <c r="L53" s="538">
        <v>70.540000000000006</v>
      </c>
      <c r="M53" s="538">
        <v>70.540000000000006</v>
      </c>
      <c r="N53" s="535">
        <v>1</v>
      </c>
      <c r="O53" s="539">
        <v>0.5</v>
      </c>
      <c r="P53" s="538">
        <v>70.540000000000006</v>
      </c>
      <c r="Q53" s="540">
        <v>1</v>
      </c>
      <c r="R53" s="535">
        <v>1</v>
      </c>
      <c r="S53" s="540">
        <v>1</v>
      </c>
      <c r="T53" s="539">
        <v>0.5</v>
      </c>
      <c r="U53" s="541">
        <v>1</v>
      </c>
    </row>
    <row r="54" spans="1:21" ht="14.4" customHeight="1" x14ac:dyDescent="0.3">
      <c r="A54" s="534">
        <v>28</v>
      </c>
      <c r="B54" s="535" t="s">
        <v>524</v>
      </c>
      <c r="C54" s="535" t="s">
        <v>533</v>
      </c>
      <c r="D54" s="536" t="s">
        <v>726</v>
      </c>
      <c r="E54" s="537" t="s">
        <v>544</v>
      </c>
      <c r="F54" s="535" t="s">
        <v>531</v>
      </c>
      <c r="G54" s="535" t="s">
        <v>700</v>
      </c>
      <c r="H54" s="535" t="s">
        <v>466</v>
      </c>
      <c r="I54" s="535" t="s">
        <v>701</v>
      </c>
      <c r="J54" s="535" t="s">
        <v>702</v>
      </c>
      <c r="K54" s="535" t="s">
        <v>703</v>
      </c>
      <c r="L54" s="538">
        <v>140.96</v>
      </c>
      <c r="M54" s="538">
        <v>140.96</v>
      </c>
      <c r="N54" s="535">
        <v>1</v>
      </c>
      <c r="O54" s="539">
        <v>1</v>
      </c>
      <c r="P54" s="538"/>
      <c r="Q54" s="540">
        <v>0</v>
      </c>
      <c r="R54" s="535"/>
      <c r="S54" s="540">
        <v>0</v>
      </c>
      <c r="T54" s="539"/>
      <c r="U54" s="541">
        <v>0</v>
      </c>
    </row>
    <row r="55" spans="1:21" ht="14.4" customHeight="1" x14ac:dyDescent="0.3">
      <c r="A55" s="534">
        <v>28</v>
      </c>
      <c r="B55" s="535" t="s">
        <v>524</v>
      </c>
      <c r="C55" s="535" t="s">
        <v>533</v>
      </c>
      <c r="D55" s="536" t="s">
        <v>726</v>
      </c>
      <c r="E55" s="537" t="s">
        <v>544</v>
      </c>
      <c r="F55" s="535" t="s">
        <v>531</v>
      </c>
      <c r="G55" s="535" t="s">
        <v>704</v>
      </c>
      <c r="H55" s="535" t="s">
        <v>466</v>
      </c>
      <c r="I55" s="535" t="s">
        <v>705</v>
      </c>
      <c r="J55" s="535" t="s">
        <v>706</v>
      </c>
      <c r="K55" s="535" t="s">
        <v>707</v>
      </c>
      <c r="L55" s="538">
        <v>0</v>
      </c>
      <c r="M55" s="538">
        <v>0</v>
      </c>
      <c r="N55" s="535">
        <v>1</v>
      </c>
      <c r="O55" s="539">
        <v>1</v>
      </c>
      <c r="P55" s="538">
        <v>0</v>
      </c>
      <c r="Q55" s="540"/>
      <c r="R55" s="535">
        <v>1</v>
      </c>
      <c r="S55" s="540">
        <v>1</v>
      </c>
      <c r="T55" s="539">
        <v>1</v>
      </c>
      <c r="U55" s="541">
        <v>1</v>
      </c>
    </row>
    <row r="56" spans="1:21" ht="14.4" customHeight="1" x14ac:dyDescent="0.3">
      <c r="A56" s="534">
        <v>28</v>
      </c>
      <c r="B56" s="535" t="s">
        <v>524</v>
      </c>
      <c r="C56" s="535" t="s">
        <v>533</v>
      </c>
      <c r="D56" s="536" t="s">
        <v>726</v>
      </c>
      <c r="E56" s="537" t="s">
        <v>544</v>
      </c>
      <c r="F56" s="535" t="s">
        <v>531</v>
      </c>
      <c r="G56" s="535" t="s">
        <v>570</v>
      </c>
      <c r="H56" s="535" t="s">
        <v>466</v>
      </c>
      <c r="I56" s="535" t="s">
        <v>637</v>
      </c>
      <c r="J56" s="535" t="s">
        <v>638</v>
      </c>
      <c r="K56" s="535" t="s">
        <v>639</v>
      </c>
      <c r="L56" s="538">
        <v>89.91</v>
      </c>
      <c r="M56" s="538">
        <v>89.91</v>
      </c>
      <c r="N56" s="535">
        <v>1</v>
      </c>
      <c r="O56" s="539">
        <v>1</v>
      </c>
      <c r="P56" s="538"/>
      <c r="Q56" s="540">
        <v>0</v>
      </c>
      <c r="R56" s="535"/>
      <c r="S56" s="540">
        <v>0</v>
      </c>
      <c r="T56" s="539"/>
      <c r="U56" s="541">
        <v>0</v>
      </c>
    </row>
    <row r="57" spans="1:21" ht="14.4" customHeight="1" x14ac:dyDescent="0.3">
      <c r="A57" s="534">
        <v>28</v>
      </c>
      <c r="B57" s="535" t="s">
        <v>524</v>
      </c>
      <c r="C57" s="535" t="s">
        <v>533</v>
      </c>
      <c r="D57" s="536" t="s">
        <v>726</v>
      </c>
      <c r="E57" s="537" t="s">
        <v>544</v>
      </c>
      <c r="F57" s="535" t="s">
        <v>531</v>
      </c>
      <c r="G57" s="535" t="s">
        <v>708</v>
      </c>
      <c r="H57" s="535" t="s">
        <v>466</v>
      </c>
      <c r="I57" s="535" t="s">
        <v>709</v>
      </c>
      <c r="J57" s="535" t="s">
        <v>710</v>
      </c>
      <c r="K57" s="535" t="s">
        <v>711</v>
      </c>
      <c r="L57" s="538">
        <v>0</v>
      </c>
      <c r="M57" s="538">
        <v>0</v>
      </c>
      <c r="N57" s="535">
        <v>1</v>
      </c>
      <c r="O57" s="539">
        <v>0.5</v>
      </c>
      <c r="P57" s="538">
        <v>0</v>
      </c>
      <c r="Q57" s="540"/>
      <c r="R57" s="535">
        <v>1</v>
      </c>
      <c r="S57" s="540">
        <v>1</v>
      </c>
      <c r="T57" s="539">
        <v>0.5</v>
      </c>
      <c r="U57" s="541">
        <v>1</v>
      </c>
    </row>
    <row r="58" spans="1:21" ht="14.4" customHeight="1" x14ac:dyDescent="0.3">
      <c r="A58" s="534">
        <v>28</v>
      </c>
      <c r="B58" s="535" t="s">
        <v>524</v>
      </c>
      <c r="C58" s="535" t="s">
        <v>533</v>
      </c>
      <c r="D58" s="536" t="s">
        <v>726</v>
      </c>
      <c r="E58" s="537" t="s">
        <v>544</v>
      </c>
      <c r="F58" s="535" t="s">
        <v>531</v>
      </c>
      <c r="G58" s="535" t="s">
        <v>712</v>
      </c>
      <c r="H58" s="535" t="s">
        <v>466</v>
      </c>
      <c r="I58" s="535" t="s">
        <v>713</v>
      </c>
      <c r="J58" s="535" t="s">
        <v>714</v>
      </c>
      <c r="K58" s="535" t="s">
        <v>715</v>
      </c>
      <c r="L58" s="538">
        <v>61.97</v>
      </c>
      <c r="M58" s="538">
        <v>61.97</v>
      </c>
      <c r="N58" s="535">
        <v>1</v>
      </c>
      <c r="O58" s="539">
        <v>1</v>
      </c>
      <c r="P58" s="538"/>
      <c r="Q58" s="540">
        <v>0</v>
      </c>
      <c r="R58" s="535"/>
      <c r="S58" s="540">
        <v>0</v>
      </c>
      <c r="T58" s="539"/>
      <c r="U58" s="541">
        <v>0</v>
      </c>
    </row>
    <row r="59" spans="1:21" ht="14.4" customHeight="1" x14ac:dyDescent="0.3">
      <c r="A59" s="534">
        <v>28</v>
      </c>
      <c r="B59" s="535" t="s">
        <v>524</v>
      </c>
      <c r="C59" s="535" t="s">
        <v>533</v>
      </c>
      <c r="D59" s="536" t="s">
        <v>726</v>
      </c>
      <c r="E59" s="537" t="s">
        <v>545</v>
      </c>
      <c r="F59" s="535" t="s">
        <v>531</v>
      </c>
      <c r="G59" s="535" t="s">
        <v>716</v>
      </c>
      <c r="H59" s="535" t="s">
        <v>466</v>
      </c>
      <c r="I59" s="535" t="s">
        <v>717</v>
      </c>
      <c r="J59" s="535" t="s">
        <v>718</v>
      </c>
      <c r="K59" s="535" t="s">
        <v>719</v>
      </c>
      <c r="L59" s="538">
        <v>214.5</v>
      </c>
      <c r="M59" s="538">
        <v>643.5</v>
      </c>
      <c r="N59" s="535">
        <v>3</v>
      </c>
      <c r="O59" s="539">
        <v>2</v>
      </c>
      <c r="P59" s="538">
        <v>214.5</v>
      </c>
      <c r="Q59" s="540">
        <v>0.33333333333333331</v>
      </c>
      <c r="R59" s="535">
        <v>1</v>
      </c>
      <c r="S59" s="540">
        <v>0.33333333333333331</v>
      </c>
      <c r="T59" s="539">
        <v>1</v>
      </c>
      <c r="U59" s="541">
        <v>0.5</v>
      </c>
    </row>
    <row r="60" spans="1:21" ht="14.4" customHeight="1" x14ac:dyDescent="0.3">
      <c r="A60" s="534">
        <v>28</v>
      </c>
      <c r="B60" s="535" t="s">
        <v>524</v>
      </c>
      <c r="C60" s="535" t="s">
        <v>533</v>
      </c>
      <c r="D60" s="536" t="s">
        <v>726</v>
      </c>
      <c r="E60" s="537" t="s">
        <v>545</v>
      </c>
      <c r="F60" s="535" t="s">
        <v>531</v>
      </c>
      <c r="G60" s="535" t="s">
        <v>681</v>
      </c>
      <c r="H60" s="535" t="s">
        <v>466</v>
      </c>
      <c r="I60" s="535" t="s">
        <v>682</v>
      </c>
      <c r="J60" s="535" t="s">
        <v>683</v>
      </c>
      <c r="K60" s="535" t="s">
        <v>684</v>
      </c>
      <c r="L60" s="538">
        <v>416.72</v>
      </c>
      <c r="M60" s="538">
        <v>416.72</v>
      </c>
      <c r="N60" s="535">
        <v>1</v>
      </c>
      <c r="O60" s="539">
        <v>1</v>
      </c>
      <c r="P60" s="538">
        <v>416.72</v>
      </c>
      <c r="Q60" s="540">
        <v>1</v>
      </c>
      <c r="R60" s="535">
        <v>1</v>
      </c>
      <c r="S60" s="540">
        <v>1</v>
      </c>
      <c r="T60" s="539">
        <v>1</v>
      </c>
      <c r="U60" s="541">
        <v>1</v>
      </c>
    </row>
    <row r="61" spans="1:21" ht="14.4" customHeight="1" x14ac:dyDescent="0.3">
      <c r="A61" s="534">
        <v>28</v>
      </c>
      <c r="B61" s="535" t="s">
        <v>524</v>
      </c>
      <c r="C61" s="535" t="s">
        <v>533</v>
      </c>
      <c r="D61" s="536" t="s">
        <v>726</v>
      </c>
      <c r="E61" s="537" t="s">
        <v>545</v>
      </c>
      <c r="F61" s="535" t="s">
        <v>531</v>
      </c>
      <c r="G61" s="535" t="s">
        <v>681</v>
      </c>
      <c r="H61" s="535" t="s">
        <v>466</v>
      </c>
      <c r="I61" s="535" t="s">
        <v>720</v>
      </c>
      <c r="J61" s="535" t="s">
        <v>683</v>
      </c>
      <c r="K61" s="535" t="s">
        <v>721</v>
      </c>
      <c r="L61" s="538">
        <v>0</v>
      </c>
      <c r="M61" s="538">
        <v>0</v>
      </c>
      <c r="N61" s="535">
        <v>1</v>
      </c>
      <c r="O61" s="539">
        <v>1</v>
      </c>
      <c r="P61" s="538"/>
      <c r="Q61" s="540"/>
      <c r="R61" s="535"/>
      <c r="S61" s="540">
        <v>0</v>
      </c>
      <c r="T61" s="539"/>
      <c r="U61" s="541">
        <v>0</v>
      </c>
    </row>
    <row r="62" spans="1:21" ht="14.4" customHeight="1" x14ac:dyDescent="0.3">
      <c r="A62" s="534">
        <v>28</v>
      </c>
      <c r="B62" s="535" t="s">
        <v>524</v>
      </c>
      <c r="C62" s="535" t="s">
        <v>533</v>
      </c>
      <c r="D62" s="536" t="s">
        <v>726</v>
      </c>
      <c r="E62" s="537" t="s">
        <v>545</v>
      </c>
      <c r="F62" s="535" t="s">
        <v>532</v>
      </c>
      <c r="G62" s="535" t="s">
        <v>722</v>
      </c>
      <c r="H62" s="535" t="s">
        <v>466</v>
      </c>
      <c r="I62" s="535" t="s">
        <v>723</v>
      </c>
      <c r="J62" s="535" t="s">
        <v>724</v>
      </c>
      <c r="K62" s="535"/>
      <c r="L62" s="538">
        <v>0</v>
      </c>
      <c r="M62" s="538">
        <v>0</v>
      </c>
      <c r="N62" s="535">
        <v>1</v>
      </c>
      <c r="O62" s="539">
        <v>1</v>
      </c>
      <c r="P62" s="538">
        <v>0</v>
      </c>
      <c r="Q62" s="540"/>
      <c r="R62" s="535">
        <v>1</v>
      </c>
      <c r="S62" s="540">
        <v>1</v>
      </c>
      <c r="T62" s="539">
        <v>1</v>
      </c>
      <c r="U62" s="541">
        <v>1</v>
      </c>
    </row>
    <row r="63" spans="1:21" ht="14.4" customHeight="1" thickBot="1" x14ac:dyDescent="0.35">
      <c r="A63" s="526">
        <v>28</v>
      </c>
      <c r="B63" s="527" t="s">
        <v>524</v>
      </c>
      <c r="C63" s="527" t="s">
        <v>533</v>
      </c>
      <c r="D63" s="528" t="s">
        <v>726</v>
      </c>
      <c r="E63" s="529" t="s">
        <v>545</v>
      </c>
      <c r="F63" s="527" t="s">
        <v>532</v>
      </c>
      <c r="G63" s="527" t="s">
        <v>722</v>
      </c>
      <c r="H63" s="527" t="s">
        <v>466</v>
      </c>
      <c r="I63" s="527" t="s">
        <v>725</v>
      </c>
      <c r="J63" s="527" t="s">
        <v>724</v>
      </c>
      <c r="K63" s="527"/>
      <c r="L63" s="530">
        <v>0</v>
      </c>
      <c r="M63" s="530">
        <v>0</v>
      </c>
      <c r="N63" s="527">
        <v>1</v>
      </c>
      <c r="O63" s="531">
        <v>1</v>
      </c>
      <c r="P63" s="530">
        <v>0</v>
      </c>
      <c r="Q63" s="532"/>
      <c r="R63" s="527">
        <v>1</v>
      </c>
      <c r="S63" s="532">
        <v>1</v>
      </c>
      <c r="T63" s="531">
        <v>1</v>
      </c>
      <c r="U63" s="53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729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2" t="s">
        <v>162</v>
      </c>
      <c r="B4" s="543" t="s">
        <v>14</v>
      </c>
      <c r="C4" s="544" t="s">
        <v>2</v>
      </c>
      <c r="D4" s="543" t="s">
        <v>14</v>
      </c>
      <c r="E4" s="544" t="s">
        <v>2</v>
      </c>
      <c r="F4" s="545" t="s">
        <v>14</v>
      </c>
    </row>
    <row r="5" spans="1:6" ht="14.4" customHeight="1" x14ac:dyDescent="0.3">
      <c r="A5" s="558" t="s">
        <v>539</v>
      </c>
      <c r="B5" s="116">
        <v>18.8</v>
      </c>
      <c r="C5" s="525">
        <v>0.28030415983301027</v>
      </c>
      <c r="D5" s="116">
        <v>48.27</v>
      </c>
      <c r="E5" s="525">
        <v>0.71969584016698973</v>
      </c>
      <c r="F5" s="546">
        <v>67.070000000000007</v>
      </c>
    </row>
    <row r="6" spans="1:6" ht="14.4" customHeight="1" x14ac:dyDescent="0.3">
      <c r="A6" s="559" t="s">
        <v>543</v>
      </c>
      <c r="B6" s="547"/>
      <c r="C6" s="540">
        <v>0</v>
      </c>
      <c r="D6" s="547">
        <v>63.75</v>
      </c>
      <c r="E6" s="540">
        <v>1</v>
      </c>
      <c r="F6" s="548">
        <v>63.75</v>
      </c>
    </row>
    <row r="7" spans="1:6" ht="14.4" customHeight="1" x14ac:dyDescent="0.3">
      <c r="A7" s="559" t="s">
        <v>544</v>
      </c>
      <c r="B7" s="547"/>
      <c r="C7" s="540">
        <v>0</v>
      </c>
      <c r="D7" s="547">
        <v>70.540000000000006</v>
      </c>
      <c r="E7" s="540">
        <v>1</v>
      </c>
      <c r="F7" s="548">
        <v>70.540000000000006</v>
      </c>
    </row>
    <row r="8" spans="1:6" ht="14.4" customHeight="1" x14ac:dyDescent="0.3">
      <c r="A8" s="559" t="s">
        <v>540</v>
      </c>
      <c r="B8" s="547"/>
      <c r="C8" s="540">
        <v>0</v>
      </c>
      <c r="D8" s="547">
        <v>308.72000000000003</v>
      </c>
      <c r="E8" s="540">
        <v>1</v>
      </c>
      <c r="F8" s="548">
        <v>308.72000000000003</v>
      </c>
    </row>
    <row r="9" spans="1:6" ht="14.4" customHeight="1" thickBot="1" x14ac:dyDescent="0.35">
      <c r="A9" s="560" t="s">
        <v>542</v>
      </c>
      <c r="B9" s="551"/>
      <c r="C9" s="552">
        <v>0</v>
      </c>
      <c r="D9" s="551">
        <v>780.96</v>
      </c>
      <c r="E9" s="552">
        <v>1</v>
      </c>
      <c r="F9" s="553">
        <v>780.96</v>
      </c>
    </row>
    <row r="10" spans="1:6" ht="14.4" customHeight="1" thickBot="1" x14ac:dyDescent="0.35">
      <c r="A10" s="554" t="s">
        <v>3</v>
      </c>
      <c r="B10" s="555">
        <v>18.8</v>
      </c>
      <c r="C10" s="556">
        <v>1.4561903581608627E-2</v>
      </c>
      <c r="D10" s="555">
        <v>1272.24</v>
      </c>
      <c r="E10" s="556">
        <v>0.98543809641839142</v>
      </c>
      <c r="F10" s="557">
        <v>1291.04</v>
      </c>
    </row>
    <row r="11" spans="1:6" ht="14.4" customHeight="1" thickBot="1" x14ac:dyDescent="0.35"/>
    <row r="12" spans="1:6" ht="14.4" customHeight="1" x14ac:dyDescent="0.3">
      <c r="A12" s="558" t="s">
        <v>730</v>
      </c>
      <c r="B12" s="116">
        <v>18.8</v>
      </c>
      <c r="C12" s="525">
        <v>1</v>
      </c>
      <c r="D12" s="116"/>
      <c r="E12" s="525">
        <v>0</v>
      </c>
      <c r="F12" s="546">
        <v>18.8</v>
      </c>
    </row>
    <row r="13" spans="1:6" ht="14.4" customHeight="1" x14ac:dyDescent="0.3">
      <c r="A13" s="559" t="s">
        <v>731</v>
      </c>
      <c r="B13" s="547"/>
      <c r="C13" s="540">
        <v>0</v>
      </c>
      <c r="D13" s="547">
        <v>69.16</v>
      </c>
      <c r="E13" s="540">
        <v>1</v>
      </c>
      <c r="F13" s="548">
        <v>69.16</v>
      </c>
    </row>
    <row r="14" spans="1:6" ht="14.4" customHeight="1" x14ac:dyDescent="0.3">
      <c r="A14" s="559" t="s">
        <v>732</v>
      </c>
      <c r="B14" s="547"/>
      <c r="C14" s="540">
        <v>0</v>
      </c>
      <c r="D14" s="547">
        <v>63.75</v>
      </c>
      <c r="E14" s="540">
        <v>1</v>
      </c>
      <c r="F14" s="548">
        <v>63.75</v>
      </c>
    </row>
    <row r="15" spans="1:6" ht="14.4" customHeight="1" x14ac:dyDescent="0.3">
      <c r="A15" s="559" t="s">
        <v>733</v>
      </c>
      <c r="B15" s="547"/>
      <c r="C15" s="540">
        <v>0</v>
      </c>
      <c r="D15" s="547">
        <v>308.72000000000003</v>
      </c>
      <c r="E15" s="540">
        <v>1</v>
      </c>
      <c r="F15" s="548">
        <v>308.72000000000003</v>
      </c>
    </row>
    <row r="16" spans="1:6" ht="14.4" customHeight="1" x14ac:dyDescent="0.3">
      <c r="A16" s="559" t="s">
        <v>734</v>
      </c>
      <c r="B16" s="547"/>
      <c r="C16" s="540">
        <v>0</v>
      </c>
      <c r="D16" s="547">
        <v>48.27</v>
      </c>
      <c r="E16" s="540">
        <v>1</v>
      </c>
      <c r="F16" s="548">
        <v>48.27</v>
      </c>
    </row>
    <row r="17" spans="1:6" ht="14.4" customHeight="1" thickBot="1" x14ac:dyDescent="0.35">
      <c r="A17" s="560" t="s">
        <v>735</v>
      </c>
      <c r="B17" s="551"/>
      <c r="C17" s="552">
        <v>0</v>
      </c>
      <c r="D17" s="551">
        <v>782.34</v>
      </c>
      <c r="E17" s="552">
        <v>1</v>
      </c>
      <c r="F17" s="553">
        <v>782.34</v>
      </c>
    </row>
    <row r="18" spans="1:6" ht="14.4" customHeight="1" thickBot="1" x14ac:dyDescent="0.35">
      <c r="A18" s="554" t="s">
        <v>3</v>
      </c>
      <c r="B18" s="555">
        <v>18.8</v>
      </c>
      <c r="C18" s="556">
        <v>1.4561903581608627E-2</v>
      </c>
      <c r="D18" s="555">
        <v>1272.24</v>
      </c>
      <c r="E18" s="556">
        <v>0.98543809641839142</v>
      </c>
      <c r="F18" s="557">
        <v>1291.04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{7280EB24-AFFE-49A4-A846-BB1BCE98AB69}</x14:id>
        </ext>
      </extLst>
    </cfRule>
  </conditionalFormatting>
  <conditionalFormatting sqref="F12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{C5E28C1B-E4D2-4667-A42A-94D00BAD0FF9}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80EB24-AFFE-49A4-A846-BB1BCE98AB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C5E28C1B-E4D2-4667-A42A-94D00BAD0F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742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277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18.8</v>
      </c>
      <c r="H3" s="44">
        <f>IF(M3=0,0,G3/M3)</f>
        <v>1.4561903581608623E-2</v>
      </c>
      <c r="I3" s="43">
        <f>SUBTOTAL(9,I6:I1048576)</f>
        <v>15</v>
      </c>
      <c r="J3" s="43">
        <f>SUBTOTAL(9,J6:J1048576)</f>
        <v>1272.2400000000002</v>
      </c>
      <c r="K3" s="44">
        <f>IF(M3=0,0,J3/M3)</f>
        <v>0.98543809641839142</v>
      </c>
      <c r="L3" s="43">
        <f>SUBTOTAL(9,L6:L1048576)</f>
        <v>17</v>
      </c>
      <c r="M3" s="45">
        <f>SUBTOTAL(9,M6:M1048576)</f>
        <v>1291.0400000000002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135</v>
      </c>
      <c r="B5" s="563" t="s">
        <v>131</v>
      </c>
      <c r="C5" s="563" t="s">
        <v>71</v>
      </c>
      <c r="D5" s="563" t="s">
        <v>132</v>
      </c>
      <c r="E5" s="563" t="s">
        <v>133</v>
      </c>
      <c r="F5" s="564" t="s">
        <v>28</v>
      </c>
      <c r="G5" s="564" t="s">
        <v>14</v>
      </c>
      <c r="H5" s="544" t="s">
        <v>134</v>
      </c>
      <c r="I5" s="543" t="s">
        <v>28</v>
      </c>
      <c r="J5" s="564" t="s">
        <v>14</v>
      </c>
      <c r="K5" s="544" t="s">
        <v>134</v>
      </c>
      <c r="L5" s="543" t="s">
        <v>28</v>
      </c>
      <c r="M5" s="565" t="s">
        <v>14</v>
      </c>
    </row>
    <row r="6" spans="1:13" ht="14.4" customHeight="1" x14ac:dyDescent="0.3">
      <c r="A6" s="519" t="s">
        <v>543</v>
      </c>
      <c r="B6" s="520" t="s">
        <v>736</v>
      </c>
      <c r="C6" s="520" t="s">
        <v>697</v>
      </c>
      <c r="D6" s="520" t="s">
        <v>698</v>
      </c>
      <c r="E6" s="520" t="s">
        <v>699</v>
      </c>
      <c r="F6" s="116"/>
      <c r="G6" s="116"/>
      <c r="H6" s="525">
        <v>0</v>
      </c>
      <c r="I6" s="116">
        <v>1</v>
      </c>
      <c r="J6" s="116">
        <v>63.75</v>
      </c>
      <c r="K6" s="525">
        <v>1</v>
      </c>
      <c r="L6" s="116">
        <v>1</v>
      </c>
      <c r="M6" s="546">
        <v>63.75</v>
      </c>
    </row>
    <row r="7" spans="1:13" ht="14.4" customHeight="1" x14ac:dyDescent="0.3">
      <c r="A7" s="534" t="s">
        <v>539</v>
      </c>
      <c r="B7" s="535" t="s">
        <v>737</v>
      </c>
      <c r="C7" s="535" t="s">
        <v>599</v>
      </c>
      <c r="D7" s="535" t="s">
        <v>600</v>
      </c>
      <c r="E7" s="535" t="s">
        <v>601</v>
      </c>
      <c r="F7" s="547"/>
      <c r="G7" s="547"/>
      <c r="H7" s="540">
        <v>0</v>
      </c>
      <c r="I7" s="547">
        <v>1</v>
      </c>
      <c r="J7" s="547">
        <v>48.27</v>
      </c>
      <c r="K7" s="540">
        <v>1</v>
      </c>
      <c r="L7" s="547">
        <v>1</v>
      </c>
      <c r="M7" s="548">
        <v>48.27</v>
      </c>
    </row>
    <row r="8" spans="1:13" ht="14.4" customHeight="1" x14ac:dyDescent="0.3">
      <c r="A8" s="534" t="s">
        <v>539</v>
      </c>
      <c r="B8" s="535" t="s">
        <v>738</v>
      </c>
      <c r="C8" s="535" t="s">
        <v>547</v>
      </c>
      <c r="D8" s="535" t="s">
        <v>548</v>
      </c>
      <c r="E8" s="535" t="s">
        <v>549</v>
      </c>
      <c r="F8" s="547">
        <v>2</v>
      </c>
      <c r="G8" s="547">
        <v>18.8</v>
      </c>
      <c r="H8" s="540">
        <v>1</v>
      </c>
      <c r="I8" s="547"/>
      <c r="J8" s="547"/>
      <c r="K8" s="540">
        <v>0</v>
      </c>
      <c r="L8" s="547">
        <v>2</v>
      </c>
      <c r="M8" s="548">
        <v>18.8</v>
      </c>
    </row>
    <row r="9" spans="1:13" ht="14.4" customHeight="1" x14ac:dyDescent="0.3">
      <c r="A9" s="534" t="s">
        <v>540</v>
      </c>
      <c r="B9" s="535" t="s">
        <v>739</v>
      </c>
      <c r="C9" s="535" t="s">
        <v>628</v>
      </c>
      <c r="D9" s="535" t="s">
        <v>629</v>
      </c>
      <c r="E9" s="535" t="s">
        <v>630</v>
      </c>
      <c r="F9" s="547"/>
      <c r="G9" s="547"/>
      <c r="H9" s="540">
        <v>0</v>
      </c>
      <c r="I9" s="547">
        <v>2</v>
      </c>
      <c r="J9" s="547">
        <v>308.72000000000003</v>
      </c>
      <c r="K9" s="540">
        <v>1</v>
      </c>
      <c r="L9" s="547">
        <v>2</v>
      </c>
      <c r="M9" s="548">
        <v>308.72000000000003</v>
      </c>
    </row>
    <row r="10" spans="1:13" ht="14.4" customHeight="1" x14ac:dyDescent="0.3">
      <c r="A10" s="534" t="s">
        <v>544</v>
      </c>
      <c r="B10" s="535" t="s">
        <v>740</v>
      </c>
      <c r="C10" s="535" t="s">
        <v>656</v>
      </c>
      <c r="D10" s="535" t="s">
        <v>657</v>
      </c>
      <c r="E10" s="535" t="s">
        <v>658</v>
      </c>
      <c r="F10" s="547"/>
      <c r="G10" s="547"/>
      <c r="H10" s="540">
        <v>0</v>
      </c>
      <c r="I10" s="547">
        <v>1</v>
      </c>
      <c r="J10" s="547">
        <v>70.540000000000006</v>
      </c>
      <c r="K10" s="540">
        <v>1</v>
      </c>
      <c r="L10" s="547">
        <v>1</v>
      </c>
      <c r="M10" s="548">
        <v>70.540000000000006</v>
      </c>
    </row>
    <row r="11" spans="1:13" ht="14.4" customHeight="1" x14ac:dyDescent="0.3">
      <c r="A11" s="534" t="s">
        <v>542</v>
      </c>
      <c r="B11" s="535" t="s">
        <v>740</v>
      </c>
      <c r="C11" s="535" t="s">
        <v>656</v>
      </c>
      <c r="D11" s="535" t="s">
        <v>657</v>
      </c>
      <c r="E11" s="535" t="s">
        <v>658</v>
      </c>
      <c r="F11" s="547"/>
      <c r="G11" s="547"/>
      <c r="H11" s="540">
        <v>0</v>
      </c>
      <c r="I11" s="547">
        <v>8</v>
      </c>
      <c r="J11" s="547">
        <v>711.80000000000007</v>
      </c>
      <c r="K11" s="540">
        <v>1</v>
      </c>
      <c r="L11" s="547">
        <v>8</v>
      </c>
      <c r="M11" s="548">
        <v>711.80000000000007</v>
      </c>
    </row>
    <row r="12" spans="1:13" ht="14.4" customHeight="1" x14ac:dyDescent="0.3">
      <c r="A12" s="534" t="s">
        <v>542</v>
      </c>
      <c r="B12" s="535" t="s">
        <v>741</v>
      </c>
      <c r="C12" s="535" t="s">
        <v>666</v>
      </c>
      <c r="D12" s="535" t="s">
        <v>667</v>
      </c>
      <c r="E12" s="535" t="s">
        <v>668</v>
      </c>
      <c r="F12" s="547"/>
      <c r="G12" s="547"/>
      <c r="H12" s="540"/>
      <c r="I12" s="547">
        <v>1</v>
      </c>
      <c r="J12" s="547">
        <v>0</v>
      </c>
      <c r="K12" s="540"/>
      <c r="L12" s="547">
        <v>1</v>
      </c>
      <c r="M12" s="548">
        <v>0</v>
      </c>
    </row>
    <row r="13" spans="1:13" ht="14.4" customHeight="1" thickBot="1" x14ac:dyDescent="0.35">
      <c r="A13" s="526" t="s">
        <v>542</v>
      </c>
      <c r="B13" s="527" t="s">
        <v>741</v>
      </c>
      <c r="C13" s="527" t="s">
        <v>669</v>
      </c>
      <c r="D13" s="527" t="s">
        <v>667</v>
      </c>
      <c r="E13" s="527" t="s">
        <v>670</v>
      </c>
      <c r="F13" s="549"/>
      <c r="G13" s="549"/>
      <c r="H13" s="532">
        <v>0</v>
      </c>
      <c r="I13" s="549">
        <v>1</v>
      </c>
      <c r="J13" s="549">
        <v>69.16</v>
      </c>
      <c r="K13" s="532">
        <v>1</v>
      </c>
      <c r="L13" s="549">
        <v>1</v>
      </c>
      <c r="M13" s="55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464</v>
      </c>
      <c r="B5" s="447" t="s">
        <v>465</v>
      </c>
      <c r="C5" s="448" t="s">
        <v>466</v>
      </c>
      <c r="D5" s="448" t="s">
        <v>466</v>
      </c>
      <c r="E5" s="448"/>
      <c r="F5" s="448" t="s">
        <v>466</v>
      </c>
      <c r="G5" s="448" t="s">
        <v>466</v>
      </c>
      <c r="H5" s="448" t="s">
        <v>466</v>
      </c>
      <c r="I5" s="449" t="s">
        <v>466</v>
      </c>
      <c r="J5" s="450" t="s">
        <v>69</v>
      </c>
    </row>
    <row r="6" spans="1:10" ht="14.4" customHeight="1" x14ac:dyDescent="0.3">
      <c r="A6" s="446" t="s">
        <v>464</v>
      </c>
      <c r="B6" s="447" t="s">
        <v>290</v>
      </c>
      <c r="C6" s="448">
        <v>1635.5566399999998</v>
      </c>
      <c r="D6" s="448">
        <v>3312.4131200000011</v>
      </c>
      <c r="E6" s="448"/>
      <c r="F6" s="448">
        <v>3462.6486799999984</v>
      </c>
      <c r="G6" s="448">
        <v>3866.4998782146185</v>
      </c>
      <c r="H6" s="448">
        <v>-403.85119821462013</v>
      </c>
      <c r="I6" s="449">
        <v>0.89555121920730507</v>
      </c>
      <c r="J6" s="450" t="s">
        <v>1</v>
      </c>
    </row>
    <row r="7" spans="1:10" ht="14.4" customHeight="1" x14ac:dyDescent="0.3">
      <c r="A7" s="446" t="s">
        <v>464</v>
      </c>
      <c r="B7" s="447" t="s">
        <v>291</v>
      </c>
      <c r="C7" s="448">
        <v>81.821879999999993</v>
      </c>
      <c r="D7" s="448">
        <v>159.26158999999998</v>
      </c>
      <c r="E7" s="448"/>
      <c r="F7" s="448">
        <v>245.23092</v>
      </c>
      <c r="G7" s="448">
        <v>224.58332828059702</v>
      </c>
      <c r="H7" s="448">
        <v>20.647591719402982</v>
      </c>
      <c r="I7" s="449">
        <v>1.0919373306891491</v>
      </c>
      <c r="J7" s="450" t="s">
        <v>1</v>
      </c>
    </row>
    <row r="8" spans="1:10" ht="14.4" customHeight="1" x14ac:dyDescent="0.3">
      <c r="A8" s="446" t="s">
        <v>464</v>
      </c>
      <c r="B8" s="447" t="s">
        <v>292</v>
      </c>
      <c r="C8" s="448">
        <v>21.095699999998999</v>
      </c>
      <c r="D8" s="448">
        <v>10.569099999999999</v>
      </c>
      <c r="E8" s="448"/>
      <c r="F8" s="448">
        <v>7.8071800000000007</v>
      </c>
      <c r="G8" s="448">
        <v>21.999999307052249</v>
      </c>
      <c r="H8" s="448">
        <v>-14.192819307052249</v>
      </c>
      <c r="I8" s="449">
        <v>0.35487182935943801</v>
      </c>
      <c r="J8" s="450" t="s">
        <v>1</v>
      </c>
    </row>
    <row r="9" spans="1:10" ht="14.4" customHeight="1" x14ac:dyDescent="0.3">
      <c r="A9" s="446" t="s">
        <v>464</v>
      </c>
      <c r="B9" s="447" t="s">
        <v>293</v>
      </c>
      <c r="C9" s="448">
        <v>122.81653000000003</v>
      </c>
      <c r="D9" s="448">
        <v>148.13286999999997</v>
      </c>
      <c r="E9" s="448"/>
      <c r="F9" s="448">
        <v>122.94602</v>
      </c>
      <c r="G9" s="448">
        <v>241.99999237758576</v>
      </c>
      <c r="H9" s="448">
        <v>-119.05397237758575</v>
      </c>
      <c r="I9" s="449">
        <v>0.50804142096075278</v>
      </c>
      <c r="J9" s="450" t="s">
        <v>1</v>
      </c>
    </row>
    <row r="10" spans="1:10" ht="14.4" customHeight="1" x14ac:dyDescent="0.3">
      <c r="A10" s="446" t="s">
        <v>464</v>
      </c>
      <c r="B10" s="447" t="s">
        <v>294</v>
      </c>
      <c r="C10" s="448" t="s">
        <v>466</v>
      </c>
      <c r="D10" s="448">
        <v>8.1699999999999995E-2</v>
      </c>
      <c r="E10" s="448"/>
      <c r="F10" s="448">
        <v>8.1600000000000006E-2</v>
      </c>
      <c r="G10" s="448">
        <v>7.4891664307166664E-2</v>
      </c>
      <c r="H10" s="448">
        <v>6.7083356928333421E-3</v>
      </c>
      <c r="I10" s="449">
        <v>1.0895738631914926</v>
      </c>
      <c r="J10" s="450" t="s">
        <v>1</v>
      </c>
    </row>
    <row r="11" spans="1:10" ht="14.4" customHeight="1" x14ac:dyDescent="0.3">
      <c r="A11" s="446" t="s">
        <v>464</v>
      </c>
      <c r="B11" s="447" t="s">
        <v>296</v>
      </c>
      <c r="C11" s="448">
        <v>5.4072499999989994</v>
      </c>
      <c r="D11" s="448">
        <v>6.4943199999999992</v>
      </c>
      <c r="E11" s="448"/>
      <c r="F11" s="448">
        <v>2.9610000000000003</v>
      </c>
      <c r="G11" s="448">
        <v>12.833332929113583</v>
      </c>
      <c r="H11" s="448">
        <v>-9.8723329291135826</v>
      </c>
      <c r="I11" s="449">
        <v>0.23072727999463821</v>
      </c>
      <c r="J11" s="450" t="s">
        <v>1</v>
      </c>
    </row>
    <row r="12" spans="1:10" ht="14.4" customHeight="1" x14ac:dyDescent="0.3">
      <c r="A12" s="446" t="s">
        <v>464</v>
      </c>
      <c r="B12" s="447" t="s">
        <v>297</v>
      </c>
      <c r="C12" s="448">
        <v>13.491239999998001</v>
      </c>
      <c r="D12" s="448">
        <v>11.19164</v>
      </c>
      <c r="E12" s="448"/>
      <c r="F12" s="448">
        <v>13.38044</v>
      </c>
      <c r="G12" s="448">
        <v>14.6666662047015</v>
      </c>
      <c r="H12" s="448">
        <v>-1.2862262047014994</v>
      </c>
      <c r="I12" s="449">
        <v>0.9123027560080974</v>
      </c>
      <c r="J12" s="450" t="s">
        <v>1</v>
      </c>
    </row>
    <row r="13" spans="1:10" ht="14.4" customHeight="1" x14ac:dyDescent="0.3">
      <c r="A13" s="446" t="s">
        <v>464</v>
      </c>
      <c r="B13" s="447" t="s">
        <v>467</v>
      </c>
      <c r="C13" s="448">
        <v>1880.1892399999958</v>
      </c>
      <c r="D13" s="448">
        <v>3648.1443400000012</v>
      </c>
      <c r="E13" s="448"/>
      <c r="F13" s="448">
        <v>3855.0558399999977</v>
      </c>
      <c r="G13" s="448">
        <v>4382.6580889779761</v>
      </c>
      <c r="H13" s="448">
        <v>-527.60224897797843</v>
      </c>
      <c r="I13" s="449">
        <v>0.8796159229703876</v>
      </c>
      <c r="J13" s="450" t="s">
        <v>468</v>
      </c>
    </row>
    <row r="15" spans="1:10" ht="14.4" customHeight="1" x14ac:dyDescent="0.3">
      <c r="A15" s="446" t="s">
        <v>464</v>
      </c>
      <c r="B15" s="447" t="s">
        <v>465</v>
      </c>
      <c r="C15" s="448" t="s">
        <v>466</v>
      </c>
      <c r="D15" s="448" t="s">
        <v>466</v>
      </c>
      <c r="E15" s="448"/>
      <c r="F15" s="448" t="s">
        <v>466</v>
      </c>
      <c r="G15" s="448" t="s">
        <v>466</v>
      </c>
      <c r="H15" s="448" t="s">
        <v>466</v>
      </c>
      <c r="I15" s="449" t="s">
        <v>466</v>
      </c>
      <c r="J15" s="450" t="s">
        <v>69</v>
      </c>
    </row>
    <row r="16" spans="1:10" ht="14.4" customHeight="1" x14ac:dyDescent="0.3">
      <c r="A16" s="446" t="s">
        <v>469</v>
      </c>
      <c r="B16" s="447" t="s">
        <v>470</v>
      </c>
      <c r="C16" s="448" t="s">
        <v>466</v>
      </c>
      <c r="D16" s="448" t="s">
        <v>466</v>
      </c>
      <c r="E16" s="448"/>
      <c r="F16" s="448" t="s">
        <v>466</v>
      </c>
      <c r="G16" s="448" t="s">
        <v>466</v>
      </c>
      <c r="H16" s="448" t="s">
        <v>466</v>
      </c>
      <c r="I16" s="449" t="s">
        <v>466</v>
      </c>
      <c r="J16" s="450" t="s">
        <v>0</v>
      </c>
    </row>
    <row r="17" spans="1:10" ht="14.4" customHeight="1" x14ac:dyDescent="0.3">
      <c r="A17" s="446" t="s">
        <v>469</v>
      </c>
      <c r="B17" s="447" t="s">
        <v>290</v>
      </c>
      <c r="C17" s="448">
        <v>5.8669200000000004</v>
      </c>
      <c r="D17" s="448">
        <v>0</v>
      </c>
      <c r="E17" s="448"/>
      <c r="F17" s="448" t="s">
        <v>466</v>
      </c>
      <c r="G17" s="448" t="s">
        <v>466</v>
      </c>
      <c r="H17" s="448" t="s">
        <v>466</v>
      </c>
      <c r="I17" s="449" t="s">
        <v>466</v>
      </c>
      <c r="J17" s="450" t="s">
        <v>1</v>
      </c>
    </row>
    <row r="18" spans="1:10" ht="14.4" customHeight="1" x14ac:dyDescent="0.3">
      <c r="A18" s="446" t="s">
        <v>469</v>
      </c>
      <c r="B18" s="447" t="s">
        <v>291</v>
      </c>
      <c r="C18" s="448" t="s">
        <v>466</v>
      </c>
      <c r="D18" s="448" t="s">
        <v>466</v>
      </c>
      <c r="E18" s="448"/>
      <c r="F18" s="448">
        <v>7.8891999999999998</v>
      </c>
      <c r="G18" s="448">
        <v>0</v>
      </c>
      <c r="H18" s="448">
        <v>7.8891999999999998</v>
      </c>
      <c r="I18" s="449" t="s">
        <v>466</v>
      </c>
      <c r="J18" s="450" t="s">
        <v>1</v>
      </c>
    </row>
    <row r="19" spans="1:10" ht="14.4" customHeight="1" x14ac:dyDescent="0.3">
      <c r="A19" s="446" t="s">
        <v>469</v>
      </c>
      <c r="B19" s="447" t="s">
        <v>292</v>
      </c>
      <c r="C19" s="448">
        <v>18.488289999999999</v>
      </c>
      <c r="D19" s="448">
        <v>7.8263699999999998</v>
      </c>
      <c r="E19" s="448"/>
      <c r="F19" s="448">
        <v>3.7587900000000003</v>
      </c>
      <c r="G19" s="448">
        <v>15.956493582821915</v>
      </c>
      <c r="H19" s="448">
        <v>-12.197703582821916</v>
      </c>
      <c r="I19" s="449">
        <v>0.2355649115822385</v>
      </c>
      <c r="J19" s="450" t="s">
        <v>1</v>
      </c>
    </row>
    <row r="20" spans="1:10" ht="14.4" customHeight="1" x14ac:dyDescent="0.3">
      <c r="A20" s="446" t="s">
        <v>469</v>
      </c>
      <c r="B20" s="447" t="s">
        <v>293</v>
      </c>
      <c r="C20" s="448">
        <v>29.282389999999999</v>
      </c>
      <c r="D20" s="448">
        <v>16.213719999999999</v>
      </c>
      <c r="E20" s="448"/>
      <c r="F20" s="448">
        <v>8.9668100000000006</v>
      </c>
      <c r="G20" s="448">
        <v>20.697619280466334</v>
      </c>
      <c r="H20" s="448">
        <v>-11.730809280466334</v>
      </c>
      <c r="I20" s="449">
        <v>0.43322905298884073</v>
      </c>
      <c r="J20" s="450" t="s">
        <v>1</v>
      </c>
    </row>
    <row r="21" spans="1:10" ht="14.4" customHeight="1" x14ac:dyDescent="0.3">
      <c r="A21" s="446" t="s">
        <v>469</v>
      </c>
      <c r="B21" s="447" t="s">
        <v>294</v>
      </c>
      <c r="C21" s="448" t="s">
        <v>466</v>
      </c>
      <c r="D21" s="448">
        <v>8.1699999999999995E-2</v>
      </c>
      <c r="E21" s="448"/>
      <c r="F21" s="448">
        <v>8.1600000000000006E-2</v>
      </c>
      <c r="G21" s="448">
        <v>7.4891664307166664E-2</v>
      </c>
      <c r="H21" s="448">
        <v>6.7083356928333421E-3</v>
      </c>
      <c r="I21" s="449">
        <v>1.0895738631914926</v>
      </c>
      <c r="J21" s="450" t="s">
        <v>1</v>
      </c>
    </row>
    <row r="22" spans="1:10" ht="14.4" customHeight="1" x14ac:dyDescent="0.3">
      <c r="A22" s="446" t="s">
        <v>469</v>
      </c>
      <c r="B22" s="447" t="s">
        <v>296</v>
      </c>
      <c r="C22" s="448">
        <v>4.8392499999999998</v>
      </c>
      <c r="D22" s="448">
        <v>5.9473199999999995</v>
      </c>
      <c r="E22" s="448"/>
      <c r="F22" s="448">
        <v>2.5610000000000004</v>
      </c>
      <c r="G22" s="448">
        <v>11.827458548764833</v>
      </c>
      <c r="H22" s="448">
        <v>-9.2664585487648328</v>
      </c>
      <c r="I22" s="449">
        <v>0.21653003385646624</v>
      </c>
      <c r="J22" s="450" t="s">
        <v>1</v>
      </c>
    </row>
    <row r="23" spans="1:10" ht="14.4" customHeight="1" x14ac:dyDescent="0.3">
      <c r="A23" s="446" t="s">
        <v>469</v>
      </c>
      <c r="B23" s="447" t="s">
        <v>297</v>
      </c>
      <c r="C23" s="448">
        <v>5.953239999999</v>
      </c>
      <c r="D23" s="448">
        <v>3.9445999999999999</v>
      </c>
      <c r="E23" s="448"/>
      <c r="F23" s="448">
        <v>4.9541999999999993</v>
      </c>
      <c r="G23" s="448">
        <v>5.278327453542917</v>
      </c>
      <c r="H23" s="448">
        <v>-0.32412745354291772</v>
      </c>
      <c r="I23" s="449">
        <v>0.93859277273043051</v>
      </c>
      <c r="J23" s="450" t="s">
        <v>1</v>
      </c>
    </row>
    <row r="24" spans="1:10" ht="14.4" customHeight="1" x14ac:dyDescent="0.3">
      <c r="A24" s="446" t="s">
        <v>469</v>
      </c>
      <c r="B24" s="447" t="s">
        <v>471</v>
      </c>
      <c r="C24" s="448">
        <v>64.430089999998998</v>
      </c>
      <c r="D24" s="448">
        <v>34.013710000000003</v>
      </c>
      <c r="E24" s="448"/>
      <c r="F24" s="448">
        <v>28.211600000000004</v>
      </c>
      <c r="G24" s="448">
        <v>53.834790529903159</v>
      </c>
      <c r="H24" s="448">
        <v>-25.623190529903155</v>
      </c>
      <c r="I24" s="449">
        <v>0.52404030409163649</v>
      </c>
      <c r="J24" s="450" t="s">
        <v>472</v>
      </c>
    </row>
    <row r="25" spans="1:10" ht="14.4" customHeight="1" x14ac:dyDescent="0.3">
      <c r="A25" s="446" t="s">
        <v>466</v>
      </c>
      <c r="B25" s="447" t="s">
        <v>466</v>
      </c>
      <c r="C25" s="448" t="s">
        <v>466</v>
      </c>
      <c r="D25" s="448" t="s">
        <v>466</v>
      </c>
      <c r="E25" s="448"/>
      <c r="F25" s="448" t="s">
        <v>466</v>
      </c>
      <c r="G25" s="448" t="s">
        <v>466</v>
      </c>
      <c r="H25" s="448" t="s">
        <v>466</v>
      </c>
      <c r="I25" s="449" t="s">
        <v>466</v>
      </c>
      <c r="J25" s="450" t="s">
        <v>473</v>
      </c>
    </row>
    <row r="26" spans="1:10" ht="14.4" customHeight="1" x14ac:dyDescent="0.3">
      <c r="A26" s="446" t="s">
        <v>474</v>
      </c>
      <c r="B26" s="447" t="s">
        <v>475</v>
      </c>
      <c r="C26" s="448" t="s">
        <v>466</v>
      </c>
      <c r="D26" s="448" t="s">
        <v>466</v>
      </c>
      <c r="E26" s="448"/>
      <c r="F26" s="448" t="s">
        <v>466</v>
      </c>
      <c r="G26" s="448" t="s">
        <v>466</v>
      </c>
      <c r="H26" s="448" t="s">
        <v>466</v>
      </c>
      <c r="I26" s="449" t="s">
        <v>466</v>
      </c>
      <c r="J26" s="450" t="s">
        <v>0</v>
      </c>
    </row>
    <row r="27" spans="1:10" ht="14.4" customHeight="1" x14ac:dyDescent="0.3">
      <c r="A27" s="446" t="s">
        <v>474</v>
      </c>
      <c r="B27" s="447" t="s">
        <v>290</v>
      </c>
      <c r="C27" s="448">
        <v>1629.6897199999999</v>
      </c>
      <c r="D27" s="448">
        <v>3312.4131200000011</v>
      </c>
      <c r="E27" s="448"/>
      <c r="F27" s="448">
        <v>3462.6486799999984</v>
      </c>
      <c r="G27" s="448">
        <v>3866.4998782146185</v>
      </c>
      <c r="H27" s="448">
        <v>-403.85119821462013</v>
      </c>
      <c r="I27" s="449">
        <v>0.89555121920730507</v>
      </c>
      <c r="J27" s="450" t="s">
        <v>1</v>
      </c>
    </row>
    <row r="28" spans="1:10" ht="14.4" customHeight="1" x14ac:dyDescent="0.3">
      <c r="A28" s="446" t="s">
        <v>474</v>
      </c>
      <c r="B28" s="447" t="s">
        <v>291</v>
      </c>
      <c r="C28" s="448">
        <v>81.821879999999993</v>
      </c>
      <c r="D28" s="448">
        <v>159.26158999999998</v>
      </c>
      <c r="E28" s="448"/>
      <c r="F28" s="448">
        <v>237.34172000000001</v>
      </c>
      <c r="G28" s="448">
        <v>224.58332828059702</v>
      </c>
      <c r="H28" s="448">
        <v>12.758391719402994</v>
      </c>
      <c r="I28" s="449">
        <v>1.0568091666335202</v>
      </c>
      <c r="J28" s="450" t="s">
        <v>1</v>
      </c>
    </row>
    <row r="29" spans="1:10" ht="14.4" customHeight="1" x14ac:dyDescent="0.3">
      <c r="A29" s="446" t="s">
        <v>474</v>
      </c>
      <c r="B29" s="447" t="s">
        <v>292</v>
      </c>
      <c r="C29" s="448">
        <v>2.6074099999989997</v>
      </c>
      <c r="D29" s="448">
        <v>2.7427299999999999</v>
      </c>
      <c r="E29" s="448"/>
      <c r="F29" s="448">
        <v>4.0483900000000004</v>
      </c>
      <c r="G29" s="448">
        <v>6.0435057242303341</v>
      </c>
      <c r="H29" s="448">
        <v>-1.9951157242303337</v>
      </c>
      <c r="I29" s="449">
        <v>0.66987443790591927</v>
      </c>
      <c r="J29" s="450" t="s">
        <v>1</v>
      </c>
    </row>
    <row r="30" spans="1:10" ht="14.4" customHeight="1" x14ac:dyDescent="0.3">
      <c r="A30" s="446" t="s">
        <v>474</v>
      </c>
      <c r="B30" s="447" t="s">
        <v>293</v>
      </c>
      <c r="C30" s="448">
        <v>93.534140000000022</v>
      </c>
      <c r="D30" s="448">
        <v>131.91914999999997</v>
      </c>
      <c r="E30" s="448"/>
      <c r="F30" s="448">
        <v>113.97921000000001</v>
      </c>
      <c r="G30" s="448">
        <v>221.30237309711941</v>
      </c>
      <c r="H30" s="448">
        <v>-107.32316309711941</v>
      </c>
      <c r="I30" s="449">
        <v>0.51503835410739041</v>
      </c>
      <c r="J30" s="450" t="s">
        <v>1</v>
      </c>
    </row>
    <row r="31" spans="1:10" ht="14.4" customHeight="1" x14ac:dyDescent="0.3">
      <c r="A31" s="446" t="s">
        <v>474</v>
      </c>
      <c r="B31" s="447" t="s">
        <v>296</v>
      </c>
      <c r="C31" s="448">
        <v>0.56799999999899997</v>
      </c>
      <c r="D31" s="448">
        <v>0.54699999999999993</v>
      </c>
      <c r="E31" s="448"/>
      <c r="F31" s="448">
        <v>0.4</v>
      </c>
      <c r="G31" s="448">
        <v>1.00587438034875</v>
      </c>
      <c r="H31" s="448">
        <v>-0.60587438034874996</v>
      </c>
      <c r="I31" s="449">
        <v>0.39766397058578501</v>
      </c>
      <c r="J31" s="450" t="s">
        <v>1</v>
      </c>
    </row>
    <row r="32" spans="1:10" ht="14.4" customHeight="1" x14ac:dyDescent="0.3">
      <c r="A32" s="446" t="s">
        <v>474</v>
      </c>
      <c r="B32" s="447" t="s">
        <v>297</v>
      </c>
      <c r="C32" s="448">
        <v>7.5379999999990011</v>
      </c>
      <c r="D32" s="448">
        <v>7.2470399999999993</v>
      </c>
      <c r="E32" s="448"/>
      <c r="F32" s="448">
        <v>8.42624</v>
      </c>
      <c r="G32" s="448">
        <v>9.3883387511585834</v>
      </c>
      <c r="H32" s="448">
        <v>-0.96209875115858345</v>
      </c>
      <c r="I32" s="449">
        <v>0.89752193900759558</v>
      </c>
      <c r="J32" s="450" t="s">
        <v>1</v>
      </c>
    </row>
    <row r="33" spans="1:10" ht="14.4" customHeight="1" x14ac:dyDescent="0.3">
      <c r="A33" s="446" t="s">
        <v>474</v>
      </c>
      <c r="B33" s="447" t="s">
        <v>476</v>
      </c>
      <c r="C33" s="448">
        <v>1815.7591499999969</v>
      </c>
      <c r="D33" s="448">
        <v>3614.1306300000015</v>
      </c>
      <c r="E33" s="448"/>
      <c r="F33" s="448">
        <v>3826.8442399999981</v>
      </c>
      <c r="G33" s="448">
        <v>4328.8232984480719</v>
      </c>
      <c r="H33" s="448">
        <v>-501.97905844807383</v>
      </c>
      <c r="I33" s="449">
        <v>0.88403798819230195</v>
      </c>
      <c r="J33" s="450" t="s">
        <v>472</v>
      </c>
    </row>
    <row r="34" spans="1:10" ht="14.4" customHeight="1" x14ac:dyDescent="0.3">
      <c r="A34" s="446" t="s">
        <v>466</v>
      </c>
      <c r="B34" s="447" t="s">
        <v>466</v>
      </c>
      <c r="C34" s="448" t="s">
        <v>466</v>
      </c>
      <c r="D34" s="448" t="s">
        <v>466</v>
      </c>
      <c r="E34" s="448"/>
      <c r="F34" s="448" t="s">
        <v>466</v>
      </c>
      <c r="G34" s="448" t="s">
        <v>466</v>
      </c>
      <c r="H34" s="448" t="s">
        <v>466</v>
      </c>
      <c r="I34" s="449" t="s">
        <v>466</v>
      </c>
      <c r="J34" s="450" t="s">
        <v>473</v>
      </c>
    </row>
    <row r="35" spans="1:10" ht="14.4" customHeight="1" x14ac:dyDescent="0.3">
      <c r="A35" s="446" t="s">
        <v>464</v>
      </c>
      <c r="B35" s="447" t="s">
        <v>467</v>
      </c>
      <c r="C35" s="448">
        <v>1880.1892399999958</v>
      </c>
      <c r="D35" s="448">
        <v>3648.1443400000016</v>
      </c>
      <c r="E35" s="448"/>
      <c r="F35" s="448">
        <v>3855.0558399999982</v>
      </c>
      <c r="G35" s="448">
        <v>4382.6580889779752</v>
      </c>
      <c r="H35" s="448">
        <v>-527.60224897797707</v>
      </c>
      <c r="I35" s="449">
        <v>0.87961592297038793</v>
      </c>
      <c r="J35" s="450" t="s">
        <v>468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1154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26.44068879928539</v>
      </c>
      <c r="J3" s="98">
        <f>SUBTOTAL(9,J5:J1048576)</f>
        <v>146495</v>
      </c>
      <c r="K3" s="99">
        <f>SUBTOTAL(9,K5:K1048576)</f>
        <v>3873428.7056513131</v>
      </c>
    </row>
    <row r="4" spans="1:11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71</v>
      </c>
      <c r="H4" s="453" t="s">
        <v>11</v>
      </c>
      <c r="I4" s="454" t="s">
        <v>142</v>
      </c>
      <c r="J4" s="454" t="s">
        <v>13</v>
      </c>
      <c r="K4" s="455" t="s">
        <v>156</v>
      </c>
    </row>
    <row r="5" spans="1:11" ht="14.4" customHeight="1" x14ac:dyDescent="0.3">
      <c r="A5" s="519" t="s">
        <v>464</v>
      </c>
      <c r="B5" s="520" t="s">
        <v>524</v>
      </c>
      <c r="C5" s="523" t="s">
        <v>469</v>
      </c>
      <c r="D5" s="566" t="s">
        <v>525</v>
      </c>
      <c r="E5" s="523" t="s">
        <v>1140</v>
      </c>
      <c r="F5" s="566" t="s">
        <v>1141</v>
      </c>
      <c r="G5" s="523" t="s">
        <v>743</v>
      </c>
      <c r="H5" s="523" t="s">
        <v>744</v>
      </c>
      <c r="I5" s="116">
        <v>4.3049999999999997</v>
      </c>
      <c r="J5" s="116">
        <v>48</v>
      </c>
      <c r="K5" s="546">
        <v>206.64</v>
      </c>
    </row>
    <row r="6" spans="1:11" ht="14.4" customHeight="1" x14ac:dyDescent="0.3">
      <c r="A6" s="534" t="s">
        <v>464</v>
      </c>
      <c r="B6" s="535" t="s">
        <v>524</v>
      </c>
      <c r="C6" s="538" t="s">
        <v>469</v>
      </c>
      <c r="D6" s="567" t="s">
        <v>525</v>
      </c>
      <c r="E6" s="538" t="s">
        <v>1140</v>
      </c>
      <c r="F6" s="567" t="s">
        <v>1141</v>
      </c>
      <c r="G6" s="538" t="s">
        <v>745</v>
      </c>
      <c r="H6" s="538" t="s">
        <v>746</v>
      </c>
      <c r="I6" s="547">
        <v>5.63</v>
      </c>
      <c r="J6" s="547">
        <v>24</v>
      </c>
      <c r="K6" s="548">
        <v>135.05000000000001</v>
      </c>
    </row>
    <row r="7" spans="1:11" ht="14.4" customHeight="1" x14ac:dyDescent="0.3">
      <c r="A7" s="534" t="s">
        <v>464</v>
      </c>
      <c r="B7" s="535" t="s">
        <v>524</v>
      </c>
      <c r="C7" s="538" t="s">
        <v>469</v>
      </c>
      <c r="D7" s="567" t="s">
        <v>525</v>
      </c>
      <c r="E7" s="538" t="s">
        <v>1140</v>
      </c>
      <c r="F7" s="567" t="s">
        <v>1141</v>
      </c>
      <c r="G7" s="538" t="s">
        <v>747</v>
      </c>
      <c r="H7" s="538" t="s">
        <v>748</v>
      </c>
      <c r="I7" s="547">
        <v>1.84</v>
      </c>
      <c r="J7" s="547">
        <v>40</v>
      </c>
      <c r="K7" s="548">
        <v>73.599999999999994</v>
      </c>
    </row>
    <row r="8" spans="1:11" ht="14.4" customHeight="1" x14ac:dyDescent="0.3">
      <c r="A8" s="534" t="s">
        <v>464</v>
      </c>
      <c r="B8" s="535" t="s">
        <v>524</v>
      </c>
      <c r="C8" s="538" t="s">
        <v>469</v>
      </c>
      <c r="D8" s="567" t="s">
        <v>525</v>
      </c>
      <c r="E8" s="538" t="s">
        <v>1140</v>
      </c>
      <c r="F8" s="567" t="s">
        <v>1141</v>
      </c>
      <c r="G8" s="538" t="s">
        <v>749</v>
      </c>
      <c r="H8" s="538" t="s">
        <v>750</v>
      </c>
      <c r="I8" s="547">
        <v>2.39</v>
      </c>
      <c r="J8" s="547">
        <v>40</v>
      </c>
      <c r="K8" s="548">
        <v>95.6</v>
      </c>
    </row>
    <row r="9" spans="1:11" ht="14.4" customHeight="1" x14ac:dyDescent="0.3">
      <c r="A9" s="534" t="s">
        <v>464</v>
      </c>
      <c r="B9" s="535" t="s">
        <v>524</v>
      </c>
      <c r="C9" s="538" t="s">
        <v>469</v>
      </c>
      <c r="D9" s="567" t="s">
        <v>525</v>
      </c>
      <c r="E9" s="538" t="s">
        <v>1140</v>
      </c>
      <c r="F9" s="567" t="s">
        <v>1141</v>
      </c>
      <c r="G9" s="538" t="s">
        <v>751</v>
      </c>
      <c r="H9" s="538" t="s">
        <v>752</v>
      </c>
      <c r="I9" s="547">
        <v>0.58000000000000007</v>
      </c>
      <c r="J9" s="547">
        <v>1000</v>
      </c>
      <c r="K9" s="548">
        <v>580</v>
      </c>
    </row>
    <row r="10" spans="1:11" ht="14.4" customHeight="1" x14ac:dyDescent="0.3">
      <c r="A10" s="534" t="s">
        <v>464</v>
      </c>
      <c r="B10" s="535" t="s">
        <v>524</v>
      </c>
      <c r="C10" s="538" t="s">
        <v>469</v>
      </c>
      <c r="D10" s="567" t="s">
        <v>525</v>
      </c>
      <c r="E10" s="538" t="s">
        <v>1140</v>
      </c>
      <c r="F10" s="567" t="s">
        <v>1141</v>
      </c>
      <c r="G10" s="538" t="s">
        <v>753</v>
      </c>
      <c r="H10" s="538" t="s">
        <v>754</v>
      </c>
      <c r="I10" s="547">
        <v>2.95</v>
      </c>
      <c r="J10" s="547">
        <v>20</v>
      </c>
      <c r="K10" s="548">
        <v>59</v>
      </c>
    </row>
    <row r="11" spans="1:11" ht="14.4" customHeight="1" x14ac:dyDescent="0.3">
      <c r="A11" s="534" t="s">
        <v>464</v>
      </c>
      <c r="B11" s="535" t="s">
        <v>524</v>
      </c>
      <c r="C11" s="538" t="s">
        <v>469</v>
      </c>
      <c r="D11" s="567" t="s">
        <v>525</v>
      </c>
      <c r="E11" s="538" t="s">
        <v>1140</v>
      </c>
      <c r="F11" s="567" t="s">
        <v>1141</v>
      </c>
      <c r="G11" s="538" t="s">
        <v>755</v>
      </c>
      <c r="H11" s="538" t="s">
        <v>756</v>
      </c>
      <c r="I11" s="547">
        <v>8.5299999999999994</v>
      </c>
      <c r="J11" s="547">
        <v>2</v>
      </c>
      <c r="K11" s="548">
        <v>17.059999999999999</v>
      </c>
    </row>
    <row r="12" spans="1:11" ht="14.4" customHeight="1" x14ac:dyDescent="0.3">
      <c r="A12" s="534" t="s">
        <v>464</v>
      </c>
      <c r="B12" s="535" t="s">
        <v>524</v>
      </c>
      <c r="C12" s="538" t="s">
        <v>469</v>
      </c>
      <c r="D12" s="567" t="s">
        <v>525</v>
      </c>
      <c r="E12" s="538" t="s">
        <v>1140</v>
      </c>
      <c r="F12" s="567" t="s">
        <v>1141</v>
      </c>
      <c r="G12" s="538" t="s">
        <v>757</v>
      </c>
      <c r="H12" s="538" t="s">
        <v>758</v>
      </c>
      <c r="I12" s="547">
        <v>8.1999999999999993</v>
      </c>
      <c r="J12" s="547">
        <v>2</v>
      </c>
      <c r="K12" s="548">
        <v>16.399999999999999</v>
      </c>
    </row>
    <row r="13" spans="1:11" ht="14.4" customHeight="1" x14ac:dyDescent="0.3">
      <c r="A13" s="534" t="s">
        <v>464</v>
      </c>
      <c r="B13" s="535" t="s">
        <v>524</v>
      </c>
      <c r="C13" s="538" t="s">
        <v>469</v>
      </c>
      <c r="D13" s="567" t="s">
        <v>525</v>
      </c>
      <c r="E13" s="538" t="s">
        <v>1140</v>
      </c>
      <c r="F13" s="567" t="s">
        <v>1141</v>
      </c>
      <c r="G13" s="538" t="s">
        <v>759</v>
      </c>
      <c r="H13" s="538" t="s">
        <v>760</v>
      </c>
      <c r="I13" s="547">
        <v>28.537142857142861</v>
      </c>
      <c r="J13" s="547">
        <v>55</v>
      </c>
      <c r="K13" s="548">
        <v>1566.6</v>
      </c>
    </row>
    <row r="14" spans="1:11" ht="14.4" customHeight="1" x14ac:dyDescent="0.3">
      <c r="A14" s="534" t="s">
        <v>464</v>
      </c>
      <c r="B14" s="535" t="s">
        <v>524</v>
      </c>
      <c r="C14" s="538" t="s">
        <v>469</v>
      </c>
      <c r="D14" s="567" t="s">
        <v>525</v>
      </c>
      <c r="E14" s="538" t="s">
        <v>1140</v>
      </c>
      <c r="F14" s="567" t="s">
        <v>1141</v>
      </c>
      <c r="G14" s="538" t="s">
        <v>761</v>
      </c>
      <c r="H14" s="538" t="s">
        <v>762</v>
      </c>
      <c r="I14" s="547">
        <v>0.88</v>
      </c>
      <c r="J14" s="547">
        <v>4</v>
      </c>
      <c r="K14" s="548">
        <v>3.52</v>
      </c>
    </row>
    <row r="15" spans="1:11" ht="14.4" customHeight="1" x14ac:dyDescent="0.3">
      <c r="A15" s="534" t="s">
        <v>464</v>
      </c>
      <c r="B15" s="535" t="s">
        <v>524</v>
      </c>
      <c r="C15" s="538" t="s">
        <v>469</v>
      </c>
      <c r="D15" s="567" t="s">
        <v>525</v>
      </c>
      <c r="E15" s="538" t="s">
        <v>1140</v>
      </c>
      <c r="F15" s="567" t="s">
        <v>1141</v>
      </c>
      <c r="G15" s="538" t="s">
        <v>763</v>
      </c>
      <c r="H15" s="538" t="s">
        <v>764</v>
      </c>
      <c r="I15" s="547">
        <v>1.25</v>
      </c>
      <c r="J15" s="547">
        <v>100</v>
      </c>
      <c r="K15" s="548">
        <v>125</v>
      </c>
    </row>
    <row r="16" spans="1:11" ht="14.4" customHeight="1" x14ac:dyDescent="0.3">
      <c r="A16" s="534" t="s">
        <v>464</v>
      </c>
      <c r="B16" s="535" t="s">
        <v>524</v>
      </c>
      <c r="C16" s="538" t="s">
        <v>469</v>
      </c>
      <c r="D16" s="567" t="s">
        <v>525</v>
      </c>
      <c r="E16" s="538" t="s">
        <v>1140</v>
      </c>
      <c r="F16" s="567" t="s">
        <v>1141</v>
      </c>
      <c r="G16" s="538" t="s">
        <v>765</v>
      </c>
      <c r="H16" s="538" t="s">
        <v>766</v>
      </c>
      <c r="I16" s="547">
        <v>8.58</v>
      </c>
      <c r="J16" s="547">
        <v>12</v>
      </c>
      <c r="K16" s="548">
        <v>102.96</v>
      </c>
    </row>
    <row r="17" spans="1:11" ht="14.4" customHeight="1" x14ac:dyDescent="0.3">
      <c r="A17" s="534" t="s">
        <v>464</v>
      </c>
      <c r="B17" s="535" t="s">
        <v>524</v>
      </c>
      <c r="C17" s="538" t="s">
        <v>469</v>
      </c>
      <c r="D17" s="567" t="s">
        <v>525</v>
      </c>
      <c r="E17" s="538" t="s">
        <v>1140</v>
      </c>
      <c r="F17" s="567" t="s">
        <v>1141</v>
      </c>
      <c r="G17" s="538" t="s">
        <v>767</v>
      </c>
      <c r="H17" s="538" t="s">
        <v>768</v>
      </c>
      <c r="I17" s="547">
        <v>13.02</v>
      </c>
      <c r="J17" s="547">
        <v>1</v>
      </c>
      <c r="K17" s="548">
        <v>13.02</v>
      </c>
    </row>
    <row r="18" spans="1:11" ht="14.4" customHeight="1" x14ac:dyDescent="0.3">
      <c r="A18" s="534" t="s">
        <v>464</v>
      </c>
      <c r="B18" s="535" t="s">
        <v>524</v>
      </c>
      <c r="C18" s="538" t="s">
        <v>469</v>
      </c>
      <c r="D18" s="567" t="s">
        <v>525</v>
      </c>
      <c r="E18" s="538" t="s">
        <v>1140</v>
      </c>
      <c r="F18" s="567" t="s">
        <v>1141</v>
      </c>
      <c r="G18" s="538" t="s">
        <v>769</v>
      </c>
      <c r="H18" s="538" t="s">
        <v>770</v>
      </c>
      <c r="I18" s="547">
        <v>29.02333333333333</v>
      </c>
      <c r="J18" s="547">
        <v>10</v>
      </c>
      <c r="K18" s="548">
        <v>290.53999999999996</v>
      </c>
    </row>
    <row r="19" spans="1:11" ht="14.4" customHeight="1" x14ac:dyDescent="0.3">
      <c r="A19" s="534" t="s">
        <v>464</v>
      </c>
      <c r="B19" s="535" t="s">
        <v>524</v>
      </c>
      <c r="C19" s="538" t="s">
        <v>469</v>
      </c>
      <c r="D19" s="567" t="s">
        <v>525</v>
      </c>
      <c r="E19" s="538" t="s">
        <v>1140</v>
      </c>
      <c r="F19" s="567" t="s">
        <v>1141</v>
      </c>
      <c r="G19" s="538" t="s">
        <v>771</v>
      </c>
      <c r="H19" s="538" t="s">
        <v>772</v>
      </c>
      <c r="I19" s="547">
        <v>1.29</v>
      </c>
      <c r="J19" s="547">
        <v>20</v>
      </c>
      <c r="K19" s="548">
        <v>25.8</v>
      </c>
    </row>
    <row r="20" spans="1:11" ht="14.4" customHeight="1" x14ac:dyDescent="0.3">
      <c r="A20" s="534" t="s">
        <v>464</v>
      </c>
      <c r="B20" s="535" t="s">
        <v>524</v>
      </c>
      <c r="C20" s="538" t="s">
        <v>469</v>
      </c>
      <c r="D20" s="567" t="s">
        <v>525</v>
      </c>
      <c r="E20" s="538" t="s">
        <v>1140</v>
      </c>
      <c r="F20" s="567" t="s">
        <v>1141</v>
      </c>
      <c r="G20" s="538" t="s">
        <v>773</v>
      </c>
      <c r="H20" s="538" t="s">
        <v>774</v>
      </c>
      <c r="I20" s="547">
        <v>1.17</v>
      </c>
      <c r="J20" s="547">
        <v>30</v>
      </c>
      <c r="K20" s="548">
        <v>35.1</v>
      </c>
    </row>
    <row r="21" spans="1:11" ht="14.4" customHeight="1" x14ac:dyDescent="0.3">
      <c r="A21" s="534" t="s">
        <v>464</v>
      </c>
      <c r="B21" s="535" t="s">
        <v>524</v>
      </c>
      <c r="C21" s="538" t="s">
        <v>469</v>
      </c>
      <c r="D21" s="567" t="s">
        <v>525</v>
      </c>
      <c r="E21" s="538" t="s">
        <v>1140</v>
      </c>
      <c r="F21" s="567" t="s">
        <v>1141</v>
      </c>
      <c r="G21" s="538" t="s">
        <v>775</v>
      </c>
      <c r="H21" s="538" t="s">
        <v>776</v>
      </c>
      <c r="I21" s="547">
        <v>1.59</v>
      </c>
      <c r="J21" s="547">
        <v>40</v>
      </c>
      <c r="K21" s="548">
        <v>63.54</v>
      </c>
    </row>
    <row r="22" spans="1:11" ht="14.4" customHeight="1" x14ac:dyDescent="0.3">
      <c r="A22" s="534" t="s">
        <v>464</v>
      </c>
      <c r="B22" s="535" t="s">
        <v>524</v>
      </c>
      <c r="C22" s="538" t="s">
        <v>469</v>
      </c>
      <c r="D22" s="567" t="s">
        <v>525</v>
      </c>
      <c r="E22" s="538" t="s">
        <v>1140</v>
      </c>
      <c r="F22" s="567" t="s">
        <v>1141</v>
      </c>
      <c r="G22" s="538" t="s">
        <v>777</v>
      </c>
      <c r="H22" s="538" t="s">
        <v>778</v>
      </c>
      <c r="I22" s="547">
        <v>11.74</v>
      </c>
      <c r="J22" s="547">
        <v>2</v>
      </c>
      <c r="K22" s="548">
        <v>23.48</v>
      </c>
    </row>
    <row r="23" spans="1:11" ht="14.4" customHeight="1" x14ac:dyDescent="0.3">
      <c r="A23" s="534" t="s">
        <v>464</v>
      </c>
      <c r="B23" s="535" t="s">
        <v>524</v>
      </c>
      <c r="C23" s="538" t="s">
        <v>469</v>
      </c>
      <c r="D23" s="567" t="s">
        <v>525</v>
      </c>
      <c r="E23" s="538" t="s">
        <v>1140</v>
      </c>
      <c r="F23" s="567" t="s">
        <v>1141</v>
      </c>
      <c r="G23" s="538" t="s">
        <v>779</v>
      </c>
      <c r="H23" s="538" t="s">
        <v>780</v>
      </c>
      <c r="I23" s="547">
        <v>14.09</v>
      </c>
      <c r="J23" s="547">
        <v>2</v>
      </c>
      <c r="K23" s="548">
        <v>28.18</v>
      </c>
    </row>
    <row r="24" spans="1:11" ht="14.4" customHeight="1" x14ac:dyDescent="0.3">
      <c r="A24" s="534" t="s">
        <v>464</v>
      </c>
      <c r="B24" s="535" t="s">
        <v>524</v>
      </c>
      <c r="C24" s="538" t="s">
        <v>469</v>
      </c>
      <c r="D24" s="567" t="s">
        <v>525</v>
      </c>
      <c r="E24" s="538" t="s">
        <v>1140</v>
      </c>
      <c r="F24" s="567" t="s">
        <v>1141</v>
      </c>
      <c r="G24" s="538" t="s">
        <v>781</v>
      </c>
      <c r="H24" s="538" t="s">
        <v>782</v>
      </c>
      <c r="I24" s="547">
        <v>7.1</v>
      </c>
      <c r="J24" s="547">
        <v>4</v>
      </c>
      <c r="K24" s="548">
        <v>28.4</v>
      </c>
    </row>
    <row r="25" spans="1:11" ht="14.4" customHeight="1" x14ac:dyDescent="0.3">
      <c r="A25" s="534" t="s">
        <v>464</v>
      </c>
      <c r="B25" s="535" t="s">
        <v>524</v>
      </c>
      <c r="C25" s="538" t="s">
        <v>469</v>
      </c>
      <c r="D25" s="567" t="s">
        <v>525</v>
      </c>
      <c r="E25" s="538" t="s">
        <v>1140</v>
      </c>
      <c r="F25" s="567" t="s">
        <v>1141</v>
      </c>
      <c r="G25" s="538" t="s">
        <v>783</v>
      </c>
      <c r="H25" s="538" t="s">
        <v>784</v>
      </c>
      <c r="I25" s="547">
        <v>9.41</v>
      </c>
      <c r="J25" s="547">
        <v>2</v>
      </c>
      <c r="K25" s="548">
        <v>18.82</v>
      </c>
    </row>
    <row r="26" spans="1:11" ht="14.4" customHeight="1" x14ac:dyDescent="0.3">
      <c r="A26" s="534" t="s">
        <v>464</v>
      </c>
      <c r="B26" s="535" t="s">
        <v>524</v>
      </c>
      <c r="C26" s="538" t="s">
        <v>469</v>
      </c>
      <c r="D26" s="567" t="s">
        <v>525</v>
      </c>
      <c r="E26" s="538" t="s">
        <v>1140</v>
      </c>
      <c r="F26" s="567" t="s">
        <v>1141</v>
      </c>
      <c r="G26" s="538" t="s">
        <v>785</v>
      </c>
      <c r="H26" s="538" t="s">
        <v>786</v>
      </c>
      <c r="I26" s="547">
        <v>8.2799999999999994</v>
      </c>
      <c r="J26" s="547">
        <v>2</v>
      </c>
      <c r="K26" s="548">
        <v>16.559999999999999</v>
      </c>
    </row>
    <row r="27" spans="1:11" ht="14.4" customHeight="1" x14ac:dyDescent="0.3">
      <c r="A27" s="534" t="s">
        <v>464</v>
      </c>
      <c r="B27" s="535" t="s">
        <v>524</v>
      </c>
      <c r="C27" s="538" t="s">
        <v>469</v>
      </c>
      <c r="D27" s="567" t="s">
        <v>525</v>
      </c>
      <c r="E27" s="538" t="s">
        <v>1140</v>
      </c>
      <c r="F27" s="567" t="s">
        <v>1141</v>
      </c>
      <c r="G27" s="538" t="s">
        <v>787</v>
      </c>
      <c r="H27" s="538" t="s">
        <v>788</v>
      </c>
      <c r="I27" s="547">
        <v>5.92</v>
      </c>
      <c r="J27" s="547">
        <v>4</v>
      </c>
      <c r="K27" s="548">
        <v>23.68</v>
      </c>
    </row>
    <row r="28" spans="1:11" ht="14.4" customHeight="1" x14ac:dyDescent="0.3">
      <c r="A28" s="534" t="s">
        <v>464</v>
      </c>
      <c r="B28" s="535" t="s">
        <v>524</v>
      </c>
      <c r="C28" s="538" t="s">
        <v>469</v>
      </c>
      <c r="D28" s="567" t="s">
        <v>525</v>
      </c>
      <c r="E28" s="538" t="s">
        <v>1140</v>
      </c>
      <c r="F28" s="567" t="s">
        <v>1141</v>
      </c>
      <c r="G28" s="538" t="s">
        <v>789</v>
      </c>
      <c r="H28" s="538" t="s">
        <v>790</v>
      </c>
      <c r="I28" s="547">
        <v>2.59</v>
      </c>
      <c r="J28" s="547">
        <v>81</v>
      </c>
      <c r="K28" s="548">
        <v>210.24</v>
      </c>
    </row>
    <row r="29" spans="1:11" ht="14.4" customHeight="1" x14ac:dyDescent="0.3">
      <c r="A29" s="534" t="s">
        <v>464</v>
      </c>
      <c r="B29" s="535" t="s">
        <v>524</v>
      </c>
      <c r="C29" s="538" t="s">
        <v>469</v>
      </c>
      <c r="D29" s="567" t="s">
        <v>525</v>
      </c>
      <c r="E29" s="538" t="s">
        <v>1142</v>
      </c>
      <c r="F29" s="567" t="s">
        <v>1143</v>
      </c>
      <c r="G29" s="538" t="s">
        <v>791</v>
      </c>
      <c r="H29" s="538" t="s">
        <v>792</v>
      </c>
      <c r="I29" s="547">
        <v>94.38</v>
      </c>
      <c r="J29" s="547">
        <v>1</v>
      </c>
      <c r="K29" s="548">
        <v>94.38</v>
      </c>
    </row>
    <row r="30" spans="1:11" ht="14.4" customHeight="1" x14ac:dyDescent="0.3">
      <c r="A30" s="534" t="s">
        <v>464</v>
      </c>
      <c r="B30" s="535" t="s">
        <v>524</v>
      </c>
      <c r="C30" s="538" t="s">
        <v>469</v>
      </c>
      <c r="D30" s="567" t="s">
        <v>525</v>
      </c>
      <c r="E30" s="538" t="s">
        <v>1142</v>
      </c>
      <c r="F30" s="567" t="s">
        <v>1143</v>
      </c>
      <c r="G30" s="538" t="s">
        <v>793</v>
      </c>
      <c r="H30" s="538" t="s">
        <v>794</v>
      </c>
      <c r="I30" s="547">
        <v>11.06</v>
      </c>
      <c r="J30" s="547">
        <v>30</v>
      </c>
      <c r="K30" s="548">
        <v>331.78</v>
      </c>
    </row>
    <row r="31" spans="1:11" ht="14.4" customHeight="1" x14ac:dyDescent="0.3">
      <c r="A31" s="534" t="s">
        <v>464</v>
      </c>
      <c r="B31" s="535" t="s">
        <v>524</v>
      </c>
      <c r="C31" s="538" t="s">
        <v>469</v>
      </c>
      <c r="D31" s="567" t="s">
        <v>525</v>
      </c>
      <c r="E31" s="538" t="s">
        <v>1142</v>
      </c>
      <c r="F31" s="567" t="s">
        <v>1143</v>
      </c>
      <c r="G31" s="538" t="s">
        <v>795</v>
      </c>
      <c r="H31" s="538" t="s">
        <v>796</v>
      </c>
      <c r="I31" s="547">
        <v>2.37</v>
      </c>
      <c r="J31" s="547">
        <v>30</v>
      </c>
      <c r="K31" s="548">
        <v>71.099999999999994</v>
      </c>
    </row>
    <row r="32" spans="1:11" ht="14.4" customHeight="1" x14ac:dyDescent="0.3">
      <c r="A32" s="534" t="s">
        <v>464</v>
      </c>
      <c r="B32" s="535" t="s">
        <v>524</v>
      </c>
      <c r="C32" s="538" t="s">
        <v>469</v>
      </c>
      <c r="D32" s="567" t="s">
        <v>525</v>
      </c>
      <c r="E32" s="538" t="s">
        <v>1142</v>
      </c>
      <c r="F32" s="567" t="s">
        <v>1143</v>
      </c>
      <c r="G32" s="538" t="s">
        <v>797</v>
      </c>
      <c r="H32" s="538" t="s">
        <v>798</v>
      </c>
      <c r="I32" s="547">
        <v>1.9849999999999999</v>
      </c>
      <c r="J32" s="547">
        <v>40</v>
      </c>
      <c r="K32" s="548">
        <v>79.400000000000006</v>
      </c>
    </row>
    <row r="33" spans="1:11" ht="14.4" customHeight="1" x14ac:dyDescent="0.3">
      <c r="A33" s="534" t="s">
        <v>464</v>
      </c>
      <c r="B33" s="535" t="s">
        <v>524</v>
      </c>
      <c r="C33" s="538" t="s">
        <v>469</v>
      </c>
      <c r="D33" s="567" t="s">
        <v>525</v>
      </c>
      <c r="E33" s="538" t="s">
        <v>1142</v>
      </c>
      <c r="F33" s="567" t="s">
        <v>1143</v>
      </c>
      <c r="G33" s="538" t="s">
        <v>799</v>
      </c>
      <c r="H33" s="538" t="s">
        <v>800</v>
      </c>
      <c r="I33" s="547">
        <v>2.0128571428571425</v>
      </c>
      <c r="J33" s="547">
        <v>900</v>
      </c>
      <c r="K33" s="548">
        <v>1815</v>
      </c>
    </row>
    <row r="34" spans="1:11" ht="14.4" customHeight="1" x14ac:dyDescent="0.3">
      <c r="A34" s="534" t="s">
        <v>464</v>
      </c>
      <c r="B34" s="535" t="s">
        <v>524</v>
      </c>
      <c r="C34" s="538" t="s">
        <v>469</v>
      </c>
      <c r="D34" s="567" t="s">
        <v>525</v>
      </c>
      <c r="E34" s="538" t="s">
        <v>1142</v>
      </c>
      <c r="F34" s="567" t="s">
        <v>1143</v>
      </c>
      <c r="G34" s="538" t="s">
        <v>801</v>
      </c>
      <c r="H34" s="538" t="s">
        <v>802</v>
      </c>
      <c r="I34" s="547">
        <v>3.1</v>
      </c>
      <c r="J34" s="547">
        <v>50</v>
      </c>
      <c r="K34" s="548">
        <v>155</v>
      </c>
    </row>
    <row r="35" spans="1:11" ht="14.4" customHeight="1" x14ac:dyDescent="0.3">
      <c r="A35" s="534" t="s">
        <v>464</v>
      </c>
      <c r="B35" s="535" t="s">
        <v>524</v>
      </c>
      <c r="C35" s="538" t="s">
        <v>469</v>
      </c>
      <c r="D35" s="567" t="s">
        <v>525</v>
      </c>
      <c r="E35" s="538" t="s">
        <v>1142</v>
      </c>
      <c r="F35" s="567" t="s">
        <v>1143</v>
      </c>
      <c r="G35" s="538" t="s">
        <v>803</v>
      </c>
      <c r="H35" s="538" t="s">
        <v>804</v>
      </c>
      <c r="I35" s="547">
        <v>1.8</v>
      </c>
      <c r="J35" s="547">
        <v>50</v>
      </c>
      <c r="K35" s="548">
        <v>90</v>
      </c>
    </row>
    <row r="36" spans="1:11" ht="14.4" customHeight="1" x14ac:dyDescent="0.3">
      <c r="A36" s="534" t="s">
        <v>464</v>
      </c>
      <c r="B36" s="535" t="s">
        <v>524</v>
      </c>
      <c r="C36" s="538" t="s">
        <v>469</v>
      </c>
      <c r="D36" s="567" t="s">
        <v>525</v>
      </c>
      <c r="E36" s="538" t="s">
        <v>1142</v>
      </c>
      <c r="F36" s="567" t="s">
        <v>1143</v>
      </c>
      <c r="G36" s="538" t="s">
        <v>805</v>
      </c>
      <c r="H36" s="538" t="s">
        <v>806</v>
      </c>
      <c r="I36" s="547">
        <v>2.4666666666666668</v>
      </c>
      <c r="J36" s="547">
        <v>550</v>
      </c>
      <c r="K36" s="548">
        <v>1355.5</v>
      </c>
    </row>
    <row r="37" spans="1:11" ht="14.4" customHeight="1" x14ac:dyDescent="0.3">
      <c r="A37" s="534" t="s">
        <v>464</v>
      </c>
      <c r="B37" s="535" t="s">
        <v>524</v>
      </c>
      <c r="C37" s="538" t="s">
        <v>469</v>
      </c>
      <c r="D37" s="567" t="s">
        <v>525</v>
      </c>
      <c r="E37" s="538" t="s">
        <v>1142</v>
      </c>
      <c r="F37" s="567" t="s">
        <v>1143</v>
      </c>
      <c r="G37" s="538" t="s">
        <v>807</v>
      </c>
      <c r="H37" s="538" t="s">
        <v>808</v>
      </c>
      <c r="I37" s="547">
        <v>1.0999999999999998E-2</v>
      </c>
      <c r="J37" s="547">
        <v>1400</v>
      </c>
      <c r="K37" s="548">
        <v>16</v>
      </c>
    </row>
    <row r="38" spans="1:11" ht="14.4" customHeight="1" x14ac:dyDescent="0.3">
      <c r="A38" s="534" t="s">
        <v>464</v>
      </c>
      <c r="B38" s="535" t="s">
        <v>524</v>
      </c>
      <c r="C38" s="538" t="s">
        <v>469</v>
      </c>
      <c r="D38" s="567" t="s">
        <v>525</v>
      </c>
      <c r="E38" s="538" t="s">
        <v>1142</v>
      </c>
      <c r="F38" s="567" t="s">
        <v>1143</v>
      </c>
      <c r="G38" s="538" t="s">
        <v>809</v>
      </c>
      <c r="H38" s="538" t="s">
        <v>810</v>
      </c>
      <c r="I38" s="547">
        <v>2.17</v>
      </c>
      <c r="J38" s="547">
        <v>10</v>
      </c>
      <c r="K38" s="548">
        <v>21.7</v>
      </c>
    </row>
    <row r="39" spans="1:11" ht="14.4" customHeight="1" x14ac:dyDescent="0.3">
      <c r="A39" s="534" t="s">
        <v>464</v>
      </c>
      <c r="B39" s="535" t="s">
        <v>524</v>
      </c>
      <c r="C39" s="538" t="s">
        <v>469</v>
      </c>
      <c r="D39" s="567" t="s">
        <v>525</v>
      </c>
      <c r="E39" s="538" t="s">
        <v>1142</v>
      </c>
      <c r="F39" s="567" t="s">
        <v>1143</v>
      </c>
      <c r="G39" s="538" t="s">
        <v>809</v>
      </c>
      <c r="H39" s="538" t="s">
        <v>811</v>
      </c>
      <c r="I39" s="547">
        <v>2.1666666666666665</v>
      </c>
      <c r="J39" s="547">
        <v>60</v>
      </c>
      <c r="K39" s="548">
        <v>130</v>
      </c>
    </row>
    <row r="40" spans="1:11" ht="14.4" customHeight="1" x14ac:dyDescent="0.3">
      <c r="A40" s="534" t="s">
        <v>464</v>
      </c>
      <c r="B40" s="535" t="s">
        <v>524</v>
      </c>
      <c r="C40" s="538" t="s">
        <v>469</v>
      </c>
      <c r="D40" s="567" t="s">
        <v>525</v>
      </c>
      <c r="E40" s="538" t="s">
        <v>1142</v>
      </c>
      <c r="F40" s="567" t="s">
        <v>1143</v>
      </c>
      <c r="G40" s="538" t="s">
        <v>812</v>
      </c>
      <c r="H40" s="538" t="s">
        <v>813</v>
      </c>
      <c r="I40" s="547">
        <v>2.6366666666666667</v>
      </c>
      <c r="J40" s="547">
        <v>150</v>
      </c>
      <c r="K40" s="548">
        <v>395.5</v>
      </c>
    </row>
    <row r="41" spans="1:11" ht="14.4" customHeight="1" x14ac:dyDescent="0.3">
      <c r="A41" s="534" t="s">
        <v>464</v>
      </c>
      <c r="B41" s="535" t="s">
        <v>524</v>
      </c>
      <c r="C41" s="538" t="s">
        <v>469</v>
      </c>
      <c r="D41" s="567" t="s">
        <v>525</v>
      </c>
      <c r="E41" s="538" t="s">
        <v>1142</v>
      </c>
      <c r="F41" s="567" t="s">
        <v>1143</v>
      </c>
      <c r="G41" s="538" t="s">
        <v>814</v>
      </c>
      <c r="H41" s="538" t="s">
        <v>815</v>
      </c>
      <c r="I41" s="547">
        <v>33.880000000000003</v>
      </c>
      <c r="J41" s="547">
        <v>1</v>
      </c>
      <c r="K41" s="548">
        <v>33.880000000000003</v>
      </c>
    </row>
    <row r="42" spans="1:11" ht="14.4" customHeight="1" x14ac:dyDescent="0.3">
      <c r="A42" s="534" t="s">
        <v>464</v>
      </c>
      <c r="B42" s="535" t="s">
        <v>524</v>
      </c>
      <c r="C42" s="538" t="s">
        <v>469</v>
      </c>
      <c r="D42" s="567" t="s">
        <v>525</v>
      </c>
      <c r="E42" s="538" t="s">
        <v>1142</v>
      </c>
      <c r="F42" s="567" t="s">
        <v>1143</v>
      </c>
      <c r="G42" s="538" t="s">
        <v>816</v>
      </c>
      <c r="H42" s="538" t="s">
        <v>817</v>
      </c>
      <c r="I42" s="547">
        <v>17.98</v>
      </c>
      <c r="J42" s="547">
        <v>5</v>
      </c>
      <c r="K42" s="548">
        <v>89.9</v>
      </c>
    </row>
    <row r="43" spans="1:11" ht="14.4" customHeight="1" x14ac:dyDescent="0.3">
      <c r="A43" s="534" t="s">
        <v>464</v>
      </c>
      <c r="B43" s="535" t="s">
        <v>524</v>
      </c>
      <c r="C43" s="538" t="s">
        <v>469</v>
      </c>
      <c r="D43" s="567" t="s">
        <v>525</v>
      </c>
      <c r="E43" s="538" t="s">
        <v>1142</v>
      </c>
      <c r="F43" s="567" t="s">
        <v>1143</v>
      </c>
      <c r="G43" s="538" t="s">
        <v>818</v>
      </c>
      <c r="H43" s="538" t="s">
        <v>819</v>
      </c>
      <c r="I43" s="547">
        <v>17.98</v>
      </c>
      <c r="J43" s="547">
        <v>5</v>
      </c>
      <c r="K43" s="548">
        <v>89.9</v>
      </c>
    </row>
    <row r="44" spans="1:11" ht="14.4" customHeight="1" x14ac:dyDescent="0.3">
      <c r="A44" s="534" t="s">
        <v>464</v>
      </c>
      <c r="B44" s="535" t="s">
        <v>524</v>
      </c>
      <c r="C44" s="538" t="s">
        <v>469</v>
      </c>
      <c r="D44" s="567" t="s">
        <v>525</v>
      </c>
      <c r="E44" s="538" t="s">
        <v>1142</v>
      </c>
      <c r="F44" s="567" t="s">
        <v>1143</v>
      </c>
      <c r="G44" s="538" t="s">
        <v>820</v>
      </c>
      <c r="H44" s="538" t="s">
        <v>821</v>
      </c>
      <c r="I44" s="547">
        <v>15.004444444444443</v>
      </c>
      <c r="J44" s="547">
        <v>130</v>
      </c>
      <c r="K44" s="548">
        <v>1950.4999999999998</v>
      </c>
    </row>
    <row r="45" spans="1:11" ht="14.4" customHeight="1" x14ac:dyDescent="0.3">
      <c r="A45" s="534" t="s">
        <v>464</v>
      </c>
      <c r="B45" s="535" t="s">
        <v>524</v>
      </c>
      <c r="C45" s="538" t="s">
        <v>469</v>
      </c>
      <c r="D45" s="567" t="s">
        <v>525</v>
      </c>
      <c r="E45" s="538" t="s">
        <v>1142</v>
      </c>
      <c r="F45" s="567" t="s">
        <v>1143</v>
      </c>
      <c r="G45" s="538" t="s">
        <v>822</v>
      </c>
      <c r="H45" s="538" t="s">
        <v>823</v>
      </c>
      <c r="I45" s="547">
        <v>12.102</v>
      </c>
      <c r="J45" s="547">
        <v>75</v>
      </c>
      <c r="K45" s="548">
        <v>907.65</v>
      </c>
    </row>
    <row r="46" spans="1:11" ht="14.4" customHeight="1" x14ac:dyDescent="0.3">
      <c r="A46" s="534" t="s">
        <v>464</v>
      </c>
      <c r="B46" s="535" t="s">
        <v>524</v>
      </c>
      <c r="C46" s="538" t="s">
        <v>469</v>
      </c>
      <c r="D46" s="567" t="s">
        <v>525</v>
      </c>
      <c r="E46" s="538" t="s">
        <v>1142</v>
      </c>
      <c r="F46" s="567" t="s">
        <v>1143</v>
      </c>
      <c r="G46" s="538" t="s">
        <v>824</v>
      </c>
      <c r="H46" s="538" t="s">
        <v>825</v>
      </c>
      <c r="I46" s="547">
        <v>25.531666666666666</v>
      </c>
      <c r="J46" s="547">
        <v>30</v>
      </c>
      <c r="K46" s="548">
        <v>765.92</v>
      </c>
    </row>
    <row r="47" spans="1:11" ht="14.4" customHeight="1" x14ac:dyDescent="0.3">
      <c r="A47" s="534" t="s">
        <v>464</v>
      </c>
      <c r="B47" s="535" t="s">
        <v>524</v>
      </c>
      <c r="C47" s="538" t="s">
        <v>469</v>
      </c>
      <c r="D47" s="567" t="s">
        <v>525</v>
      </c>
      <c r="E47" s="538" t="s">
        <v>1142</v>
      </c>
      <c r="F47" s="567" t="s">
        <v>1143</v>
      </c>
      <c r="G47" s="538" t="s">
        <v>826</v>
      </c>
      <c r="H47" s="538" t="s">
        <v>827</v>
      </c>
      <c r="I47" s="547">
        <v>21.24</v>
      </c>
      <c r="J47" s="547">
        <v>10</v>
      </c>
      <c r="K47" s="548">
        <v>212.4</v>
      </c>
    </row>
    <row r="48" spans="1:11" ht="14.4" customHeight="1" x14ac:dyDescent="0.3">
      <c r="A48" s="534" t="s">
        <v>464</v>
      </c>
      <c r="B48" s="535" t="s">
        <v>524</v>
      </c>
      <c r="C48" s="538" t="s">
        <v>469</v>
      </c>
      <c r="D48" s="567" t="s">
        <v>525</v>
      </c>
      <c r="E48" s="538" t="s">
        <v>1142</v>
      </c>
      <c r="F48" s="567" t="s">
        <v>1143</v>
      </c>
      <c r="G48" s="538" t="s">
        <v>828</v>
      </c>
      <c r="H48" s="538" t="s">
        <v>829</v>
      </c>
      <c r="I48" s="547">
        <v>21.24</v>
      </c>
      <c r="J48" s="547">
        <v>10</v>
      </c>
      <c r="K48" s="548">
        <v>212.4</v>
      </c>
    </row>
    <row r="49" spans="1:11" ht="14.4" customHeight="1" x14ac:dyDescent="0.3">
      <c r="A49" s="534" t="s">
        <v>464</v>
      </c>
      <c r="B49" s="535" t="s">
        <v>524</v>
      </c>
      <c r="C49" s="538" t="s">
        <v>469</v>
      </c>
      <c r="D49" s="567" t="s">
        <v>525</v>
      </c>
      <c r="E49" s="538" t="s">
        <v>1142</v>
      </c>
      <c r="F49" s="567" t="s">
        <v>1143</v>
      </c>
      <c r="G49" s="538" t="s">
        <v>830</v>
      </c>
      <c r="H49" s="538" t="s">
        <v>831</v>
      </c>
      <c r="I49" s="547">
        <v>2.29</v>
      </c>
      <c r="J49" s="547">
        <v>50</v>
      </c>
      <c r="K49" s="548">
        <v>114.5</v>
      </c>
    </row>
    <row r="50" spans="1:11" ht="14.4" customHeight="1" x14ac:dyDescent="0.3">
      <c r="A50" s="534" t="s">
        <v>464</v>
      </c>
      <c r="B50" s="535" t="s">
        <v>524</v>
      </c>
      <c r="C50" s="538" t="s">
        <v>469</v>
      </c>
      <c r="D50" s="567" t="s">
        <v>525</v>
      </c>
      <c r="E50" s="538" t="s">
        <v>1142</v>
      </c>
      <c r="F50" s="567" t="s">
        <v>1143</v>
      </c>
      <c r="G50" s="538" t="s">
        <v>832</v>
      </c>
      <c r="H50" s="538" t="s">
        <v>833</v>
      </c>
      <c r="I50" s="547">
        <v>3.44</v>
      </c>
      <c r="J50" s="547">
        <v>10</v>
      </c>
      <c r="K50" s="548">
        <v>34.4</v>
      </c>
    </row>
    <row r="51" spans="1:11" ht="14.4" customHeight="1" x14ac:dyDescent="0.3">
      <c r="A51" s="534" t="s">
        <v>464</v>
      </c>
      <c r="B51" s="535" t="s">
        <v>524</v>
      </c>
      <c r="C51" s="538" t="s">
        <v>469</v>
      </c>
      <c r="D51" s="567" t="s">
        <v>525</v>
      </c>
      <c r="E51" s="538" t="s">
        <v>1144</v>
      </c>
      <c r="F51" s="567" t="s">
        <v>1145</v>
      </c>
      <c r="G51" s="538" t="s">
        <v>834</v>
      </c>
      <c r="H51" s="538" t="s">
        <v>835</v>
      </c>
      <c r="I51" s="547">
        <v>39.450000000000003</v>
      </c>
      <c r="J51" s="547">
        <v>200</v>
      </c>
      <c r="K51" s="548">
        <v>7889.2</v>
      </c>
    </row>
    <row r="52" spans="1:11" ht="14.4" customHeight="1" x14ac:dyDescent="0.3">
      <c r="A52" s="534" t="s">
        <v>464</v>
      </c>
      <c r="B52" s="535" t="s">
        <v>524</v>
      </c>
      <c r="C52" s="538" t="s">
        <v>469</v>
      </c>
      <c r="D52" s="567" t="s">
        <v>525</v>
      </c>
      <c r="E52" s="538" t="s">
        <v>1146</v>
      </c>
      <c r="F52" s="567" t="s">
        <v>1147</v>
      </c>
      <c r="G52" s="538" t="s">
        <v>836</v>
      </c>
      <c r="H52" s="538" t="s">
        <v>837</v>
      </c>
      <c r="I52" s="547">
        <v>8.16</v>
      </c>
      <c r="J52" s="547">
        <v>10</v>
      </c>
      <c r="K52" s="548">
        <v>81.599999999999994</v>
      </c>
    </row>
    <row r="53" spans="1:11" ht="14.4" customHeight="1" x14ac:dyDescent="0.3">
      <c r="A53" s="534" t="s">
        <v>464</v>
      </c>
      <c r="B53" s="535" t="s">
        <v>524</v>
      </c>
      <c r="C53" s="538" t="s">
        <v>469</v>
      </c>
      <c r="D53" s="567" t="s">
        <v>525</v>
      </c>
      <c r="E53" s="538" t="s">
        <v>1148</v>
      </c>
      <c r="F53" s="567" t="s">
        <v>1149</v>
      </c>
      <c r="G53" s="538" t="s">
        <v>838</v>
      </c>
      <c r="H53" s="538" t="s">
        <v>839</v>
      </c>
      <c r="I53" s="547">
        <v>0.49</v>
      </c>
      <c r="J53" s="547">
        <v>100</v>
      </c>
      <c r="K53" s="548">
        <v>49</v>
      </c>
    </row>
    <row r="54" spans="1:11" ht="14.4" customHeight="1" x14ac:dyDescent="0.3">
      <c r="A54" s="534" t="s">
        <v>464</v>
      </c>
      <c r="B54" s="535" t="s">
        <v>524</v>
      </c>
      <c r="C54" s="538" t="s">
        <v>469</v>
      </c>
      <c r="D54" s="567" t="s">
        <v>525</v>
      </c>
      <c r="E54" s="538" t="s">
        <v>1148</v>
      </c>
      <c r="F54" s="567" t="s">
        <v>1149</v>
      </c>
      <c r="G54" s="538" t="s">
        <v>840</v>
      </c>
      <c r="H54" s="538" t="s">
        <v>841</v>
      </c>
      <c r="I54" s="547">
        <v>1.8</v>
      </c>
      <c r="J54" s="547">
        <v>100</v>
      </c>
      <c r="K54" s="548">
        <v>180</v>
      </c>
    </row>
    <row r="55" spans="1:11" ht="14.4" customHeight="1" x14ac:dyDescent="0.3">
      <c r="A55" s="534" t="s">
        <v>464</v>
      </c>
      <c r="B55" s="535" t="s">
        <v>524</v>
      </c>
      <c r="C55" s="538" t="s">
        <v>469</v>
      </c>
      <c r="D55" s="567" t="s">
        <v>525</v>
      </c>
      <c r="E55" s="538" t="s">
        <v>1148</v>
      </c>
      <c r="F55" s="567" t="s">
        <v>1149</v>
      </c>
      <c r="G55" s="538" t="s">
        <v>842</v>
      </c>
      <c r="H55" s="538" t="s">
        <v>843</v>
      </c>
      <c r="I55" s="547">
        <v>1.795555555555556</v>
      </c>
      <c r="J55" s="547">
        <v>1300</v>
      </c>
      <c r="K55" s="548">
        <v>2332</v>
      </c>
    </row>
    <row r="56" spans="1:11" ht="14.4" customHeight="1" x14ac:dyDescent="0.3">
      <c r="A56" s="534" t="s">
        <v>464</v>
      </c>
      <c r="B56" s="535" t="s">
        <v>524</v>
      </c>
      <c r="C56" s="538" t="s">
        <v>469</v>
      </c>
      <c r="D56" s="567" t="s">
        <v>525</v>
      </c>
      <c r="E56" s="538" t="s">
        <v>1150</v>
      </c>
      <c r="F56" s="567" t="s">
        <v>1151</v>
      </c>
      <c r="G56" s="538" t="s">
        <v>844</v>
      </c>
      <c r="H56" s="538" t="s">
        <v>845</v>
      </c>
      <c r="I56" s="547">
        <v>0.59</v>
      </c>
      <c r="J56" s="547">
        <v>100</v>
      </c>
      <c r="K56" s="548">
        <v>59</v>
      </c>
    </row>
    <row r="57" spans="1:11" ht="14.4" customHeight="1" x14ac:dyDescent="0.3">
      <c r="A57" s="534" t="s">
        <v>464</v>
      </c>
      <c r="B57" s="535" t="s">
        <v>524</v>
      </c>
      <c r="C57" s="538" t="s">
        <v>469</v>
      </c>
      <c r="D57" s="567" t="s">
        <v>525</v>
      </c>
      <c r="E57" s="538" t="s">
        <v>1150</v>
      </c>
      <c r="F57" s="567" t="s">
        <v>1151</v>
      </c>
      <c r="G57" s="538" t="s">
        <v>846</v>
      </c>
      <c r="H57" s="538" t="s">
        <v>847</v>
      </c>
      <c r="I57" s="547">
        <v>0.72428571428571431</v>
      </c>
      <c r="J57" s="547">
        <v>1800</v>
      </c>
      <c r="K57" s="548">
        <v>1304.2</v>
      </c>
    </row>
    <row r="58" spans="1:11" ht="14.4" customHeight="1" x14ac:dyDescent="0.3">
      <c r="A58" s="534" t="s">
        <v>464</v>
      </c>
      <c r="B58" s="535" t="s">
        <v>524</v>
      </c>
      <c r="C58" s="538" t="s">
        <v>469</v>
      </c>
      <c r="D58" s="567" t="s">
        <v>525</v>
      </c>
      <c r="E58" s="538" t="s">
        <v>1150</v>
      </c>
      <c r="F58" s="567" t="s">
        <v>1151</v>
      </c>
      <c r="G58" s="538" t="s">
        <v>848</v>
      </c>
      <c r="H58" s="538" t="s">
        <v>849</v>
      </c>
      <c r="I58" s="547">
        <v>0.73</v>
      </c>
      <c r="J58" s="547">
        <v>400</v>
      </c>
      <c r="K58" s="548">
        <v>291.2</v>
      </c>
    </row>
    <row r="59" spans="1:11" ht="14.4" customHeight="1" x14ac:dyDescent="0.3">
      <c r="A59" s="534" t="s">
        <v>464</v>
      </c>
      <c r="B59" s="535" t="s">
        <v>524</v>
      </c>
      <c r="C59" s="538" t="s">
        <v>469</v>
      </c>
      <c r="D59" s="567" t="s">
        <v>525</v>
      </c>
      <c r="E59" s="538" t="s">
        <v>1150</v>
      </c>
      <c r="F59" s="567" t="s">
        <v>1151</v>
      </c>
      <c r="G59" s="538" t="s">
        <v>850</v>
      </c>
      <c r="H59" s="538" t="s">
        <v>851</v>
      </c>
      <c r="I59" s="547">
        <v>7.5</v>
      </c>
      <c r="J59" s="547">
        <v>80</v>
      </c>
      <c r="K59" s="548">
        <v>600</v>
      </c>
    </row>
    <row r="60" spans="1:11" ht="14.4" customHeight="1" x14ac:dyDescent="0.3">
      <c r="A60" s="534" t="s">
        <v>464</v>
      </c>
      <c r="B60" s="535" t="s">
        <v>524</v>
      </c>
      <c r="C60" s="538" t="s">
        <v>469</v>
      </c>
      <c r="D60" s="567" t="s">
        <v>525</v>
      </c>
      <c r="E60" s="538" t="s">
        <v>1150</v>
      </c>
      <c r="F60" s="567" t="s">
        <v>1151</v>
      </c>
      <c r="G60" s="538" t="s">
        <v>852</v>
      </c>
      <c r="H60" s="538" t="s">
        <v>853</v>
      </c>
      <c r="I60" s="547">
        <v>0.71</v>
      </c>
      <c r="J60" s="547">
        <v>2200</v>
      </c>
      <c r="K60" s="548">
        <v>1562</v>
      </c>
    </row>
    <row r="61" spans="1:11" ht="14.4" customHeight="1" x14ac:dyDescent="0.3">
      <c r="A61" s="534" t="s">
        <v>464</v>
      </c>
      <c r="B61" s="535" t="s">
        <v>524</v>
      </c>
      <c r="C61" s="538" t="s">
        <v>469</v>
      </c>
      <c r="D61" s="567" t="s">
        <v>525</v>
      </c>
      <c r="E61" s="538" t="s">
        <v>1150</v>
      </c>
      <c r="F61" s="567" t="s">
        <v>1151</v>
      </c>
      <c r="G61" s="538" t="s">
        <v>854</v>
      </c>
      <c r="H61" s="538" t="s">
        <v>855</v>
      </c>
      <c r="I61" s="547">
        <v>0.71</v>
      </c>
      <c r="J61" s="547">
        <v>1600</v>
      </c>
      <c r="K61" s="548">
        <v>1137.8</v>
      </c>
    </row>
    <row r="62" spans="1:11" ht="14.4" customHeight="1" x14ac:dyDescent="0.3">
      <c r="A62" s="534" t="s">
        <v>464</v>
      </c>
      <c r="B62" s="535" t="s">
        <v>524</v>
      </c>
      <c r="C62" s="538" t="s">
        <v>474</v>
      </c>
      <c r="D62" s="567" t="s">
        <v>526</v>
      </c>
      <c r="E62" s="538" t="s">
        <v>1140</v>
      </c>
      <c r="F62" s="567" t="s">
        <v>1141</v>
      </c>
      <c r="G62" s="538" t="s">
        <v>751</v>
      </c>
      <c r="H62" s="538" t="s">
        <v>752</v>
      </c>
      <c r="I62" s="547">
        <v>0.5842857142857143</v>
      </c>
      <c r="J62" s="547">
        <v>3500</v>
      </c>
      <c r="K62" s="548">
        <v>2045</v>
      </c>
    </row>
    <row r="63" spans="1:11" ht="14.4" customHeight="1" x14ac:dyDescent="0.3">
      <c r="A63" s="534" t="s">
        <v>464</v>
      </c>
      <c r="B63" s="535" t="s">
        <v>524</v>
      </c>
      <c r="C63" s="538" t="s">
        <v>474</v>
      </c>
      <c r="D63" s="567" t="s">
        <v>526</v>
      </c>
      <c r="E63" s="538" t="s">
        <v>1140</v>
      </c>
      <c r="F63" s="567" t="s">
        <v>1141</v>
      </c>
      <c r="G63" s="538" t="s">
        <v>759</v>
      </c>
      <c r="H63" s="538" t="s">
        <v>760</v>
      </c>
      <c r="I63" s="547">
        <v>27.954285714285721</v>
      </c>
      <c r="J63" s="547">
        <v>23</v>
      </c>
      <c r="K63" s="548">
        <v>643.12000000000012</v>
      </c>
    </row>
    <row r="64" spans="1:11" ht="14.4" customHeight="1" x14ac:dyDescent="0.3">
      <c r="A64" s="534" t="s">
        <v>464</v>
      </c>
      <c r="B64" s="535" t="s">
        <v>524</v>
      </c>
      <c r="C64" s="538" t="s">
        <v>474</v>
      </c>
      <c r="D64" s="567" t="s">
        <v>526</v>
      </c>
      <c r="E64" s="538" t="s">
        <v>1140</v>
      </c>
      <c r="F64" s="567" t="s">
        <v>1141</v>
      </c>
      <c r="G64" s="538" t="s">
        <v>763</v>
      </c>
      <c r="H64" s="538" t="s">
        <v>764</v>
      </c>
      <c r="I64" s="547">
        <v>1.3033333333333332</v>
      </c>
      <c r="J64" s="547">
        <v>300</v>
      </c>
      <c r="K64" s="548">
        <v>391</v>
      </c>
    </row>
    <row r="65" spans="1:11" ht="14.4" customHeight="1" x14ac:dyDescent="0.3">
      <c r="A65" s="534" t="s">
        <v>464</v>
      </c>
      <c r="B65" s="535" t="s">
        <v>524</v>
      </c>
      <c r="C65" s="538" t="s">
        <v>474</v>
      </c>
      <c r="D65" s="567" t="s">
        <v>526</v>
      </c>
      <c r="E65" s="538" t="s">
        <v>1140</v>
      </c>
      <c r="F65" s="567" t="s">
        <v>1141</v>
      </c>
      <c r="G65" s="538" t="s">
        <v>763</v>
      </c>
      <c r="H65" s="538" t="s">
        <v>856</v>
      </c>
      <c r="I65" s="547">
        <v>1.4550000000000001</v>
      </c>
      <c r="J65" s="547">
        <v>200</v>
      </c>
      <c r="K65" s="548">
        <v>291</v>
      </c>
    </row>
    <row r="66" spans="1:11" ht="14.4" customHeight="1" x14ac:dyDescent="0.3">
      <c r="A66" s="534" t="s">
        <v>464</v>
      </c>
      <c r="B66" s="535" t="s">
        <v>524</v>
      </c>
      <c r="C66" s="538" t="s">
        <v>474</v>
      </c>
      <c r="D66" s="567" t="s">
        <v>526</v>
      </c>
      <c r="E66" s="538" t="s">
        <v>1140</v>
      </c>
      <c r="F66" s="567" t="s">
        <v>1141</v>
      </c>
      <c r="G66" s="538" t="s">
        <v>769</v>
      </c>
      <c r="H66" s="538" t="s">
        <v>770</v>
      </c>
      <c r="I66" s="547">
        <v>29.33</v>
      </c>
      <c r="J66" s="547">
        <v>3</v>
      </c>
      <c r="K66" s="548">
        <v>87.99</v>
      </c>
    </row>
    <row r="67" spans="1:11" ht="14.4" customHeight="1" x14ac:dyDescent="0.3">
      <c r="A67" s="534" t="s">
        <v>464</v>
      </c>
      <c r="B67" s="535" t="s">
        <v>524</v>
      </c>
      <c r="C67" s="538" t="s">
        <v>474</v>
      </c>
      <c r="D67" s="567" t="s">
        <v>526</v>
      </c>
      <c r="E67" s="538" t="s">
        <v>1140</v>
      </c>
      <c r="F67" s="567" t="s">
        <v>1141</v>
      </c>
      <c r="G67" s="538" t="s">
        <v>857</v>
      </c>
      <c r="H67" s="538" t="s">
        <v>858</v>
      </c>
      <c r="I67" s="547">
        <v>98.38</v>
      </c>
      <c r="J67" s="547">
        <v>6</v>
      </c>
      <c r="K67" s="548">
        <v>590.28</v>
      </c>
    </row>
    <row r="68" spans="1:11" ht="14.4" customHeight="1" x14ac:dyDescent="0.3">
      <c r="A68" s="534" t="s">
        <v>464</v>
      </c>
      <c r="B68" s="535" t="s">
        <v>524</v>
      </c>
      <c r="C68" s="538" t="s">
        <v>474</v>
      </c>
      <c r="D68" s="567" t="s">
        <v>526</v>
      </c>
      <c r="E68" s="538" t="s">
        <v>1142</v>
      </c>
      <c r="F68" s="567" t="s">
        <v>1143</v>
      </c>
      <c r="G68" s="538" t="s">
        <v>859</v>
      </c>
      <c r="H68" s="538" t="s">
        <v>860</v>
      </c>
      <c r="I68" s="547">
        <v>0.47714285714285704</v>
      </c>
      <c r="J68" s="547">
        <v>900</v>
      </c>
      <c r="K68" s="548">
        <v>429</v>
      </c>
    </row>
    <row r="69" spans="1:11" ht="14.4" customHeight="1" x14ac:dyDescent="0.3">
      <c r="A69" s="534" t="s">
        <v>464</v>
      </c>
      <c r="B69" s="535" t="s">
        <v>524</v>
      </c>
      <c r="C69" s="538" t="s">
        <v>474</v>
      </c>
      <c r="D69" s="567" t="s">
        <v>526</v>
      </c>
      <c r="E69" s="538" t="s">
        <v>1142</v>
      </c>
      <c r="F69" s="567" t="s">
        <v>1143</v>
      </c>
      <c r="G69" s="538" t="s">
        <v>861</v>
      </c>
      <c r="H69" s="538" t="s">
        <v>862</v>
      </c>
      <c r="I69" s="547">
        <v>1.84</v>
      </c>
      <c r="J69" s="547">
        <v>1400</v>
      </c>
      <c r="K69" s="548">
        <v>2576</v>
      </c>
    </row>
    <row r="70" spans="1:11" ht="14.4" customHeight="1" x14ac:dyDescent="0.3">
      <c r="A70" s="534" t="s">
        <v>464</v>
      </c>
      <c r="B70" s="535" t="s">
        <v>524</v>
      </c>
      <c r="C70" s="538" t="s">
        <v>474</v>
      </c>
      <c r="D70" s="567" t="s">
        <v>526</v>
      </c>
      <c r="E70" s="538" t="s">
        <v>1142</v>
      </c>
      <c r="F70" s="567" t="s">
        <v>1143</v>
      </c>
      <c r="G70" s="538" t="s">
        <v>861</v>
      </c>
      <c r="H70" s="538" t="s">
        <v>863</v>
      </c>
      <c r="I70" s="547">
        <v>1.96</v>
      </c>
      <c r="J70" s="547">
        <v>1400</v>
      </c>
      <c r="K70" s="548">
        <v>2744</v>
      </c>
    </row>
    <row r="71" spans="1:11" ht="14.4" customHeight="1" x14ac:dyDescent="0.3">
      <c r="A71" s="534" t="s">
        <v>464</v>
      </c>
      <c r="B71" s="535" t="s">
        <v>524</v>
      </c>
      <c r="C71" s="538" t="s">
        <v>474</v>
      </c>
      <c r="D71" s="567" t="s">
        <v>526</v>
      </c>
      <c r="E71" s="538" t="s">
        <v>1142</v>
      </c>
      <c r="F71" s="567" t="s">
        <v>1143</v>
      </c>
      <c r="G71" s="538" t="s">
        <v>864</v>
      </c>
      <c r="H71" s="538" t="s">
        <v>865</v>
      </c>
      <c r="I71" s="547">
        <v>0.6</v>
      </c>
      <c r="J71" s="547">
        <v>800</v>
      </c>
      <c r="K71" s="548">
        <v>480</v>
      </c>
    </row>
    <row r="72" spans="1:11" ht="14.4" customHeight="1" x14ac:dyDescent="0.3">
      <c r="A72" s="534" t="s">
        <v>464</v>
      </c>
      <c r="B72" s="535" t="s">
        <v>524</v>
      </c>
      <c r="C72" s="538" t="s">
        <v>474</v>
      </c>
      <c r="D72" s="567" t="s">
        <v>526</v>
      </c>
      <c r="E72" s="538" t="s">
        <v>1142</v>
      </c>
      <c r="F72" s="567" t="s">
        <v>1143</v>
      </c>
      <c r="G72" s="538" t="s">
        <v>866</v>
      </c>
      <c r="H72" s="538" t="s">
        <v>867</v>
      </c>
      <c r="I72" s="547">
        <v>4.24</v>
      </c>
      <c r="J72" s="547">
        <v>50</v>
      </c>
      <c r="K72" s="548">
        <v>212</v>
      </c>
    </row>
    <row r="73" spans="1:11" ht="14.4" customHeight="1" x14ac:dyDescent="0.3">
      <c r="A73" s="534" t="s">
        <v>464</v>
      </c>
      <c r="B73" s="535" t="s">
        <v>524</v>
      </c>
      <c r="C73" s="538" t="s">
        <v>474</v>
      </c>
      <c r="D73" s="567" t="s">
        <v>526</v>
      </c>
      <c r="E73" s="538" t="s">
        <v>1142</v>
      </c>
      <c r="F73" s="567" t="s">
        <v>1143</v>
      </c>
      <c r="G73" s="538" t="s">
        <v>866</v>
      </c>
      <c r="H73" s="538" t="s">
        <v>868</v>
      </c>
      <c r="I73" s="547">
        <v>4.1100000000000003</v>
      </c>
      <c r="J73" s="547">
        <v>100</v>
      </c>
      <c r="K73" s="548">
        <v>411</v>
      </c>
    </row>
    <row r="74" spans="1:11" ht="14.4" customHeight="1" x14ac:dyDescent="0.3">
      <c r="A74" s="534" t="s">
        <v>464</v>
      </c>
      <c r="B74" s="535" t="s">
        <v>524</v>
      </c>
      <c r="C74" s="538" t="s">
        <v>474</v>
      </c>
      <c r="D74" s="567" t="s">
        <v>526</v>
      </c>
      <c r="E74" s="538" t="s">
        <v>1142</v>
      </c>
      <c r="F74" s="567" t="s">
        <v>1143</v>
      </c>
      <c r="G74" s="538" t="s">
        <v>820</v>
      </c>
      <c r="H74" s="538" t="s">
        <v>821</v>
      </c>
      <c r="I74" s="547">
        <v>15.002222222222221</v>
      </c>
      <c r="J74" s="547">
        <v>76</v>
      </c>
      <c r="K74" s="548">
        <v>1140.2</v>
      </c>
    </row>
    <row r="75" spans="1:11" ht="14.4" customHeight="1" x14ac:dyDescent="0.3">
      <c r="A75" s="534" t="s">
        <v>464</v>
      </c>
      <c r="B75" s="535" t="s">
        <v>524</v>
      </c>
      <c r="C75" s="538" t="s">
        <v>474</v>
      </c>
      <c r="D75" s="567" t="s">
        <v>526</v>
      </c>
      <c r="E75" s="538" t="s">
        <v>1142</v>
      </c>
      <c r="F75" s="567" t="s">
        <v>1143</v>
      </c>
      <c r="G75" s="538" t="s">
        <v>824</v>
      </c>
      <c r="H75" s="538" t="s">
        <v>825</v>
      </c>
      <c r="I75" s="547">
        <v>25.530999999999999</v>
      </c>
      <c r="J75" s="547">
        <v>76</v>
      </c>
      <c r="K75" s="548">
        <v>1940.39</v>
      </c>
    </row>
    <row r="76" spans="1:11" ht="14.4" customHeight="1" x14ac:dyDescent="0.3">
      <c r="A76" s="534" t="s">
        <v>464</v>
      </c>
      <c r="B76" s="535" t="s">
        <v>524</v>
      </c>
      <c r="C76" s="538" t="s">
        <v>474</v>
      </c>
      <c r="D76" s="567" t="s">
        <v>526</v>
      </c>
      <c r="E76" s="538" t="s">
        <v>1142</v>
      </c>
      <c r="F76" s="567" t="s">
        <v>1143</v>
      </c>
      <c r="G76" s="538" t="s">
        <v>869</v>
      </c>
      <c r="H76" s="538" t="s">
        <v>870</v>
      </c>
      <c r="I76" s="547">
        <v>2</v>
      </c>
      <c r="J76" s="547">
        <v>600</v>
      </c>
      <c r="K76" s="548">
        <v>1201.53</v>
      </c>
    </row>
    <row r="77" spans="1:11" ht="14.4" customHeight="1" x14ac:dyDescent="0.3">
      <c r="A77" s="534" t="s">
        <v>464</v>
      </c>
      <c r="B77" s="535" t="s">
        <v>524</v>
      </c>
      <c r="C77" s="538" t="s">
        <v>474</v>
      </c>
      <c r="D77" s="567" t="s">
        <v>526</v>
      </c>
      <c r="E77" s="538" t="s">
        <v>1142</v>
      </c>
      <c r="F77" s="567" t="s">
        <v>1143</v>
      </c>
      <c r="G77" s="538" t="s">
        <v>869</v>
      </c>
      <c r="H77" s="538" t="s">
        <v>871</v>
      </c>
      <c r="I77" s="547">
        <v>1.99</v>
      </c>
      <c r="J77" s="547">
        <v>600</v>
      </c>
      <c r="K77" s="548">
        <v>1194.27</v>
      </c>
    </row>
    <row r="78" spans="1:11" ht="14.4" customHeight="1" x14ac:dyDescent="0.3">
      <c r="A78" s="534" t="s">
        <v>464</v>
      </c>
      <c r="B78" s="535" t="s">
        <v>524</v>
      </c>
      <c r="C78" s="538" t="s">
        <v>474</v>
      </c>
      <c r="D78" s="567" t="s">
        <v>526</v>
      </c>
      <c r="E78" s="538" t="s">
        <v>1142</v>
      </c>
      <c r="F78" s="567" t="s">
        <v>1143</v>
      </c>
      <c r="G78" s="538" t="s">
        <v>872</v>
      </c>
      <c r="H78" s="538" t="s">
        <v>873</v>
      </c>
      <c r="I78" s="547">
        <v>3.6300000000000003</v>
      </c>
      <c r="J78" s="547">
        <v>960</v>
      </c>
      <c r="K78" s="548">
        <v>3484.8</v>
      </c>
    </row>
    <row r="79" spans="1:11" ht="14.4" customHeight="1" x14ac:dyDescent="0.3">
      <c r="A79" s="534" t="s">
        <v>464</v>
      </c>
      <c r="B79" s="535" t="s">
        <v>524</v>
      </c>
      <c r="C79" s="538" t="s">
        <v>474</v>
      </c>
      <c r="D79" s="567" t="s">
        <v>526</v>
      </c>
      <c r="E79" s="538" t="s">
        <v>1142</v>
      </c>
      <c r="F79" s="567" t="s">
        <v>1143</v>
      </c>
      <c r="G79" s="538" t="s">
        <v>874</v>
      </c>
      <c r="H79" s="538" t="s">
        <v>875</v>
      </c>
      <c r="I79" s="547">
        <v>60.954999999999998</v>
      </c>
      <c r="J79" s="547">
        <v>80</v>
      </c>
      <c r="K79" s="548">
        <v>4876.3</v>
      </c>
    </row>
    <row r="80" spans="1:11" ht="14.4" customHeight="1" x14ac:dyDescent="0.3">
      <c r="A80" s="534" t="s">
        <v>464</v>
      </c>
      <c r="B80" s="535" t="s">
        <v>524</v>
      </c>
      <c r="C80" s="538" t="s">
        <v>474</v>
      </c>
      <c r="D80" s="567" t="s">
        <v>526</v>
      </c>
      <c r="E80" s="538" t="s">
        <v>1142</v>
      </c>
      <c r="F80" s="567" t="s">
        <v>1143</v>
      </c>
      <c r="G80" s="538" t="s">
        <v>876</v>
      </c>
      <c r="H80" s="538" t="s">
        <v>877</v>
      </c>
      <c r="I80" s="547">
        <v>68.73</v>
      </c>
      <c r="J80" s="547">
        <v>200</v>
      </c>
      <c r="K80" s="548">
        <v>13745.6</v>
      </c>
    </row>
    <row r="81" spans="1:11" ht="14.4" customHeight="1" x14ac:dyDescent="0.3">
      <c r="A81" s="534" t="s">
        <v>464</v>
      </c>
      <c r="B81" s="535" t="s">
        <v>524</v>
      </c>
      <c r="C81" s="538" t="s">
        <v>474</v>
      </c>
      <c r="D81" s="567" t="s">
        <v>526</v>
      </c>
      <c r="E81" s="538" t="s">
        <v>1142</v>
      </c>
      <c r="F81" s="567" t="s">
        <v>1143</v>
      </c>
      <c r="G81" s="538" t="s">
        <v>878</v>
      </c>
      <c r="H81" s="538" t="s">
        <v>879</v>
      </c>
      <c r="I81" s="547">
        <v>3570</v>
      </c>
      <c r="J81" s="547">
        <v>1</v>
      </c>
      <c r="K81" s="548">
        <v>3570</v>
      </c>
    </row>
    <row r="82" spans="1:11" ht="14.4" customHeight="1" x14ac:dyDescent="0.3">
      <c r="A82" s="534" t="s">
        <v>464</v>
      </c>
      <c r="B82" s="535" t="s">
        <v>524</v>
      </c>
      <c r="C82" s="538" t="s">
        <v>474</v>
      </c>
      <c r="D82" s="567" t="s">
        <v>526</v>
      </c>
      <c r="E82" s="538" t="s">
        <v>1142</v>
      </c>
      <c r="F82" s="567" t="s">
        <v>1143</v>
      </c>
      <c r="G82" s="538" t="s">
        <v>880</v>
      </c>
      <c r="H82" s="538" t="s">
        <v>881</v>
      </c>
      <c r="I82" s="547">
        <v>5.6</v>
      </c>
      <c r="J82" s="547">
        <v>1000</v>
      </c>
      <c r="K82" s="548">
        <v>5595.04</v>
      </c>
    </row>
    <row r="83" spans="1:11" ht="14.4" customHeight="1" x14ac:dyDescent="0.3">
      <c r="A83" s="534" t="s">
        <v>464</v>
      </c>
      <c r="B83" s="535" t="s">
        <v>524</v>
      </c>
      <c r="C83" s="538" t="s">
        <v>474</v>
      </c>
      <c r="D83" s="567" t="s">
        <v>526</v>
      </c>
      <c r="E83" s="538" t="s">
        <v>1142</v>
      </c>
      <c r="F83" s="567" t="s">
        <v>1143</v>
      </c>
      <c r="G83" s="538" t="s">
        <v>882</v>
      </c>
      <c r="H83" s="538" t="s">
        <v>883</v>
      </c>
      <c r="I83" s="547">
        <v>183.72</v>
      </c>
      <c r="J83" s="547">
        <v>1</v>
      </c>
      <c r="K83" s="548">
        <v>183.72</v>
      </c>
    </row>
    <row r="84" spans="1:11" ht="14.4" customHeight="1" x14ac:dyDescent="0.3">
      <c r="A84" s="534" t="s">
        <v>464</v>
      </c>
      <c r="B84" s="535" t="s">
        <v>524</v>
      </c>
      <c r="C84" s="538" t="s">
        <v>474</v>
      </c>
      <c r="D84" s="567" t="s">
        <v>526</v>
      </c>
      <c r="E84" s="538" t="s">
        <v>1142</v>
      </c>
      <c r="F84" s="567" t="s">
        <v>1143</v>
      </c>
      <c r="G84" s="538" t="s">
        <v>884</v>
      </c>
      <c r="H84" s="538" t="s">
        <v>885</v>
      </c>
      <c r="I84" s="547">
        <v>11.38</v>
      </c>
      <c r="J84" s="547">
        <v>200</v>
      </c>
      <c r="K84" s="548">
        <v>2275</v>
      </c>
    </row>
    <row r="85" spans="1:11" ht="14.4" customHeight="1" x14ac:dyDescent="0.3">
      <c r="A85" s="534" t="s">
        <v>464</v>
      </c>
      <c r="B85" s="535" t="s">
        <v>524</v>
      </c>
      <c r="C85" s="538" t="s">
        <v>474</v>
      </c>
      <c r="D85" s="567" t="s">
        <v>526</v>
      </c>
      <c r="E85" s="538" t="s">
        <v>1142</v>
      </c>
      <c r="F85" s="567" t="s">
        <v>1143</v>
      </c>
      <c r="G85" s="538" t="s">
        <v>886</v>
      </c>
      <c r="H85" s="538" t="s">
        <v>887</v>
      </c>
      <c r="I85" s="547">
        <v>1.2</v>
      </c>
      <c r="J85" s="547">
        <v>400</v>
      </c>
      <c r="K85" s="548">
        <v>479.32</v>
      </c>
    </row>
    <row r="86" spans="1:11" ht="14.4" customHeight="1" x14ac:dyDescent="0.3">
      <c r="A86" s="534" t="s">
        <v>464</v>
      </c>
      <c r="B86" s="535" t="s">
        <v>524</v>
      </c>
      <c r="C86" s="538" t="s">
        <v>474</v>
      </c>
      <c r="D86" s="567" t="s">
        <v>526</v>
      </c>
      <c r="E86" s="538" t="s">
        <v>1142</v>
      </c>
      <c r="F86" s="567" t="s">
        <v>1143</v>
      </c>
      <c r="G86" s="538" t="s">
        <v>888</v>
      </c>
      <c r="H86" s="538" t="s">
        <v>889</v>
      </c>
      <c r="I86" s="547">
        <v>23488.52</v>
      </c>
      <c r="J86" s="547">
        <v>2</v>
      </c>
      <c r="K86" s="548">
        <v>46977.04</v>
      </c>
    </row>
    <row r="87" spans="1:11" ht="14.4" customHeight="1" x14ac:dyDescent="0.3">
      <c r="A87" s="534" t="s">
        <v>464</v>
      </c>
      <c r="B87" s="535" t="s">
        <v>524</v>
      </c>
      <c r="C87" s="538" t="s">
        <v>474</v>
      </c>
      <c r="D87" s="567" t="s">
        <v>526</v>
      </c>
      <c r="E87" s="538" t="s">
        <v>1142</v>
      </c>
      <c r="F87" s="567" t="s">
        <v>1143</v>
      </c>
      <c r="G87" s="538" t="s">
        <v>890</v>
      </c>
      <c r="H87" s="538" t="s">
        <v>891</v>
      </c>
      <c r="I87" s="547">
        <v>2498.02</v>
      </c>
      <c r="J87" s="547">
        <v>5</v>
      </c>
      <c r="K87" s="548">
        <v>12490.1</v>
      </c>
    </row>
    <row r="88" spans="1:11" ht="14.4" customHeight="1" x14ac:dyDescent="0.3">
      <c r="A88" s="534" t="s">
        <v>464</v>
      </c>
      <c r="B88" s="535" t="s">
        <v>524</v>
      </c>
      <c r="C88" s="538" t="s">
        <v>474</v>
      </c>
      <c r="D88" s="567" t="s">
        <v>526</v>
      </c>
      <c r="E88" s="538" t="s">
        <v>1142</v>
      </c>
      <c r="F88" s="567" t="s">
        <v>1143</v>
      </c>
      <c r="G88" s="538" t="s">
        <v>892</v>
      </c>
      <c r="H88" s="538" t="s">
        <v>893</v>
      </c>
      <c r="I88" s="547">
        <v>7973.9</v>
      </c>
      <c r="J88" s="547">
        <v>1</v>
      </c>
      <c r="K88" s="548">
        <v>7973.9</v>
      </c>
    </row>
    <row r="89" spans="1:11" ht="14.4" customHeight="1" x14ac:dyDescent="0.3">
      <c r="A89" s="534" t="s">
        <v>464</v>
      </c>
      <c r="B89" s="535" t="s">
        <v>524</v>
      </c>
      <c r="C89" s="538" t="s">
        <v>474</v>
      </c>
      <c r="D89" s="567" t="s">
        <v>526</v>
      </c>
      <c r="E89" s="538" t="s">
        <v>1144</v>
      </c>
      <c r="F89" s="567" t="s">
        <v>1145</v>
      </c>
      <c r="G89" s="538" t="s">
        <v>894</v>
      </c>
      <c r="H89" s="538" t="s">
        <v>895</v>
      </c>
      <c r="I89" s="547">
        <v>1.84</v>
      </c>
      <c r="J89" s="547">
        <v>2048</v>
      </c>
      <c r="K89" s="548">
        <v>3775.2</v>
      </c>
    </row>
    <row r="90" spans="1:11" ht="14.4" customHeight="1" x14ac:dyDescent="0.3">
      <c r="A90" s="534" t="s">
        <v>464</v>
      </c>
      <c r="B90" s="535" t="s">
        <v>524</v>
      </c>
      <c r="C90" s="538" t="s">
        <v>474</v>
      </c>
      <c r="D90" s="567" t="s">
        <v>526</v>
      </c>
      <c r="E90" s="538" t="s">
        <v>1144</v>
      </c>
      <c r="F90" s="567" t="s">
        <v>1145</v>
      </c>
      <c r="G90" s="538" t="s">
        <v>896</v>
      </c>
      <c r="H90" s="538" t="s">
        <v>897</v>
      </c>
      <c r="I90" s="547">
        <v>1.4787500000000002</v>
      </c>
      <c r="J90" s="547">
        <v>5300</v>
      </c>
      <c r="K90" s="548">
        <v>7818.5899999999992</v>
      </c>
    </row>
    <row r="91" spans="1:11" ht="14.4" customHeight="1" x14ac:dyDescent="0.3">
      <c r="A91" s="534" t="s">
        <v>464</v>
      </c>
      <c r="B91" s="535" t="s">
        <v>524</v>
      </c>
      <c r="C91" s="538" t="s">
        <v>474</v>
      </c>
      <c r="D91" s="567" t="s">
        <v>526</v>
      </c>
      <c r="E91" s="538" t="s">
        <v>1144</v>
      </c>
      <c r="F91" s="567" t="s">
        <v>1145</v>
      </c>
      <c r="G91" s="538" t="s">
        <v>898</v>
      </c>
      <c r="H91" s="538" t="s">
        <v>899</v>
      </c>
      <c r="I91" s="547">
        <v>0.45416666666666666</v>
      </c>
      <c r="J91" s="547">
        <v>28000</v>
      </c>
      <c r="K91" s="548">
        <v>12659.57</v>
      </c>
    </row>
    <row r="92" spans="1:11" ht="14.4" customHeight="1" x14ac:dyDescent="0.3">
      <c r="A92" s="534" t="s">
        <v>464</v>
      </c>
      <c r="B92" s="535" t="s">
        <v>524</v>
      </c>
      <c r="C92" s="538" t="s">
        <v>474</v>
      </c>
      <c r="D92" s="567" t="s">
        <v>526</v>
      </c>
      <c r="E92" s="538" t="s">
        <v>1144</v>
      </c>
      <c r="F92" s="567" t="s">
        <v>1145</v>
      </c>
      <c r="G92" s="538" t="s">
        <v>900</v>
      </c>
      <c r="H92" s="538" t="s">
        <v>901</v>
      </c>
      <c r="I92" s="547">
        <v>0.13250000000000003</v>
      </c>
      <c r="J92" s="547">
        <v>27000</v>
      </c>
      <c r="K92" s="548">
        <v>3618.5</v>
      </c>
    </row>
    <row r="93" spans="1:11" ht="14.4" customHeight="1" x14ac:dyDescent="0.3">
      <c r="A93" s="534" t="s">
        <v>464</v>
      </c>
      <c r="B93" s="535" t="s">
        <v>524</v>
      </c>
      <c r="C93" s="538" t="s">
        <v>474</v>
      </c>
      <c r="D93" s="567" t="s">
        <v>526</v>
      </c>
      <c r="E93" s="538" t="s">
        <v>1144</v>
      </c>
      <c r="F93" s="567" t="s">
        <v>1145</v>
      </c>
      <c r="G93" s="538" t="s">
        <v>902</v>
      </c>
      <c r="H93" s="538" t="s">
        <v>903</v>
      </c>
      <c r="I93" s="547">
        <v>1.2850000000000001</v>
      </c>
      <c r="J93" s="547">
        <v>7000</v>
      </c>
      <c r="K93" s="548">
        <v>9014.5</v>
      </c>
    </row>
    <row r="94" spans="1:11" ht="14.4" customHeight="1" x14ac:dyDescent="0.3">
      <c r="A94" s="534" t="s">
        <v>464</v>
      </c>
      <c r="B94" s="535" t="s">
        <v>524</v>
      </c>
      <c r="C94" s="538" t="s">
        <v>474</v>
      </c>
      <c r="D94" s="567" t="s">
        <v>526</v>
      </c>
      <c r="E94" s="538" t="s">
        <v>1144</v>
      </c>
      <c r="F94" s="567" t="s">
        <v>1145</v>
      </c>
      <c r="G94" s="538" t="s">
        <v>904</v>
      </c>
      <c r="H94" s="538" t="s">
        <v>905</v>
      </c>
      <c r="I94" s="547">
        <v>37.51</v>
      </c>
      <c r="J94" s="547">
        <v>10</v>
      </c>
      <c r="K94" s="548">
        <v>375.1</v>
      </c>
    </row>
    <row r="95" spans="1:11" ht="14.4" customHeight="1" x14ac:dyDescent="0.3">
      <c r="A95" s="534" t="s">
        <v>464</v>
      </c>
      <c r="B95" s="535" t="s">
        <v>524</v>
      </c>
      <c r="C95" s="538" t="s">
        <v>474</v>
      </c>
      <c r="D95" s="567" t="s">
        <v>526</v>
      </c>
      <c r="E95" s="538" t="s">
        <v>1144</v>
      </c>
      <c r="F95" s="567" t="s">
        <v>1145</v>
      </c>
      <c r="G95" s="538" t="s">
        <v>906</v>
      </c>
      <c r="H95" s="538" t="s">
        <v>907</v>
      </c>
      <c r="I95" s="547">
        <v>22.022499999999997</v>
      </c>
      <c r="J95" s="547">
        <v>625</v>
      </c>
      <c r="K95" s="548">
        <v>13552</v>
      </c>
    </row>
    <row r="96" spans="1:11" ht="14.4" customHeight="1" x14ac:dyDescent="0.3">
      <c r="A96" s="534" t="s">
        <v>464</v>
      </c>
      <c r="B96" s="535" t="s">
        <v>524</v>
      </c>
      <c r="C96" s="538" t="s">
        <v>474</v>
      </c>
      <c r="D96" s="567" t="s">
        <v>526</v>
      </c>
      <c r="E96" s="538" t="s">
        <v>1144</v>
      </c>
      <c r="F96" s="567" t="s">
        <v>1145</v>
      </c>
      <c r="G96" s="538" t="s">
        <v>908</v>
      </c>
      <c r="H96" s="538" t="s">
        <v>909</v>
      </c>
      <c r="I96" s="547">
        <v>0.77333333333333343</v>
      </c>
      <c r="J96" s="547">
        <v>6000</v>
      </c>
      <c r="K96" s="548">
        <v>4618.04</v>
      </c>
    </row>
    <row r="97" spans="1:11" ht="14.4" customHeight="1" x14ac:dyDescent="0.3">
      <c r="A97" s="534" t="s">
        <v>464</v>
      </c>
      <c r="B97" s="535" t="s">
        <v>524</v>
      </c>
      <c r="C97" s="538" t="s">
        <v>474</v>
      </c>
      <c r="D97" s="567" t="s">
        <v>526</v>
      </c>
      <c r="E97" s="538" t="s">
        <v>1144</v>
      </c>
      <c r="F97" s="567" t="s">
        <v>1145</v>
      </c>
      <c r="G97" s="538" t="s">
        <v>910</v>
      </c>
      <c r="H97" s="538" t="s">
        <v>911</v>
      </c>
      <c r="I97" s="547">
        <v>0.27</v>
      </c>
      <c r="J97" s="547">
        <v>1000</v>
      </c>
      <c r="K97" s="548">
        <v>274.89999999999998</v>
      </c>
    </row>
    <row r="98" spans="1:11" ht="14.4" customHeight="1" x14ac:dyDescent="0.3">
      <c r="A98" s="534" t="s">
        <v>464</v>
      </c>
      <c r="B98" s="535" t="s">
        <v>524</v>
      </c>
      <c r="C98" s="538" t="s">
        <v>474</v>
      </c>
      <c r="D98" s="567" t="s">
        <v>526</v>
      </c>
      <c r="E98" s="538" t="s">
        <v>1144</v>
      </c>
      <c r="F98" s="567" t="s">
        <v>1145</v>
      </c>
      <c r="G98" s="538" t="s">
        <v>912</v>
      </c>
      <c r="H98" s="538" t="s">
        <v>913</v>
      </c>
      <c r="I98" s="547">
        <v>1507.51</v>
      </c>
      <c r="J98" s="547">
        <v>45</v>
      </c>
      <c r="K98" s="548">
        <v>17690.2</v>
      </c>
    </row>
    <row r="99" spans="1:11" ht="14.4" customHeight="1" x14ac:dyDescent="0.3">
      <c r="A99" s="534" t="s">
        <v>464</v>
      </c>
      <c r="B99" s="535" t="s">
        <v>524</v>
      </c>
      <c r="C99" s="538" t="s">
        <v>474</v>
      </c>
      <c r="D99" s="567" t="s">
        <v>526</v>
      </c>
      <c r="E99" s="538" t="s">
        <v>1144</v>
      </c>
      <c r="F99" s="567" t="s">
        <v>1145</v>
      </c>
      <c r="G99" s="538" t="s">
        <v>914</v>
      </c>
      <c r="H99" s="538" t="s">
        <v>915</v>
      </c>
      <c r="I99" s="547">
        <v>1282.5</v>
      </c>
      <c r="J99" s="547">
        <v>2</v>
      </c>
      <c r="K99" s="548">
        <v>2565</v>
      </c>
    </row>
    <row r="100" spans="1:11" ht="14.4" customHeight="1" x14ac:dyDescent="0.3">
      <c r="A100" s="534" t="s">
        <v>464</v>
      </c>
      <c r="B100" s="535" t="s">
        <v>524</v>
      </c>
      <c r="C100" s="538" t="s">
        <v>474</v>
      </c>
      <c r="D100" s="567" t="s">
        <v>526</v>
      </c>
      <c r="E100" s="538" t="s">
        <v>1144</v>
      </c>
      <c r="F100" s="567" t="s">
        <v>1145</v>
      </c>
      <c r="G100" s="538" t="s">
        <v>916</v>
      </c>
      <c r="H100" s="538" t="s">
        <v>917</v>
      </c>
      <c r="I100" s="547">
        <v>3.1524999999999999</v>
      </c>
      <c r="J100" s="547">
        <v>16320</v>
      </c>
      <c r="K100" s="548">
        <v>48901.440000000002</v>
      </c>
    </row>
    <row r="101" spans="1:11" ht="14.4" customHeight="1" x14ac:dyDescent="0.3">
      <c r="A101" s="534" t="s">
        <v>464</v>
      </c>
      <c r="B101" s="535" t="s">
        <v>524</v>
      </c>
      <c r="C101" s="538" t="s">
        <v>474</v>
      </c>
      <c r="D101" s="567" t="s">
        <v>526</v>
      </c>
      <c r="E101" s="538" t="s">
        <v>1144</v>
      </c>
      <c r="F101" s="567" t="s">
        <v>1145</v>
      </c>
      <c r="G101" s="538" t="s">
        <v>918</v>
      </c>
      <c r="H101" s="538" t="s">
        <v>919</v>
      </c>
      <c r="I101" s="547">
        <v>2.5099999999999998</v>
      </c>
      <c r="J101" s="547">
        <v>7680</v>
      </c>
      <c r="K101" s="548">
        <v>19263.2</v>
      </c>
    </row>
    <row r="102" spans="1:11" ht="14.4" customHeight="1" x14ac:dyDescent="0.3">
      <c r="A102" s="534" t="s">
        <v>464</v>
      </c>
      <c r="B102" s="535" t="s">
        <v>524</v>
      </c>
      <c r="C102" s="538" t="s">
        <v>474</v>
      </c>
      <c r="D102" s="567" t="s">
        <v>526</v>
      </c>
      <c r="E102" s="538" t="s">
        <v>1144</v>
      </c>
      <c r="F102" s="567" t="s">
        <v>1145</v>
      </c>
      <c r="G102" s="538" t="s">
        <v>920</v>
      </c>
      <c r="H102" s="538" t="s">
        <v>921</v>
      </c>
      <c r="I102" s="547">
        <v>37.51</v>
      </c>
      <c r="J102" s="547">
        <v>10</v>
      </c>
      <c r="K102" s="548">
        <v>375.1</v>
      </c>
    </row>
    <row r="103" spans="1:11" ht="14.4" customHeight="1" x14ac:dyDescent="0.3">
      <c r="A103" s="534" t="s">
        <v>464</v>
      </c>
      <c r="B103" s="535" t="s">
        <v>524</v>
      </c>
      <c r="C103" s="538" t="s">
        <v>474</v>
      </c>
      <c r="D103" s="567" t="s">
        <v>526</v>
      </c>
      <c r="E103" s="538" t="s">
        <v>1144</v>
      </c>
      <c r="F103" s="567" t="s">
        <v>1145</v>
      </c>
      <c r="G103" s="538" t="s">
        <v>922</v>
      </c>
      <c r="H103" s="538" t="s">
        <v>923</v>
      </c>
      <c r="I103" s="547">
        <v>1.85</v>
      </c>
      <c r="J103" s="547">
        <v>2048</v>
      </c>
      <c r="K103" s="548">
        <v>3794.56</v>
      </c>
    </row>
    <row r="104" spans="1:11" ht="14.4" customHeight="1" x14ac:dyDescent="0.3">
      <c r="A104" s="534" t="s">
        <v>464</v>
      </c>
      <c r="B104" s="535" t="s">
        <v>524</v>
      </c>
      <c r="C104" s="538" t="s">
        <v>474</v>
      </c>
      <c r="D104" s="567" t="s">
        <v>526</v>
      </c>
      <c r="E104" s="538" t="s">
        <v>1144</v>
      </c>
      <c r="F104" s="567" t="s">
        <v>1145</v>
      </c>
      <c r="G104" s="538" t="s">
        <v>924</v>
      </c>
      <c r="H104" s="538" t="s">
        <v>925</v>
      </c>
      <c r="I104" s="547">
        <v>26.22</v>
      </c>
      <c r="J104" s="547">
        <v>360</v>
      </c>
      <c r="K104" s="548">
        <v>9438</v>
      </c>
    </row>
    <row r="105" spans="1:11" ht="14.4" customHeight="1" x14ac:dyDescent="0.3">
      <c r="A105" s="534" t="s">
        <v>464</v>
      </c>
      <c r="B105" s="535" t="s">
        <v>524</v>
      </c>
      <c r="C105" s="538" t="s">
        <v>474</v>
      </c>
      <c r="D105" s="567" t="s">
        <v>526</v>
      </c>
      <c r="E105" s="538" t="s">
        <v>1144</v>
      </c>
      <c r="F105" s="567" t="s">
        <v>1145</v>
      </c>
      <c r="G105" s="538" t="s">
        <v>926</v>
      </c>
      <c r="H105" s="538" t="s">
        <v>927</v>
      </c>
      <c r="I105" s="547">
        <v>2649.9</v>
      </c>
      <c r="J105" s="547">
        <v>19</v>
      </c>
      <c r="K105" s="548">
        <v>50348.1</v>
      </c>
    </row>
    <row r="106" spans="1:11" ht="14.4" customHeight="1" x14ac:dyDescent="0.3">
      <c r="A106" s="534" t="s">
        <v>464</v>
      </c>
      <c r="B106" s="535" t="s">
        <v>524</v>
      </c>
      <c r="C106" s="538" t="s">
        <v>474</v>
      </c>
      <c r="D106" s="567" t="s">
        <v>526</v>
      </c>
      <c r="E106" s="538" t="s">
        <v>1144</v>
      </c>
      <c r="F106" s="567" t="s">
        <v>1145</v>
      </c>
      <c r="G106" s="538" t="s">
        <v>928</v>
      </c>
      <c r="H106" s="538" t="s">
        <v>929</v>
      </c>
      <c r="I106" s="547">
        <v>40.17</v>
      </c>
      <c r="J106" s="547">
        <v>10</v>
      </c>
      <c r="K106" s="548">
        <v>401.72</v>
      </c>
    </row>
    <row r="107" spans="1:11" ht="14.4" customHeight="1" x14ac:dyDescent="0.3">
      <c r="A107" s="534" t="s">
        <v>464</v>
      </c>
      <c r="B107" s="535" t="s">
        <v>524</v>
      </c>
      <c r="C107" s="538" t="s">
        <v>474</v>
      </c>
      <c r="D107" s="567" t="s">
        <v>526</v>
      </c>
      <c r="E107" s="538" t="s">
        <v>1144</v>
      </c>
      <c r="F107" s="567" t="s">
        <v>1145</v>
      </c>
      <c r="G107" s="538" t="s">
        <v>930</v>
      </c>
      <c r="H107" s="538" t="s">
        <v>931</v>
      </c>
      <c r="I107" s="547">
        <v>90.75</v>
      </c>
      <c r="J107" s="547">
        <v>3</v>
      </c>
      <c r="K107" s="548">
        <v>272.25</v>
      </c>
    </row>
    <row r="108" spans="1:11" ht="14.4" customHeight="1" x14ac:dyDescent="0.3">
      <c r="A108" s="534" t="s">
        <v>464</v>
      </c>
      <c r="B108" s="535" t="s">
        <v>524</v>
      </c>
      <c r="C108" s="538" t="s">
        <v>474</v>
      </c>
      <c r="D108" s="567" t="s">
        <v>526</v>
      </c>
      <c r="E108" s="538" t="s">
        <v>1144</v>
      </c>
      <c r="F108" s="567" t="s">
        <v>1145</v>
      </c>
      <c r="G108" s="538" t="s">
        <v>932</v>
      </c>
      <c r="H108" s="538" t="s">
        <v>933</v>
      </c>
      <c r="I108" s="547">
        <v>2.95</v>
      </c>
      <c r="J108" s="547">
        <v>960</v>
      </c>
      <c r="K108" s="548">
        <v>2831.4</v>
      </c>
    </row>
    <row r="109" spans="1:11" ht="14.4" customHeight="1" x14ac:dyDescent="0.3">
      <c r="A109" s="534" t="s">
        <v>464</v>
      </c>
      <c r="B109" s="535" t="s">
        <v>524</v>
      </c>
      <c r="C109" s="538" t="s">
        <v>474</v>
      </c>
      <c r="D109" s="567" t="s">
        <v>526</v>
      </c>
      <c r="E109" s="538" t="s">
        <v>1144</v>
      </c>
      <c r="F109" s="567" t="s">
        <v>1145</v>
      </c>
      <c r="G109" s="538" t="s">
        <v>934</v>
      </c>
      <c r="H109" s="538" t="s">
        <v>935</v>
      </c>
      <c r="I109" s="547">
        <v>126.57</v>
      </c>
      <c r="J109" s="547">
        <v>50</v>
      </c>
      <c r="K109" s="548">
        <v>6328.3</v>
      </c>
    </row>
    <row r="110" spans="1:11" ht="14.4" customHeight="1" x14ac:dyDescent="0.3">
      <c r="A110" s="534" t="s">
        <v>464</v>
      </c>
      <c r="B110" s="535" t="s">
        <v>524</v>
      </c>
      <c r="C110" s="538" t="s">
        <v>474</v>
      </c>
      <c r="D110" s="567" t="s">
        <v>526</v>
      </c>
      <c r="E110" s="538" t="s">
        <v>1144</v>
      </c>
      <c r="F110" s="567" t="s">
        <v>1145</v>
      </c>
      <c r="G110" s="538" t="s">
        <v>936</v>
      </c>
      <c r="H110" s="538" t="s">
        <v>937</v>
      </c>
      <c r="I110" s="547">
        <v>3073.4</v>
      </c>
      <c r="J110" s="547">
        <v>1</v>
      </c>
      <c r="K110" s="548">
        <v>3073.4</v>
      </c>
    </row>
    <row r="111" spans="1:11" ht="14.4" customHeight="1" x14ac:dyDescent="0.3">
      <c r="A111" s="534" t="s">
        <v>464</v>
      </c>
      <c r="B111" s="535" t="s">
        <v>524</v>
      </c>
      <c r="C111" s="538" t="s">
        <v>474</v>
      </c>
      <c r="D111" s="567" t="s">
        <v>526</v>
      </c>
      <c r="E111" s="538" t="s">
        <v>1144</v>
      </c>
      <c r="F111" s="567" t="s">
        <v>1145</v>
      </c>
      <c r="G111" s="538" t="s">
        <v>938</v>
      </c>
      <c r="H111" s="538" t="s">
        <v>939</v>
      </c>
      <c r="I111" s="547">
        <v>2.444</v>
      </c>
      <c r="J111" s="547">
        <v>4800</v>
      </c>
      <c r="K111" s="548">
        <v>11726.510000000002</v>
      </c>
    </row>
    <row r="112" spans="1:11" ht="14.4" customHeight="1" x14ac:dyDescent="0.3">
      <c r="A112" s="534" t="s">
        <v>464</v>
      </c>
      <c r="B112" s="535" t="s">
        <v>524</v>
      </c>
      <c r="C112" s="538" t="s">
        <v>474</v>
      </c>
      <c r="D112" s="567" t="s">
        <v>526</v>
      </c>
      <c r="E112" s="538" t="s">
        <v>1144</v>
      </c>
      <c r="F112" s="567" t="s">
        <v>1145</v>
      </c>
      <c r="G112" s="538" t="s">
        <v>940</v>
      </c>
      <c r="H112" s="538" t="s">
        <v>941</v>
      </c>
      <c r="I112" s="547">
        <v>4.63</v>
      </c>
      <c r="J112" s="547">
        <v>1000</v>
      </c>
      <c r="K112" s="548">
        <v>4626.1400000000003</v>
      </c>
    </row>
    <row r="113" spans="1:11" ht="14.4" customHeight="1" x14ac:dyDescent="0.3">
      <c r="A113" s="534" t="s">
        <v>464</v>
      </c>
      <c r="B113" s="535" t="s">
        <v>524</v>
      </c>
      <c r="C113" s="538" t="s">
        <v>474</v>
      </c>
      <c r="D113" s="567" t="s">
        <v>526</v>
      </c>
      <c r="E113" s="538" t="s">
        <v>1148</v>
      </c>
      <c r="F113" s="567" t="s">
        <v>1149</v>
      </c>
      <c r="G113" s="538" t="s">
        <v>942</v>
      </c>
      <c r="H113" s="538" t="s">
        <v>943</v>
      </c>
      <c r="I113" s="547">
        <v>0.30777777777777776</v>
      </c>
      <c r="J113" s="547">
        <v>1300</v>
      </c>
      <c r="K113" s="548">
        <v>400</v>
      </c>
    </row>
    <row r="114" spans="1:11" ht="14.4" customHeight="1" x14ac:dyDescent="0.3">
      <c r="A114" s="534" t="s">
        <v>464</v>
      </c>
      <c r="B114" s="535" t="s">
        <v>524</v>
      </c>
      <c r="C114" s="538" t="s">
        <v>474</v>
      </c>
      <c r="D114" s="567" t="s">
        <v>526</v>
      </c>
      <c r="E114" s="538" t="s">
        <v>1150</v>
      </c>
      <c r="F114" s="567" t="s">
        <v>1151</v>
      </c>
      <c r="G114" s="538" t="s">
        <v>848</v>
      </c>
      <c r="H114" s="538" t="s">
        <v>849</v>
      </c>
      <c r="I114" s="547">
        <v>0.72499999999999998</v>
      </c>
      <c r="J114" s="547">
        <v>1000</v>
      </c>
      <c r="K114" s="548">
        <v>724.6</v>
      </c>
    </row>
    <row r="115" spans="1:11" ht="14.4" customHeight="1" x14ac:dyDescent="0.3">
      <c r="A115" s="534" t="s">
        <v>464</v>
      </c>
      <c r="B115" s="535" t="s">
        <v>524</v>
      </c>
      <c r="C115" s="538" t="s">
        <v>474</v>
      </c>
      <c r="D115" s="567" t="s">
        <v>526</v>
      </c>
      <c r="E115" s="538" t="s">
        <v>1150</v>
      </c>
      <c r="F115" s="567" t="s">
        <v>1151</v>
      </c>
      <c r="G115" s="538" t="s">
        <v>850</v>
      </c>
      <c r="H115" s="538" t="s">
        <v>944</v>
      </c>
      <c r="I115" s="547">
        <v>7.5</v>
      </c>
      <c r="J115" s="547">
        <v>100</v>
      </c>
      <c r="K115" s="548">
        <v>750</v>
      </c>
    </row>
    <row r="116" spans="1:11" ht="14.4" customHeight="1" x14ac:dyDescent="0.3">
      <c r="A116" s="534" t="s">
        <v>464</v>
      </c>
      <c r="B116" s="535" t="s">
        <v>524</v>
      </c>
      <c r="C116" s="538" t="s">
        <v>474</v>
      </c>
      <c r="D116" s="567" t="s">
        <v>526</v>
      </c>
      <c r="E116" s="538" t="s">
        <v>1150</v>
      </c>
      <c r="F116" s="567" t="s">
        <v>1151</v>
      </c>
      <c r="G116" s="538" t="s">
        <v>850</v>
      </c>
      <c r="H116" s="538" t="s">
        <v>851</v>
      </c>
      <c r="I116" s="547">
        <v>7.5066666666666668</v>
      </c>
      <c r="J116" s="547">
        <v>264</v>
      </c>
      <c r="K116" s="548">
        <v>1981.6399999999999</v>
      </c>
    </row>
    <row r="117" spans="1:11" ht="14.4" customHeight="1" x14ac:dyDescent="0.3">
      <c r="A117" s="534" t="s">
        <v>464</v>
      </c>
      <c r="B117" s="535" t="s">
        <v>524</v>
      </c>
      <c r="C117" s="538" t="s">
        <v>474</v>
      </c>
      <c r="D117" s="567" t="s">
        <v>526</v>
      </c>
      <c r="E117" s="538" t="s">
        <v>1150</v>
      </c>
      <c r="F117" s="567" t="s">
        <v>1151</v>
      </c>
      <c r="G117" s="538" t="s">
        <v>852</v>
      </c>
      <c r="H117" s="538" t="s">
        <v>853</v>
      </c>
      <c r="I117" s="547">
        <v>0.71</v>
      </c>
      <c r="J117" s="547">
        <v>2800</v>
      </c>
      <c r="K117" s="548">
        <v>1988</v>
      </c>
    </row>
    <row r="118" spans="1:11" ht="14.4" customHeight="1" x14ac:dyDescent="0.3">
      <c r="A118" s="534" t="s">
        <v>464</v>
      </c>
      <c r="B118" s="535" t="s">
        <v>524</v>
      </c>
      <c r="C118" s="538" t="s">
        <v>474</v>
      </c>
      <c r="D118" s="567" t="s">
        <v>526</v>
      </c>
      <c r="E118" s="538" t="s">
        <v>1150</v>
      </c>
      <c r="F118" s="567" t="s">
        <v>1151</v>
      </c>
      <c r="G118" s="538" t="s">
        <v>854</v>
      </c>
      <c r="H118" s="538" t="s">
        <v>855</v>
      </c>
      <c r="I118" s="547">
        <v>0.71</v>
      </c>
      <c r="J118" s="547">
        <v>4200</v>
      </c>
      <c r="K118" s="548">
        <v>2982</v>
      </c>
    </row>
    <row r="119" spans="1:11" ht="14.4" customHeight="1" x14ac:dyDescent="0.3">
      <c r="A119" s="534" t="s">
        <v>464</v>
      </c>
      <c r="B119" s="535" t="s">
        <v>524</v>
      </c>
      <c r="C119" s="538" t="s">
        <v>474</v>
      </c>
      <c r="D119" s="567" t="s">
        <v>526</v>
      </c>
      <c r="E119" s="538" t="s">
        <v>1152</v>
      </c>
      <c r="F119" s="567" t="s">
        <v>1153</v>
      </c>
      <c r="G119" s="538" t="s">
        <v>945</v>
      </c>
      <c r="H119" s="538" t="s">
        <v>946</v>
      </c>
      <c r="I119" s="547">
        <v>408.48398735432119</v>
      </c>
      <c r="J119" s="547">
        <v>4</v>
      </c>
      <c r="K119" s="548">
        <v>1633.9359494172847</v>
      </c>
    </row>
    <row r="120" spans="1:11" ht="14.4" customHeight="1" x14ac:dyDescent="0.3">
      <c r="A120" s="534" t="s">
        <v>464</v>
      </c>
      <c r="B120" s="535" t="s">
        <v>524</v>
      </c>
      <c r="C120" s="538" t="s">
        <v>474</v>
      </c>
      <c r="D120" s="567" t="s">
        <v>526</v>
      </c>
      <c r="E120" s="538" t="s">
        <v>1152</v>
      </c>
      <c r="F120" s="567" t="s">
        <v>1153</v>
      </c>
      <c r="G120" s="538" t="s">
        <v>947</v>
      </c>
      <c r="H120" s="538" t="s">
        <v>948</v>
      </c>
      <c r="I120" s="547">
        <v>798.85509861485025</v>
      </c>
      <c r="J120" s="547">
        <v>3</v>
      </c>
      <c r="K120" s="548">
        <v>2396.5652958445507</v>
      </c>
    </row>
    <row r="121" spans="1:11" ht="14.4" customHeight="1" x14ac:dyDescent="0.3">
      <c r="A121" s="534" t="s">
        <v>464</v>
      </c>
      <c r="B121" s="535" t="s">
        <v>524</v>
      </c>
      <c r="C121" s="538" t="s">
        <v>474</v>
      </c>
      <c r="D121" s="567" t="s">
        <v>526</v>
      </c>
      <c r="E121" s="538" t="s">
        <v>1152</v>
      </c>
      <c r="F121" s="567" t="s">
        <v>1153</v>
      </c>
      <c r="G121" s="538" t="s">
        <v>949</v>
      </c>
      <c r="H121" s="538" t="s">
        <v>950</v>
      </c>
      <c r="I121" s="547">
        <v>203.7710421864565</v>
      </c>
      <c r="J121" s="547">
        <v>55</v>
      </c>
      <c r="K121" s="548">
        <v>11163.396019798214</v>
      </c>
    </row>
    <row r="122" spans="1:11" ht="14.4" customHeight="1" x14ac:dyDescent="0.3">
      <c r="A122" s="534" t="s">
        <v>464</v>
      </c>
      <c r="B122" s="535" t="s">
        <v>524</v>
      </c>
      <c r="C122" s="538" t="s">
        <v>474</v>
      </c>
      <c r="D122" s="567" t="s">
        <v>526</v>
      </c>
      <c r="E122" s="538" t="s">
        <v>1152</v>
      </c>
      <c r="F122" s="567" t="s">
        <v>1153</v>
      </c>
      <c r="G122" s="538" t="s">
        <v>951</v>
      </c>
      <c r="H122" s="538" t="s">
        <v>952</v>
      </c>
      <c r="I122" s="547">
        <v>182.73017107423343</v>
      </c>
      <c r="J122" s="547">
        <v>3</v>
      </c>
      <c r="K122" s="548">
        <v>548.19051322270025</v>
      </c>
    </row>
    <row r="123" spans="1:11" ht="14.4" customHeight="1" x14ac:dyDescent="0.3">
      <c r="A123" s="534" t="s">
        <v>464</v>
      </c>
      <c r="B123" s="535" t="s">
        <v>524</v>
      </c>
      <c r="C123" s="538" t="s">
        <v>474</v>
      </c>
      <c r="D123" s="567" t="s">
        <v>526</v>
      </c>
      <c r="E123" s="538" t="s">
        <v>1152</v>
      </c>
      <c r="F123" s="567" t="s">
        <v>1153</v>
      </c>
      <c r="G123" s="538" t="s">
        <v>953</v>
      </c>
      <c r="H123" s="538" t="s">
        <v>954</v>
      </c>
      <c r="I123" s="547">
        <v>266.9363724540404</v>
      </c>
      <c r="J123" s="547">
        <v>21</v>
      </c>
      <c r="K123" s="548">
        <v>5589.6166692332708</v>
      </c>
    </row>
    <row r="124" spans="1:11" ht="14.4" customHeight="1" x14ac:dyDescent="0.3">
      <c r="A124" s="534" t="s">
        <v>464</v>
      </c>
      <c r="B124" s="535" t="s">
        <v>524</v>
      </c>
      <c r="C124" s="538" t="s">
        <v>474</v>
      </c>
      <c r="D124" s="567" t="s">
        <v>526</v>
      </c>
      <c r="E124" s="538" t="s">
        <v>1152</v>
      </c>
      <c r="F124" s="567" t="s">
        <v>1153</v>
      </c>
      <c r="G124" s="538" t="s">
        <v>955</v>
      </c>
      <c r="H124" s="538" t="s">
        <v>956</v>
      </c>
      <c r="I124" s="547">
        <v>280.68590459406983</v>
      </c>
      <c r="J124" s="547">
        <v>12</v>
      </c>
      <c r="K124" s="548">
        <v>3368.2308551288379</v>
      </c>
    </row>
    <row r="125" spans="1:11" ht="14.4" customHeight="1" x14ac:dyDescent="0.3">
      <c r="A125" s="534" t="s">
        <v>464</v>
      </c>
      <c r="B125" s="535" t="s">
        <v>524</v>
      </c>
      <c r="C125" s="538" t="s">
        <v>474</v>
      </c>
      <c r="D125" s="567" t="s">
        <v>526</v>
      </c>
      <c r="E125" s="538" t="s">
        <v>1152</v>
      </c>
      <c r="F125" s="567" t="s">
        <v>1153</v>
      </c>
      <c r="G125" s="538" t="s">
        <v>957</v>
      </c>
      <c r="H125" s="538" t="s">
        <v>958</v>
      </c>
      <c r="I125" s="547">
        <v>191.89705862995666</v>
      </c>
      <c r="J125" s="547">
        <v>4</v>
      </c>
      <c r="K125" s="548">
        <v>767.58823451982664</v>
      </c>
    </row>
    <row r="126" spans="1:11" ht="14.4" customHeight="1" x14ac:dyDescent="0.3">
      <c r="A126" s="534" t="s">
        <v>464</v>
      </c>
      <c r="B126" s="535" t="s">
        <v>524</v>
      </c>
      <c r="C126" s="538" t="s">
        <v>474</v>
      </c>
      <c r="D126" s="567" t="s">
        <v>526</v>
      </c>
      <c r="E126" s="538" t="s">
        <v>1152</v>
      </c>
      <c r="F126" s="567" t="s">
        <v>1153</v>
      </c>
      <c r="G126" s="538" t="s">
        <v>959</v>
      </c>
      <c r="H126" s="538" t="s">
        <v>960</v>
      </c>
      <c r="I126" s="547">
        <v>120.51600000000001</v>
      </c>
      <c r="J126" s="547">
        <v>16</v>
      </c>
      <c r="K126" s="548">
        <v>1933.58</v>
      </c>
    </row>
    <row r="127" spans="1:11" ht="14.4" customHeight="1" x14ac:dyDescent="0.3">
      <c r="A127" s="534" t="s">
        <v>464</v>
      </c>
      <c r="B127" s="535" t="s">
        <v>524</v>
      </c>
      <c r="C127" s="538" t="s">
        <v>474</v>
      </c>
      <c r="D127" s="567" t="s">
        <v>526</v>
      </c>
      <c r="E127" s="538" t="s">
        <v>1152</v>
      </c>
      <c r="F127" s="567" t="s">
        <v>1153</v>
      </c>
      <c r="G127" s="538" t="s">
        <v>961</v>
      </c>
      <c r="H127" s="538" t="s">
        <v>962</v>
      </c>
      <c r="I127" s="547">
        <v>601.78250000000003</v>
      </c>
      <c r="J127" s="547">
        <v>10</v>
      </c>
      <c r="K127" s="548">
        <v>6062.0199999999995</v>
      </c>
    </row>
    <row r="128" spans="1:11" ht="14.4" customHeight="1" x14ac:dyDescent="0.3">
      <c r="A128" s="534" t="s">
        <v>464</v>
      </c>
      <c r="B128" s="535" t="s">
        <v>524</v>
      </c>
      <c r="C128" s="538" t="s">
        <v>474</v>
      </c>
      <c r="D128" s="567" t="s">
        <v>526</v>
      </c>
      <c r="E128" s="538" t="s">
        <v>1152</v>
      </c>
      <c r="F128" s="567" t="s">
        <v>1153</v>
      </c>
      <c r="G128" s="538" t="s">
        <v>963</v>
      </c>
      <c r="H128" s="538" t="s">
        <v>964</v>
      </c>
      <c r="I128" s="547">
        <v>146.41</v>
      </c>
      <c r="J128" s="547">
        <v>4</v>
      </c>
      <c r="K128" s="548">
        <v>585.64</v>
      </c>
    </row>
    <row r="129" spans="1:11" ht="14.4" customHeight="1" x14ac:dyDescent="0.3">
      <c r="A129" s="534" t="s">
        <v>464</v>
      </c>
      <c r="B129" s="535" t="s">
        <v>524</v>
      </c>
      <c r="C129" s="538" t="s">
        <v>474</v>
      </c>
      <c r="D129" s="567" t="s">
        <v>526</v>
      </c>
      <c r="E129" s="538" t="s">
        <v>1152</v>
      </c>
      <c r="F129" s="567" t="s">
        <v>1153</v>
      </c>
      <c r="G129" s="538" t="s">
        <v>965</v>
      </c>
      <c r="H129" s="538" t="s">
        <v>966</v>
      </c>
      <c r="I129" s="547">
        <v>622.70799999999997</v>
      </c>
      <c r="J129" s="547">
        <v>174</v>
      </c>
      <c r="K129" s="548">
        <v>107253.11999999998</v>
      </c>
    </row>
    <row r="130" spans="1:11" ht="14.4" customHeight="1" x14ac:dyDescent="0.3">
      <c r="A130" s="534" t="s">
        <v>464</v>
      </c>
      <c r="B130" s="535" t="s">
        <v>524</v>
      </c>
      <c r="C130" s="538" t="s">
        <v>474</v>
      </c>
      <c r="D130" s="567" t="s">
        <v>526</v>
      </c>
      <c r="E130" s="538" t="s">
        <v>1152</v>
      </c>
      <c r="F130" s="567" t="s">
        <v>1153</v>
      </c>
      <c r="G130" s="538" t="s">
        <v>967</v>
      </c>
      <c r="H130" s="538" t="s">
        <v>968</v>
      </c>
      <c r="I130" s="547">
        <v>9401.19</v>
      </c>
      <c r="J130" s="547">
        <v>2</v>
      </c>
      <c r="K130" s="548">
        <v>18802.38</v>
      </c>
    </row>
    <row r="131" spans="1:11" ht="14.4" customHeight="1" x14ac:dyDescent="0.3">
      <c r="A131" s="534" t="s">
        <v>464</v>
      </c>
      <c r="B131" s="535" t="s">
        <v>524</v>
      </c>
      <c r="C131" s="538" t="s">
        <v>474</v>
      </c>
      <c r="D131" s="567" t="s">
        <v>526</v>
      </c>
      <c r="E131" s="538" t="s">
        <v>1152</v>
      </c>
      <c r="F131" s="567" t="s">
        <v>1153</v>
      </c>
      <c r="G131" s="538" t="s">
        <v>969</v>
      </c>
      <c r="H131" s="538" t="s">
        <v>970</v>
      </c>
      <c r="I131" s="547">
        <v>71.344000000000008</v>
      </c>
      <c r="J131" s="547">
        <v>5</v>
      </c>
      <c r="K131" s="548">
        <v>356.72</v>
      </c>
    </row>
    <row r="132" spans="1:11" ht="14.4" customHeight="1" x14ac:dyDescent="0.3">
      <c r="A132" s="534" t="s">
        <v>464</v>
      </c>
      <c r="B132" s="535" t="s">
        <v>524</v>
      </c>
      <c r="C132" s="538" t="s">
        <v>474</v>
      </c>
      <c r="D132" s="567" t="s">
        <v>526</v>
      </c>
      <c r="E132" s="538" t="s">
        <v>1152</v>
      </c>
      <c r="F132" s="567" t="s">
        <v>1153</v>
      </c>
      <c r="G132" s="538" t="s">
        <v>971</v>
      </c>
      <c r="H132" s="538" t="s">
        <v>972</v>
      </c>
      <c r="I132" s="547">
        <v>87.850909090909084</v>
      </c>
      <c r="J132" s="547">
        <v>36</v>
      </c>
      <c r="K132" s="548">
        <v>3158.3200000000006</v>
      </c>
    </row>
    <row r="133" spans="1:11" ht="14.4" customHeight="1" x14ac:dyDescent="0.3">
      <c r="A133" s="534" t="s">
        <v>464</v>
      </c>
      <c r="B133" s="535" t="s">
        <v>524</v>
      </c>
      <c r="C133" s="538" t="s">
        <v>474</v>
      </c>
      <c r="D133" s="567" t="s">
        <v>526</v>
      </c>
      <c r="E133" s="538" t="s">
        <v>1152</v>
      </c>
      <c r="F133" s="567" t="s">
        <v>1153</v>
      </c>
      <c r="G133" s="538" t="s">
        <v>973</v>
      </c>
      <c r="H133" s="538" t="s">
        <v>974</v>
      </c>
      <c r="I133" s="547">
        <v>353.98</v>
      </c>
      <c r="J133" s="547">
        <v>5</v>
      </c>
      <c r="K133" s="548">
        <v>1769.9</v>
      </c>
    </row>
    <row r="134" spans="1:11" ht="14.4" customHeight="1" x14ac:dyDescent="0.3">
      <c r="A134" s="534" t="s">
        <v>464</v>
      </c>
      <c r="B134" s="535" t="s">
        <v>524</v>
      </c>
      <c r="C134" s="538" t="s">
        <v>474</v>
      </c>
      <c r="D134" s="567" t="s">
        <v>526</v>
      </c>
      <c r="E134" s="538" t="s">
        <v>1152</v>
      </c>
      <c r="F134" s="567" t="s">
        <v>1153</v>
      </c>
      <c r="G134" s="538" t="s">
        <v>973</v>
      </c>
      <c r="H134" s="538" t="s">
        <v>975</v>
      </c>
      <c r="I134" s="547">
        <v>353.98</v>
      </c>
      <c r="J134" s="547">
        <v>5</v>
      </c>
      <c r="K134" s="548">
        <v>1769.9</v>
      </c>
    </row>
    <row r="135" spans="1:11" ht="14.4" customHeight="1" x14ac:dyDescent="0.3">
      <c r="A135" s="534" t="s">
        <v>464</v>
      </c>
      <c r="B135" s="535" t="s">
        <v>524</v>
      </c>
      <c r="C135" s="538" t="s">
        <v>474</v>
      </c>
      <c r="D135" s="567" t="s">
        <v>526</v>
      </c>
      <c r="E135" s="538" t="s">
        <v>1152</v>
      </c>
      <c r="F135" s="567" t="s">
        <v>1153</v>
      </c>
      <c r="G135" s="538" t="s">
        <v>976</v>
      </c>
      <c r="H135" s="538" t="s">
        <v>977</v>
      </c>
      <c r="I135" s="547">
        <v>1344.1083333333333</v>
      </c>
      <c r="J135" s="547">
        <v>60</v>
      </c>
      <c r="K135" s="548">
        <v>80646.5</v>
      </c>
    </row>
    <row r="136" spans="1:11" ht="14.4" customHeight="1" x14ac:dyDescent="0.3">
      <c r="A136" s="534" t="s">
        <v>464</v>
      </c>
      <c r="B136" s="535" t="s">
        <v>524</v>
      </c>
      <c r="C136" s="538" t="s">
        <v>474</v>
      </c>
      <c r="D136" s="567" t="s">
        <v>526</v>
      </c>
      <c r="E136" s="538" t="s">
        <v>1152</v>
      </c>
      <c r="F136" s="567" t="s">
        <v>1153</v>
      </c>
      <c r="G136" s="538" t="s">
        <v>978</v>
      </c>
      <c r="H136" s="538" t="s">
        <v>979</v>
      </c>
      <c r="I136" s="547">
        <v>2843.5</v>
      </c>
      <c r="J136" s="547">
        <v>3</v>
      </c>
      <c r="K136" s="548">
        <v>8530.5</v>
      </c>
    </row>
    <row r="137" spans="1:11" ht="14.4" customHeight="1" x14ac:dyDescent="0.3">
      <c r="A137" s="534" t="s">
        <v>464</v>
      </c>
      <c r="B137" s="535" t="s">
        <v>524</v>
      </c>
      <c r="C137" s="538" t="s">
        <v>474</v>
      </c>
      <c r="D137" s="567" t="s">
        <v>526</v>
      </c>
      <c r="E137" s="538" t="s">
        <v>1152</v>
      </c>
      <c r="F137" s="567" t="s">
        <v>1153</v>
      </c>
      <c r="G137" s="538" t="s">
        <v>980</v>
      </c>
      <c r="H137" s="538" t="s">
        <v>981</v>
      </c>
      <c r="I137" s="547">
        <v>7544.91</v>
      </c>
      <c r="J137" s="547">
        <v>3</v>
      </c>
      <c r="K137" s="548">
        <v>16204.130000000001</v>
      </c>
    </row>
    <row r="138" spans="1:11" ht="14.4" customHeight="1" x14ac:dyDescent="0.3">
      <c r="A138" s="534" t="s">
        <v>464</v>
      </c>
      <c r="B138" s="535" t="s">
        <v>524</v>
      </c>
      <c r="C138" s="538" t="s">
        <v>474</v>
      </c>
      <c r="D138" s="567" t="s">
        <v>526</v>
      </c>
      <c r="E138" s="538" t="s">
        <v>1152</v>
      </c>
      <c r="F138" s="567" t="s">
        <v>1153</v>
      </c>
      <c r="G138" s="538" t="s">
        <v>982</v>
      </c>
      <c r="H138" s="538" t="s">
        <v>983</v>
      </c>
      <c r="I138" s="547">
        <v>1132.558</v>
      </c>
      <c r="J138" s="547">
        <v>15</v>
      </c>
      <c r="K138" s="548">
        <v>16940</v>
      </c>
    </row>
    <row r="139" spans="1:11" ht="14.4" customHeight="1" x14ac:dyDescent="0.3">
      <c r="A139" s="534" t="s">
        <v>464</v>
      </c>
      <c r="B139" s="535" t="s">
        <v>524</v>
      </c>
      <c r="C139" s="538" t="s">
        <v>474</v>
      </c>
      <c r="D139" s="567" t="s">
        <v>526</v>
      </c>
      <c r="E139" s="538" t="s">
        <v>1152</v>
      </c>
      <c r="F139" s="567" t="s">
        <v>1153</v>
      </c>
      <c r="G139" s="538" t="s">
        <v>984</v>
      </c>
      <c r="H139" s="538" t="s">
        <v>985</v>
      </c>
      <c r="I139" s="547">
        <v>2047.32</v>
      </c>
      <c r="J139" s="547">
        <v>10</v>
      </c>
      <c r="K139" s="548">
        <v>20473.2</v>
      </c>
    </row>
    <row r="140" spans="1:11" ht="14.4" customHeight="1" x14ac:dyDescent="0.3">
      <c r="A140" s="534" t="s">
        <v>464</v>
      </c>
      <c r="B140" s="535" t="s">
        <v>524</v>
      </c>
      <c r="C140" s="538" t="s">
        <v>474</v>
      </c>
      <c r="D140" s="567" t="s">
        <v>526</v>
      </c>
      <c r="E140" s="538" t="s">
        <v>1152</v>
      </c>
      <c r="F140" s="567" t="s">
        <v>1153</v>
      </c>
      <c r="G140" s="538" t="s">
        <v>986</v>
      </c>
      <c r="H140" s="538" t="s">
        <v>987</v>
      </c>
      <c r="I140" s="547">
        <v>992.2</v>
      </c>
      <c r="J140" s="547">
        <v>4</v>
      </c>
      <c r="K140" s="548">
        <v>3968.8</v>
      </c>
    </row>
    <row r="141" spans="1:11" ht="14.4" customHeight="1" x14ac:dyDescent="0.3">
      <c r="A141" s="534" t="s">
        <v>464</v>
      </c>
      <c r="B141" s="535" t="s">
        <v>524</v>
      </c>
      <c r="C141" s="538" t="s">
        <v>474</v>
      </c>
      <c r="D141" s="567" t="s">
        <v>526</v>
      </c>
      <c r="E141" s="538" t="s">
        <v>1152</v>
      </c>
      <c r="F141" s="567" t="s">
        <v>1153</v>
      </c>
      <c r="G141" s="538" t="s">
        <v>988</v>
      </c>
      <c r="H141" s="538" t="s">
        <v>989</v>
      </c>
      <c r="I141" s="547">
        <v>5487.35</v>
      </c>
      <c r="J141" s="547">
        <v>1</v>
      </c>
      <c r="K141" s="548">
        <v>5487.35</v>
      </c>
    </row>
    <row r="142" spans="1:11" ht="14.4" customHeight="1" x14ac:dyDescent="0.3">
      <c r="A142" s="534" t="s">
        <v>464</v>
      </c>
      <c r="B142" s="535" t="s">
        <v>524</v>
      </c>
      <c r="C142" s="538" t="s">
        <v>474</v>
      </c>
      <c r="D142" s="567" t="s">
        <v>526</v>
      </c>
      <c r="E142" s="538" t="s">
        <v>1152</v>
      </c>
      <c r="F142" s="567" t="s">
        <v>1153</v>
      </c>
      <c r="G142" s="538" t="s">
        <v>990</v>
      </c>
      <c r="H142" s="538" t="s">
        <v>991</v>
      </c>
      <c r="I142" s="547">
        <v>32301</v>
      </c>
      <c r="J142" s="547">
        <v>1</v>
      </c>
      <c r="K142" s="548">
        <v>32301</v>
      </c>
    </row>
    <row r="143" spans="1:11" ht="14.4" customHeight="1" x14ac:dyDescent="0.3">
      <c r="A143" s="534" t="s">
        <v>464</v>
      </c>
      <c r="B143" s="535" t="s">
        <v>524</v>
      </c>
      <c r="C143" s="538" t="s">
        <v>474</v>
      </c>
      <c r="D143" s="567" t="s">
        <v>526</v>
      </c>
      <c r="E143" s="538" t="s">
        <v>1152</v>
      </c>
      <c r="F143" s="567" t="s">
        <v>1153</v>
      </c>
      <c r="G143" s="538" t="s">
        <v>992</v>
      </c>
      <c r="H143" s="538" t="s">
        <v>993</v>
      </c>
      <c r="I143" s="547">
        <v>3936.37</v>
      </c>
      <c r="J143" s="547">
        <v>1</v>
      </c>
      <c r="K143" s="548">
        <v>3936.37</v>
      </c>
    </row>
    <row r="144" spans="1:11" ht="14.4" customHeight="1" x14ac:dyDescent="0.3">
      <c r="A144" s="534" t="s">
        <v>464</v>
      </c>
      <c r="B144" s="535" t="s">
        <v>524</v>
      </c>
      <c r="C144" s="538" t="s">
        <v>474</v>
      </c>
      <c r="D144" s="567" t="s">
        <v>526</v>
      </c>
      <c r="E144" s="538" t="s">
        <v>1152</v>
      </c>
      <c r="F144" s="567" t="s">
        <v>1153</v>
      </c>
      <c r="G144" s="538" t="s">
        <v>994</v>
      </c>
      <c r="H144" s="538" t="s">
        <v>995</v>
      </c>
      <c r="I144" s="547">
        <v>15246</v>
      </c>
      <c r="J144" s="547">
        <v>1</v>
      </c>
      <c r="K144" s="548">
        <v>15246</v>
      </c>
    </row>
    <row r="145" spans="1:11" ht="14.4" customHeight="1" x14ac:dyDescent="0.3">
      <c r="A145" s="534" t="s">
        <v>464</v>
      </c>
      <c r="B145" s="535" t="s">
        <v>524</v>
      </c>
      <c r="C145" s="538" t="s">
        <v>474</v>
      </c>
      <c r="D145" s="567" t="s">
        <v>526</v>
      </c>
      <c r="E145" s="538" t="s">
        <v>1152</v>
      </c>
      <c r="F145" s="567" t="s">
        <v>1153</v>
      </c>
      <c r="G145" s="538" t="s">
        <v>996</v>
      </c>
      <c r="H145" s="538" t="s">
        <v>997</v>
      </c>
      <c r="I145" s="547">
        <v>15493.38</v>
      </c>
      <c r="J145" s="547">
        <v>5</v>
      </c>
      <c r="K145" s="548">
        <v>77466.899999999994</v>
      </c>
    </row>
    <row r="146" spans="1:11" ht="14.4" customHeight="1" x14ac:dyDescent="0.3">
      <c r="A146" s="534" t="s">
        <v>464</v>
      </c>
      <c r="B146" s="535" t="s">
        <v>524</v>
      </c>
      <c r="C146" s="538" t="s">
        <v>474</v>
      </c>
      <c r="D146" s="567" t="s">
        <v>526</v>
      </c>
      <c r="E146" s="538" t="s">
        <v>1152</v>
      </c>
      <c r="F146" s="567" t="s">
        <v>1153</v>
      </c>
      <c r="G146" s="538" t="s">
        <v>998</v>
      </c>
      <c r="H146" s="538" t="s">
        <v>999</v>
      </c>
      <c r="I146" s="547">
        <v>15346.145</v>
      </c>
      <c r="J146" s="547">
        <v>2</v>
      </c>
      <c r="K146" s="548">
        <v>30692.29</v>
      </c>
    </row>
    <row r="147" spans="1:11" ht="14.4" customHeight="1" x14ac:dyDescent="0.3">
      <c r="A147" s="534" t="s">
        <v>464</v>
      </c>
      <c r="B147" s="535" t="s">
        <v>524</v>
      </c>
      <c r="C147" s="538" t="s">
        <v>474</v>
      </c>
      <c r="D147" s="567" t="s">
        <v>526</v>
      </c>
      <c r="E147" s="538" t="s">
        <v>1152</v>
      </c>
      <c r="F147" s="567" t="s">
        <v>1153</v>
      </c>
      <c r="G147" s="538" t="s">
        <v>1000</v>
      </c>
      <c r="H147" s="538" t="s">
        <v>1001</v>
      </c>
      <c r="I147" s="547">
        <v>35567.949999999997</v>
      </c>
      <c r="J147" s="547">
        <v>2</v>
      </c>
      <c r="K147" s="548">
        <v>71135.899999999994</v>
      </c>
    </row>
    <row r="148" spans="1:11" ht="14.4" customHeight="1" x14ac:dyDescent="0.3">
      <c r="A148" s="534" t="s">
        <v>464</v>
      </c>
      <c r="B148" s="535" t="s">
        <v>524</v>
      </c>
      <c r="C148" s="538" t="s">
        <v>474</v>
      </c>
      <c r="D148" s="567" t="s">
        <v>526</v>
      </c>
      <c r="E148" s="538" t="s">
        <v>1152</v>
      </c>
      <c r="F148" s="567" t="s">
        <v>1153</v>
      </c>
      <c r="G148" s="538" t="s">
        <v>1002</v>
      </c>
      <c r="H148" s="538" t="s">
        <v>1003</v>
      </c>
      <c r="I148" s="547">
        <v>7808.03</v>
      </c>
      <c r="J148" s="547">
        <v>3</v>
      </c>
      <c r="K148" s="548">
        <v>23466.39</v>
      </c>
    </row>
    <row r="149" spans="1:11" ht="14.4" customHeight="1" x14ac:dyDescent="0.3">
      <c r="A149" s="534" t="s">
        <v>464</v>
      </c>
      <c r="B149" s="535" t="s">
        <v>524</v>
      </c>
      <c r="C149" s="538" t="s">
        <v>474</v>
      </c>
      <c r="D149" s="567" t="s">
        <v>526</v>
      </c>
      <c r="E149" s="538" t="s">
        <v>1152</v>
      </c>
      <c r="F149" s="567" t="s">
        <v>1153</v>
      </c>
      <c r="G149" s="538" t="s">
        <v>1004</v>
      </c>
      <c r="H149" s="538" t="s">
        <v>1005</v>
      </c>
      <c r="I149" s="547">
        <v>1633.5</v>
      </c>
      <c r="J149" s="547">
        <v>1</v>
      </c>
      <c r="K149" s="548">
        <v>1633.5</v>
      </c>
    </row>
    <row r="150" spans="1:11" ht="14.4" customHeight="1" x14ac:dyDescent="0.3">
      <c r="A150" s="534" t="s">
        <v>464</v>
      </c>
      <c r="B150" s="535" t="s">
        <v>524</v>
      </c>
      <c r="C150" s="538" t="s">
        <v>474</v>
      </c>
      <c r="D150" s="567" t="s">
        <v>526</v>
      </c>
      <c r="E150" s="538" t="s">
        <v>1152</v>
      </c>
      <c r="F150" s="567" t="s">
        <v>1153</v>
      </c>
      <c r="G150" s="538" t="s">
        <v>1006</v>
      </c>
      <c r="H150" s="538" t="s">
        <v>1007</v>
      </c>
      <c r="I150" s="547">
        <v>33095</v>
      </c>
      <c r="J150" s="547">
        <v>1</v>
      </c>
      <c r="K150" s="548">
        <v>33095</v>
      </c>
    </row>
    <row r="151" spans="1:11" ht="14.4" customHeight="1" x14ac:dyDescent="0.3">
      <c r="A151" s="534" t="s">
        <v>464</v>
      </c>
      <c r="B151" s="535" t="s">
        <v>524</v>
      </c>
      <c r="C151" s="538" t="s">
        <v>474</v>
      </c>
      <c r="D151" s="567" t="s">
        <v>526</v>
      </c>
      <c r="E151" s="538" t="s">
        <v>1152</v>
      </c>
      <c r="F151" s="567" t="s">
        <v>1153</v>
      </c>
      <c r="G151" s="538" t="s">
        <v>1008</v>
      </c>
      <c r="H151" s="538" t="s">
        <v>1009</v>
      </c>
      <c r="I151" s="547">
        <v>13492</v>
      </c>
      <c r="J151" s="547">
        <v>3</v>
      </c>
      <c r="K151" s="548">
        <v>40476</v>
      </c>
    </row>
    <row r="152" spans="1:11" ht="14.4" customHeight="1" x14ac:dyDescent="0.3">
      <c r="A152" s="534" t="s">
        <v>464</v>
      </c>
      <c r="B152" s="535" t="s">
        <v>524</v>
      </c>
      <c r="C152" s="538" t="s">
        <v>474</v>
      </c>
      <c r="D152" s="567" t="s">
        <v>526</v>
      </c>
      <c r="E152" s="538" t="s">
        <v>1152</v>
      </c>
      <c r="F152" s="567" t="s">
        <v>1153</v>
      </c>
      <c r="G152" s="538" t="s">
        <v>1010</v>
      </c>
      <c r="H152" s="538" t="s">
        <v>1011</v>
      </c>
      <c r="I152" s="547">
        <v>15368.437500000002</v>
      </c>
      <c r="J152" s="547">
        <v>4</v>
      </c>
      <c r="K152" s="548">
        <v>61473.750000000007</v>
      </c>
    </row>
    <row r="153" spans="1:11" ht="14.4" customHeight="1" x14ac:dyDescent="0.3">
      <c r="A153" s="534" t="s">
        <v>464</v>
      </c>
      <c r="B153" s="535" t="s">
        <v>524</v>
      </c>
      <c r="C153" s="538" t="s">
        <v>474</v>
      </c>
      <c r="D153" s="567" t="s">
        <v>526</v>
      </c>
      <c r="E153" s="538" t="s">
        <v>1152</v>
      </c>
      <c r="F153" s="567" t="s">
        <v>1153</v>
      </c>
      <c r="G153" s="538" t="s">
        <v>1012</v>
      </c>
      <c r="H153" s="538" t="s">
        <v>1013</v>
      </c>
      <c r="I153" s="547">
        <v>2493</v>
      </c>
      <c r="J153" s="547">
        <v>1</v>
      </c>
      <c r="K153" s="548">
        <v>2493</v>
      </c>
    </row>
    <row r="154" spans="1:11" ht="14.4" customHeight="1" x14ac:dyDescent="0.3">
      <c r="A154" s="534" t="s">
        <v>464</v>
      </c>
      <c r="B154" s="535" t="s">
        <v>524</v>
      </c>
      <c r="C154" s="538" t="s">
        <v>474</v>
      </c>
      <c r="D154" s="567" t="s">
        <v>526</v>
      </c>
      <c r="E154" s="538" t="s">
        <v>1152</v>
      </c>
      <c r="F154" s="567" t="s">
        <v>1153</v>
      </c>
      <c r="G154" s="538" t="s">
        <v>1014</v>
      </c>
      <c r="H154" s="538" t="s">
        <v>1015</v>
      </c>
      <c r="I154" s="547">
        <v>7605.05</v>
      </c>
      <c r="J154" s="547">
        <v>4</v>
      </c>
      <c r="K154" s="548">
        <v>30110.309999999998</v>
      </c>
    </row>
    <row r="155" spans="1:11" ht="14.4" customHeight="1" x14ac:dyDescent="0.3">
      <c r="A155" s="534" t="s">
        <v>464</v>
      </c>
      <c r="B155" s="535" t="s">
        <v>524</v>
      </c>
      <c r="C155" s="538" t="s">
        <v>474</v>
      </c>
      <c r="D155" s="567" t="s">
        <v>526</v>
      </c>
      <c r="E155" s="538" t="s">
        <v>1152</v>
      </c>
      <c r="F155" s="567" t="s">
        <v>1153</v>
      </c>
      <c r="G155" s="538" t="s">
        <v>1016</v>
      </c>
      <c r="H155" s="538" t="s">
        <v>1017</v>
      </c>
      <c r="I155" s="547">
        <v>14571.973333333333</v>
      </c>
      <c r="J155" s="547">
        <v>3</v>
      </c>
      <c r="K155" s="548">
        <v>43715.92</v>
      </c>
    </row>
    <row r="156" spans="1:11" ht="14.4" customHeight="1" x14ac:dyDescent="0.3">
      <c r="A156" s="534" t="s">
        <v>464</v>
      </c>
      <c r="B156" s="535" t="s">
        <v>524</v>
      </c>
      <c r="C156" s="538" t="s">
        <v>474</v>
      </c>
      <c r="D156" s="567" t="s">
        <v>526</v>
      </c>
      <c r="E156" s="538" t="s">
        <v>1152</v>
      </c>
      <c r="F156" s="567" t="s">
        <v>1153</v>
      </c>
      <c r="G156" s="538" t="s">
        <v>1018</v>
      </c>
      <c r="H156" s="538" t="s">
        <v>1019</v>
      </c>
      <c r="I156" s="547">
        <v>8551.9</v>
      </c>
      <c r="J156" s="547">
        <v>1</v>
      </c>
      <c r="K156" s="548">
        <v>8551.9</v>
      </c>
    </row>
    <row r="157" spans="1:11" ht="14.4" customHeight="1" x14ac:dyDescent="0.3">
      <c r="A157" s="534" t="s">
        <v>464</v>
      </c>
      <c r="B157" s="535" t="s">
        <v>524</v>
      </c>
      <c r="C157" s="538" t="s">
        <v>474</v>
      </c>
      <c r="D157" s="567" t="s">
        <v>526</v>
      </c>
      <c r="E157" s="538" t="s">
        <v>1152</v>
      </c>
      <c r="F157" s="567" t="s">
        <v>1153</v>
      </c>
      <c r="G157" s="538" t="s">
        <v>1020</v>
      </c>
      <c r="H157" s="538" t="s">
        <v>1021</v>
      </c>
      <c r="I157" s="547">
        <v>2310</v>
      </c>
      <c r="J157" s="547">
        <v>1</v>
      </c>
      <c r="K157" s="548">
        <v>2310</v>
      </c>
    </row>
    <row r="158" spans="1:11" ht="14.4" customHeight="1" x14ac:dyDescent="0.3">
      <c r="A158" s="534" t="s">
        <v>464</v>
      </c>
      <c r="B158" s="535" t="s">
        <v>524</v>
      </c>
      <c r="C158" s="538" t="s">
        <v>474</v>
      </c>
      <c r="D158" s="567" t="s">
        <v>526</v>
      </c>
      <c r="E158" s="538" t="s">
        <v>1152</v>
      </c>
      <c r="F158" s="567" t="s">
        <v>1153</v>
      </c>
      <c r="G158" s="538" t="s">
        <v>1022</v>
      </c>
      <c r="H158" s="538" t="s">
        <v>1023</v>
      </c>
      <c r="I158" s="547">
        <v>242</v>
      </c>
      <c r="J158" s="547">
        <v>14</v>
      </c>
      <c r="K158" s="548">
        <v>3388</v>
      </c>
    </row>
    <row r="159" spans="1:11" ht="14.4" customHeight="1" x14ac:dyDescent="0.3">
      <c r="A159" s="534" t="s">
        <v>464</v>
      </c>
      <c r="B159" s="535" t="s">
        <v>524</v>
      </c>
      <c r="C159" s="538" t="s">
        <v>474</v>
      </c>
      <c r="D159" s="567" t="s">
        <v>526</v>
      </c>
      <c r="E159" s="538" t="s">
        <v>1152</v>
      </c>
      <c r="F159" s="567" t="s">
        <v>1153</v>
      </c>
      <c r="G159" s="538" t="s">
        <v>1024</v>
      </c>
      <c r="H159" s="538" t="s">
        <v>1025</v>
      </c>
      <c r="I159" s="547">
        <v>44707.793333333335</v>
      </c>
      <c r="J159" s="547">
        <v>3</v>
      </c>
      <c r="K159" s="548">
        <v>134123.38</v>
      </c>
    </row>
    <row r="160" spans="1:11" ht="14.4" customHeight="1" x14ac:dyDescent="0.3">
      <c r="A160" s="534" t="s">
        <v>464</v>
      </c>
      <c r="B160" s="535" t="s">
        <v>524</v>
      </c>
      <c r="C160" s="538" t="s">
        <v>474</v>
      </c>
      <c r="D160" s="567" t="s">
        <v>526</v>
      </c>
      <c r="E160" s="538" t="s">
        <v>1152</v>
      </c>
      <c r="F160" s="567" t="s">
        <v>1153</v>
      </c>
      <c r="G160" s="538" t="s">
        <v>1026</v>
      </c>
      <c r="H160" s="538" t="s">
        <v>1027</v>
      </c>
      <c r="I160" s="547">
        <v>7841.73</v>
      </c>
      <c r="J160" s="547">
        <v>2</v>
      </c>
      <c r="K160" s="548">
        <v>15683.45</v>
      </c>
    </row>
    <row r="161" spans="1:11" ht="14.4" customHeight="1" x14ac:dyDescent="0.3">
      <c r="A161" s="534" t="s">
        <v>464</v>
      </c>
      <c r="B161" s="535" t="s">
        <v>524</v>
      </c>
      <c r="C161" s="538" t="s">
        <v>474</v>
      </c>
      <c r="D161" s="567" t="s">
        <v>526</v>
      </c>
      <c r="E161" s="538" t="s">
        <v>1152</v>
      </c>
      <c r="F161" s="567" t="s">
        <v>1153</v>
      </c>
      <c r="G161" s="538" t="s">
        <v>1028</v>
      </c>
      <c r="H161" s="538" t="s">
        <v>1029</v>
      </c>
      <c r="I161" s="547">
        <v>15628.965</v>
      </c>
      <c r="J161" s="547">
        <v>2</v>
      </c>
      <c r="K161" s="548">
        <v>31257.93</v>
      </c>
    </row>
    <row r="162" spans="1:11" ht="14.4" customHeight="1" x14ac:dyDescent="0.3">
      <c r="A162" s="534" t="s">
        <v>464</v>
      </c>
      <c r="B162" s="535" t="s">
        <v>524</v>
      </c>
      <c r="C162" s="538" t="s">
        <v>474</v>
      </c>
      <c r="D162" s="567" t="s">
        <v>526</v>
      </c>
      <c r="E162" s="538" t="s">
        <v>1152</v>
      </c>
      <c r="F162" s="567" t="s">
        <v>1153</v>
      </c>
      <c r="G162" s="538" t="s">
        <v>1030</v>
      </c>
      <c r="H162" s="538" t="s">
        <v>1031</v>
      </c>
      <c r="I162" s="547">
        <v>23909.599999999995</v>
      </c>
      <c r="J162" s="547">
        <v>7</v>
      </c>
      <c r="K162" s="548">
        <v>167367.19999999998</v>
      </c>
    </row>
    <row r="163" spans="1:11" ht="14.4" customHeight="1" x14ac:dyDescent="0.3">
      <c r="A163" s="534" t="s">
        <v>464</v>
      </c>
      <c r="B163" s="535" t="s">
        <v>524</v>
      </c>
      <c r="C163" s="538" t="s">
        <v>474</v>
      </c>
      <c r="D163" s="567" t="s">
        <v>526</v>
      </c>
      <c r="E163" s="538" t="s">
        <v>1152</v>
      </c>
      <c r="F163" s="567" t="s">
        <v>1153</v>
      </c>
      <c r="G163" s="538" t="s">
        <v>1032</v>
      </c>
      <c r="H163" s="538" t="s">
        <v>1033</v>
      </c>
      <c r="I163" s="547">
        <v>31760.080000000002</v>
      </c>
      <c r="J163" s="547">
        <v>2</v>
      </c>
      <c r="K163" s="548">
        <v>63520.160000000003</v>
      </c>
    </row>
    <row r="164" spans="1:11" ht="14.4" customHeight="1" x14ac:dyDescent="0.3">
      <c r="A164" s="534" t="s">
        <v>464</v>
      </c>
      <c r="B164" s="535" t="s">
        <v>524</v>
      </c>
      <c r="C164" s="538" t="s">
        <v>474</v>
      </c>
      <c r="D164" s="567" t="s">
        <v>526</v>
      </c>
      <c r="E164" s="538" t="s">
        <v>1152</v>
      </c>
      <c r="F164" s="567" t="s">
        <v>1153</v>
      </c>
      <c r="G164" s="538" t="s">
        <v>1034</v>
      </c>
      <c r="H164" s="538" t="s">
        <v>1035</v>
      </c>
      <c r="I164" s="547">
        <v>2141.6999999999998</v>
      </c>
      <c r="J164" s="547">
        <v>1</v>
      </c>
      <c r="K164" s="548">
        <v>2141.6999999999998</v>
      </c>
    </row>
    <row r="165" spans="1:11" ht="14.4" customHeight="1" x14ac:dyDescent="0.3">
      <c r="A165" s="534" t="s">
        <v>464</v>
      </c>
      <c r="B165" s="535" t="s">
        <v>524</v>
      </c>
      <c r="C165" s="538" t="s">
        <v>474</v>
      </c>
      <c r="D165" s="567" t="s">
        <v>526</v>
      </c>
      <c r="E165" s="538" t="s">
        <v>1152</v>
      </c>
      <c r="F165" s="567" t="s">
        <v>1153</v>
      </c>
      <c r="G165" s="538" t="s">
        <v>1036</v>
      </c>
      <c r="H165" s="538" t="s">
        <v>1037</v>
      </c>
      <c r="I165" s="547">
        <v>5801.22</v>
      </c>
      <c r="J165" s="547">
        <v>1</v>
      </c>
      <c r="K165" s="548">
        <v>5801.22</v>
      </c>
    </row>
    <row r="166" spans="1:11" ht="14.4" customHeight="1" x14ac:dyDescent="0.3">
      <c r="A166" s="534" t="s">
        <v>464</v>
      </c>
      <c r="B166" s="535" t="s">
        <v>524</v>
      </c>
      <c r="C166" s="538" t="s">
        <v>474</v>
      </c>
      <c r="D166" s="567" t="s">
        <v>526</v>
      </c>
      <c r="E166" s="538" t="s">
        <v>1152</v>
      </c>
      <c r="F166" s="567" t="s">
        <v>1153</v>
      </c>
      <c r="G166" s="538" t="s">
        <v>1038</v>
      </c>
      <c r="H166" s="538" t="s">
        <v>1039</v>
      </c>
      <c r="I166" s="547">
        <v>248.44105707374916</v>
      </c>
      <c r="J166" s="547">
        <v>2</v>
      </c>
      <c r="K166" s="548">
        <v>496.88211414749833</v>
      </c>
    </row>
    <row r="167" spans="1:11" ht="14.4" customHeight="1" x14ac:dyDescent="0.3">
      <c r="A167" s="534" t="s">
        <v>464</v>
      </c>
      <c r="B167" s="535" t="s">
        <v>524</v>
      </c>
      <c r="C167" s="538" t="s">
        <v>474</v>
      </c>
      <c r="D167" s="567" t="s">
        <v>526</v>
      </c>
      <c r="E167" s="538" t="s">
        <v>1152</v>
      </c>
      <c r="F167" s="567" t="s">
        <v>1153</v>
      </c>
      <c r="G167" s="538" t="s">
        <v>1040</v>
      </c>
      <c r="H167" s="538" t="s">
        <v>1041</v>
      </c>
      <c r="I167" s="547">
        <v>7858.93</v>
      </c>
      <c r="J167" s="547">
        <v>4</v>
      </c>
      <c r="K167" s="548">
        <v>31435.71</v>
      </c>
    </row>
    <row r="168" spans="1:11" ht="14.4" customHeight="1" x14ac:dyDescent="0.3">
      <c r="A168" s="534" t="s">
        <v>464</v>
      </c>
      <c r="B168" s="535" t="s">
        <v>524</v>
      </c>
      <c r="C168" s="538" t="s">
        <v>474</v>
      </c>
      <c r="D168" s="567" t="s">
        <v>526</v>
      </c>
      <c r="E168" s="538" t="s">
        <v>1152</v>
      </c>
      <c r="F168" s="567" t="s">
        <v>1153</v>
      </c>
      <c r="G168" s="538" t="s">
        <v>1042</v>
      </c>
      <c r="H168" s="538" t="s">
        <v>1043</v>
      </c>
      <c r="I168" s="547">
        <v>3729.3</v>
      </c>
      <c r="J168" s="547">
        <v>10</v>
      </c>
      <c r="K168" s="548">
        <v>37293</v>
      </c>
    </row>
    <row r="169" spans="1:11" ht="14.4" customHeight="1" x14ac:dyDescent="0.3">
      <c r="A169" s="534" t="s">
        <v>464</v>
      </c>
      <c r="B169" s="535" t="s">
        <v>524</v>
      </c>
      <c r="C169" s="538" t="s">
        <v>474</v>
      </c>
      <c r="D169" s="567" t="s">
        <v>526</v>
      </c>
      <c r="E169" s="538" t="s">
        <v>1152</v>
      </c>
      <c r="F169" s="567" t="s">
        <v>1153</v>
      </c>
      <c r="G169" s="538" t="s">
        <v>1044</v>
      </c>
      <c r="H169" s="538" t="s">
        <v>1045</v>
      </c>
      <c r="I169" s="547">
        <v>37304.300000000003</v>
      </c>
      <c r="J169" s="547">
        <v>1</v>
      </c>
      <c r="K169" s="548">
        <v>37304.300000000003</v>
      </c>
    </row>
    <row r="170" spans="1:11" ht="14.4" customHeight="1" x14ac:dyDescent="0.3">
      <c r="A170" s="534" t="s">
        <v>464</v>
      </c>
      <c r="B170" s="535" t="s">
        <v>524</v>
      </c>
      <c r="C170" s="538" t="s">
        <v>474</v>
      </c>
      <c r="D170" s="567" t="s">
        <v>526</v>
      </c>
      <c r="E170" s="538" t="s">
        <v>1152</v>
      </c>
      <c r="F170" s="567" t="s">
        <v>1153</v>
      </c>
      <c r="G170" s="538" t="s">
        <v>1046</v>
      </c>
      <c r="H170" s="538" t="s">
        <v>1047</v>
      </c>
      <c r="I170" s="547">
        <v>7837.43</v>
      </c>
      <c r="J170" s="547">
        <v>2</v>
      </c>
      <c r="K170" s="548">
        <v>15674.85</v>
      </c>
    </row>
    <row r="171" spans="1:11" ht="14.4" customHeight="1" x14ac:dyDescent="0.3">
      <c r="A171" s="534" t="s">
        <v>464</v>
      </c>
      <c r="B171" s="535" t="s">
        <v>524</v>
      </c>
      <c r="C171" s="538" t="s">
        <v>474</v>
      </c>
      <c r="D171" s="567" t="s">
        <v>526</v>
      </c>
      <c r="E171" s="538" t="s">
        <v>1152</v>
      </c>
      <c r="F171" s="567" t="s">
        <v>1153</v>
      </c>
      <c r="G171" s="538" t="s">
        <v>1048</v>
      </c>
      <c r="H171" s="538" t="s">
        <v>1049</v>
      </c>
      <c r="I171" s="547">
        <v>2202.1</v>
      </c>
      <c r="J171" s="547">
        <v>1</v>
      </c>
      <c r="K171" s="548">
        <v>2202.1</v>
      </c>
    </row>
    <row r="172" spans="1:11" ht="14.4" customHeight="1" x14ac:dyDescent="0.3">
      <c r="A172" s="534" t="s">
        <v>464</v>
      </c>
      <c r="B172" s="535" t="s">
        <v>524</v>
      </c>
      <c r="C172" s="538" t="s">
        <v>474</v>
      </c>
      <c r="D172" s="567" t="s">
        <v>526</v>
      </c>
      <c r="E172" s="538" t="s">
        <v>1152</v>
      </c>
      <c r="F172" s="567" t="s">
        <v>1153</v>
      </c>
      <c r="G172" s="538" t="s">
        <v>1050</v>
      </c>
      <c r="H172" s="538" t="s">
        <v>1051</v>
      </c>
      <c r="I172" s="547">
        <v>7858.9349999999995</v>
      </c>
      <c r="J172" s="547">
        <v>3</v>
      </c>
      <c r="K172" s="548">
        <v>23576.800000000003</v>
      </c>
    </row>
    <row r="173" spans="1:11" ht="14.4" customHeight="1" x14ac:dyDescent="0.3">
      <c r="A173" s="534" t="s">
        <v>464</v>
      </c>
      <c r="B173" s="535" t="s">
        <v>524</v>
      </c>
      <c r="C173" s="538" t="s">
        <v>474</v>
      </c>
      <c r="D173" s="567" t="s">
        <v>526</v>
      </c>
      <c r="E173" s="538" t="s">
        <v>1152</v>
      </c>
      <c r="F173" s="567" t="s">
        <v>1153</v>
      </c>
      <c r="G173" s="538" t="s">
        <v>1052</v>
      </c>
      <c r="H173" s="538" t="s">
        <v>1053</v>
      </c>
      <c r="I173" s="547">
        <v>15717.87</v>
      </c>
      <c r="J173" s="547">
        <v>1</v>
      </c>
      <c r="K173" s="548">
        <v>15717.87</v>
      </c>
    </row>
    <row r="174" spans="1:11" ht="14.4" customHeight="1" x14ac:dyDescent="0.3">
      <c r="A174" s="534" t="s">
        <v>464</v>
      </c>
      <c r="B174" s="535" t="s">
        <v>524</v>
      </c>
      <c r="C174" s="538" t="s">
        <v>474</v>
      </c>
      <c r="D174" s="567" t="s">
        <v>526</v>
      </c>
      <c r="E174" s="538" t="s">
        <v>1152</v>
      </c>
      <c r="F174" s="567" t="s">
        <v>1153</v>
      </c>
      <c r="G174" s="538" t="s">
        <v>1054</v>
      </c>
      <c r="H174" s="538" t="s">
        <v>1055</v>
      </c>
      <c r="I174" s="547">
        <v>18361.75</v>
      </c>
      <c r="J174" s="547">
        <v>2</v>
      </c>
      <c r="K174" s="548">
        <v>36723.5</v>
      </c>
    </row>
    <row r="175" spans="1:11" ht="14.4" customHeight="1" x14ac:dyDescent="0.3">
      <c r="A175" s="534" t="s">
        <v>464</v>
      </c>
      <c r="B175" s="535" t="s">
        <v>524</v>
      </c>
      <c r="C175" s="538" t="s">
        <v>474</v>
      </c>
      <c r="D175" s="567" t="s">
        <v>526</v>
      </c>
      <c r="E175" s="538" t="s">
        <v>1152</v>
      </c>
      <c r="F175" s="567" t="s">
        <v>1153</v>
      </c>
      <c r="G175" s="538" t="s">
        <v>1056</v>
      </c>
      <c r="H175" s="538" t="s">
        <v>1057</v>
      </c>
      <c r="I175" s="547">
        <v>1996.5</v>
      </c>
      <c r="J175" s="547">
        <v>2</v>
      </c>
      <c r="K175" s="548">
        <v>3993</v>
      </c>
    </row>
    <row r="176" spans="1:11" ht="14.4" customHeight="1" x14ac:dyDescent="0.3">
      <c r="A176" s="534" t="s">
        <v>464</v>
      </c>
      <c r="B176" s="535" t="s">
        <v>524</v>
      </c>
      <c r="C176" s="538" t="s">
        <v>474</v>
      </c>
      <c r="D176" s="567" t="s">
        <v>526</v>
      </c>
      <c r="E176" s="538" t="s">
        <v>1152</v>
      </c>
      <c r="F176" s="567" t="s">
        <v>1153</v>
      </c>
      <c r="G176" s="538" t="s">
        <v>1058</v>
      </c>
      <c r="H176" s="538" t="s">
        <v>1059</v>
      </c>
      <c r="I176" s="547">
        <v>14798.703333333333</v>
      </c>
      <c r="J176" s="547">
        <v>3</v>
      </c>
      <c r="K176" s="548">
        <v>44396.11</v>
      </c>
    </row>
    <row r="177" spans="1:11" ht="14.4" customHeight="1" x14ac:dyDescent="0.3">
      <c r="A177" s="534" t="s">
        <v>464</v>
      </c>
      <c r="B177" s="535" t="s">
        <v>524</v>
      </c>
      <c r="C177" s="538" t="s">
        <v>474</v>
      </c>
      <c r="D177" s="567" t="s">
        <v>526</v>
      </c>
      <c r="E177" s="538" t="s">
        <v>1152</v>
      </c>
      <c r="F177" s="567" t="s">
        <v>1153</v>
      </c>
      <c r="G177" s="538" t="s">
        <v>1060</v>
      </c>
      <c r="H177" s="538" t="s">
        <v>1061</v>
      </c>
      <c r="I177" s="547">
        <v>17908</v>
      </c>
      <c r="J177" s="547">
        <v>1</v>
      </c>
      <c r="K177" s="548">
        <v>17908</v>
      </c>
    </row>
    <row r="178" spans="1:11" ht="14.4" customHeight="1" x14ac:dyDescent="0.3">
      <c r="A178" s="534" t="s">
        <v>464</v>
      </c>
      <c r="B178" s="535" t="s">
        <v>524</v>
      </c>
      <c r="C178" s="538" t="s">
        <v>474</v>
      </c>
      <c r="D178" s="567" t="s">
        <v>526</v>
      </c>
      <c r="E178" s="538" t="s">
        <v>1152</v>
      </c>
      <c r="F178" s="567" t="s">
        <v>1153</v>
      </c>
      <c r="G178" s="538" t="s">
        <v>1062</v>
      </c>
      <c r="H178" s="538" t="s">
        <v>1063</v>
      </c>
      <c r="I178" s="547">
        <v>8966.1</v>
      </c>
      <c r="J178" s="547">
        <v>1</v>
      </c>
      <c r="K178" s="548">
        <v>8966.1</v>
      </c>
    </row>
    <row r="179" spans="1:11" ht="14.4" customHeight="1" x14ac:dyDescent="0.3">
      <c r="A179" s="534" t="s">
        <v>464</v>
      </c>
      <c r="B179" s="535" t="s">
        <v>524</v>
      </c>
      <c r="C179" s="538" t="s">
        <v>474</v>
      </c>
      <c r="D179" s="567" t="s">
        <v>526</v>
      </c>
      <c r="E179" s="538" t="s">
        <v>1152</v>
      </c>
      <c r="F179" s="567" t="s">
        <v>1153</v>
      </c>
      <c r="G179" s="538" t="s">
        <v>1064</v>
      </c>
      <c r="H179" s="538" t="s">
        <v>1065</v>
      </c>
      <c r="I179" s="547">
        <v>14459.5</v>
      </c>
      <c r="J179" s="547">
        <v>1</v>
      </c>
      <c r="K179" s="548">
        <v>14459.5</v>
      </c>
    </row>
    <row r="180" spans="1:11" ht="14.4" customHeight="1" x14ac:dyDescent="0.3">
      <c r="A180" s="534" t="s">
        <v>464</v>
      </c>
      <c r="B180" s="535" t="s">
        <v>524</v>
      </c>
      <c r="C180" s="538" t="s">
        <v>474</v>
      </c>
      <c r="D180" s="567" t="s">
        <v>526</v>
      </c>
      <c r="E180" s="538" t="s">
        <v>1152</v>
      </c>
      <c r="F180" s="567" t="s">
        <v>1153</v>
      </c>
      <c r="G180" s="538" t="s">
        <v>1066</v>
      </c>
      <c r="H180" s="538" t="s">
        <v>1067</v>
      </c>
      <c r="I180" s="547">
        <v>15590.25</v>
      </c>
      <c r="J180" s="547">
        <v>2</v>
      </c>
      <c r="K180" s="548">
        <v>31180.5</v>
      </c>
    </row>
    <row r="181" spans="1:11" ht="14.4" customHeight="1" x14ac:dyDescent="0.3">
      <c r="A181" s="534" t="s">
        <v>464</v>
      </c>
      <c r="B181" s="535" t="s">
        <v>524</v>
      </c>
      <c r="C181" s="538" t="s">
        <v>474</v>
      </c>
      <c r="D181" s="567" t="s">
        <v>526</v>
      </c>
      <c r="E181" s="538" t="s">
        <v>1152</v>
      </c>
      <c r="F181" s="567" t="s">
        <v>1153</v>
      </c>
      <c r="G181" s="538" t="s">
        <v>1068</v>
      </c>
      <c r="H181" s="538" t="s">
        <v>1069</v>
      </c>
      <c r="I181" s="547">
        <v>10031</v>
      </c>
      <c r="J181" s="547">
        <v>1</v>
      </c>
      <c r="K181" s="548">
        <v>10031</v>
      </c>
    </row>
    <row r="182" spans="1:11" ht="14.4" customHeight="1" x14ac:dyDescent="0.3">
      <c r="A182" s="534" t="s">
        <v>464</v>
      </c>
      <c r="B182" s="535" t="s">
        <v>524</v>
      </c>
      <c r="C182" s="538" t="s">
        <v>474</v>
      </c>
      <c r="D182" s="567" t="s">
        <v>526</v>
      </c>
      <c r="E182" s="538" t="s">
        <v>1152</v>
      </c>
      <c r="F182" s="567" t="s">
        <v>1153</v>
      </c>
      <c r="G182" s="538" t="s">
        <v>1070</v>
      </c>
      <c r="H182" s="538" t="s">
        <v>1071</v>
      </c>
      <c r="I182" s="547">
        <v>291</v>
      </c>
      <c r="J182" s="547">
        <v>1</v>
      </c>
      <c r="K182" s="548">
        <v>291</v>
      </c>
    </row>
    <row r="183" spans="1:11" ht="14.4" customHeight="1" x14ac:dyDescent="0.3">
      <c r="A183" s="534" t="s">
        <v>464</v>
      </c>
      <c r="B183" s="535" t="s">
        <v>524</v>
      </c>
      <c r="C183" s="538" t="s">
        <v>474</v>
      </c>
      <c r="D183" s="567" t="s">
        <v>526</v>
      </c>
      <c r="E183" s="538" t="s">
        <v>1152</v>
      </c>
      <c r="F183" s="567" t="s">
        <v>1153</v>
      </c>
      <c r="G183" s="538" t="s">
        <v>1072</v>
      </c>
      <c r="H183" s="538" t="s">
        <v>1073</v>
      </c>
      <c r="I183" s="547">
        <v>3993</v>
      </c>
      <c r="J183" s="547">
        <v>1</v>
      </c>
      <c r="K183" s="548">
        <v>3993</v>
      </c>
    </row>
    <row r="184" spans="1:11" ht="14.4" customHeight="1" x14ac:dyDescent="0.3">
      <c r="A184" s="534" t="s">
        <v>464</v>
      </c>
      <c r="B184" s="535" t="s">
        <v>524</v>
      </c>
      <c r="C184" s="538" t="s">
        <v>474</v>
      </c>
      <c r="D184" s="567" t="s">
        <v>526</v>
      </c>
      <c r="E184" s="538" t="s">
        <v>1152</v>
      </c>
      <c r="F184" s="567" t="s">
        <v>1153</v>
      </c>
      <c r="G184" s="538" t="s">
        <v>1074</v>
      </c>
      <c r="H184" s="538" t="s">
        <v>1075</v>
      </c>
      <c r="I184" s="547">
        <v>14910.83</v>
      </c>
      <c r="J184" s="547">
        <v>3</v>
      </c>
      <c r="K184" s="548">
        <v>44732.49</v>
      </c>
    </row>
    <row r="185" spans="1:11" ht="14.4" customHeight="1" x14ac:dyDescent="0.3">
      <c r="A185" s="534" t="s">
        <v>464</v>
      </c>
      <c r="B185" s="535" t="s">
        <v>524</v>
      </c>
      <c r="C185" s="538" t="s">
        <v>474</v>
      </c>
      <c r="D185" s="567" t="s">
        <v>526</v>
      </c>
      <c r="E185" s="538" t="s">
        <v>1152</v>
      </c>
      <c r="F185" s="567" t="s">
        <v>1153</v>
      </c>
      <c r="G185" s="538" t="s">
        <v>1076</v>
      </c>
      <c r="H185" s="538" t="s">
        <v>1077</v>
      </c>
      <c r="I185" s="547">
        <v>13915</v>
      </c>
      <c r="J185" s="547">
        <v>1</v>
      </c>
      <c r="K185" s="548">
        <v>13915</v>
      </c>
    </row>
    <row r="186" spans="1:11" ht="14.4" customHeight="1" x14ac:dyDescent="0.3">
      <c r="A186" s="534" t="s">
        <v>464</v>
      </c>
      <c r="B186" s="535" t="s">
        <v>524</v>
      </c>
      <c r="C186" s="538" t="s">
        <v>474</v>
      </c>
      <c r="D186" s="567" t="s">
        <v>526</v>
      </c>
      <c r="E186" s="538" t="s">
        <v>1152</v>
      </c>
      <c r="F186" s="567" t="s">
        <v>1153</v>
      </c>
      <c r="G186" s="538" t="s">
        <v>1078</v>
      </c>
      <c r="H186" s="538" t="s">
        <v>1079</v>
      </c>
      <c r="I186" s="547">
        <v>15554</v>
      </c>
      <c r="J186" s="547">
        <v>1</v>
      </c>
      <c r="K186" s="548">
        <v>15554</v>
      </c>
    </row>
    <row r="187" spans="1:11" ht="14.4" customHeight="1" x14ac:dyDescent="0.3">
      <c r="A187" s="534" t="s">
        <v>464</v>
      </c>
      <c r="B187" s="535" t="s">
        <v>524</v>
      </c>
      <c r="C187" s="538" t="s">
        <v>474</v>
      </c>
      <c r="D187" s="567" t="s">
        <v>526</v>
      </c>
      <c r="E187" s="538" t="s">
        <v>1152</v>
      </c>
      <c r="F187" s="567" t="s">
        <v>1153</v>
      </c>
      <c r="G187" s="538" t="s">
        <v>1080</v>
      </c>
      <c r="H187" s="538" t="s">
        <v>1081</v>
      </c>
      <c r="I187" s="547">
        <v>12005.619999999999</v>
      </c>
      <c r="J187" s="547">
        <v>3</v>
      </c>
      <c r="K187" s="548">
        <v>35103.31</v>
      </c>
    </row>
    <row r="188" spans="1:11" ht="14.4" customHeight="1" x14ac:dyDescent="0.3">
      <c r="A188" s="534" t="s">
        <v>464</v>
      </c>
      <c r="B188" s="535" t="s">
        <v>524</v>
      </c>
      <c r="C188" s="538" t="s">
        <v>474</v>
      </c>
      <c r="D188" s="567" t="s">
        <v>526</v>
      </c>
      <c r="E188" s="538" t="s">
        <v>1152</v>
      </c>
      <c r="F188" s="567" t="s">
        <v>1153</v>
      </c>
      <c r="G188" s="538" t="s">
        <v>1082</v>
      </c>
      <c r="H188" s="538" t="s">
        <v>1083</v>
      </c>
      <c r="I188" s="547">
        <v>9486.4</v>
      </c>
      <c r="J188" s="547">
        <v>2</v>
      </c>
      <c r="K188" s="548">
        <v>18972.8</v>
      </c>
    </row>
    <row r="189" spans="1:11" ht="14.4" customHeight="1" x14ac:dyDescent="0.3">
      <c r="A189" s="534" t="s">
        <v>464</v>
      </c>
      <c r="B189" s="535" t="s">
        <v>524</v>
      </c>
      <c r="C189" s="538" t="s">
        <v>474</v>
      </c>
      <c r="D189" s="567" t="s">
        <v>526</v>
      </c>
      <c r="E189" s="538" t="s">
        <v>1152</v>
      </c>
      <c r="F189" s="567" t="s">
        <v>1153</v>
      </c>
      <c r="G189" s="538" t="s">
        <v>1084</v>
      </c>
      <c r="H189" s="538" t="s">
        <v>1085</v>
      </c>
      <c r="I189" s="547">
        <v>6256.4</v>
      </c>
      <c r="J189" s="547">
        <v>1</v>
      </c>
      <c r="K189" s="548">
        <v>6256.4</v>
      </c>
    </row>
    <row r="190" spans="1:11" ht="14.4" customHeight="1" x14ac:dyDescent="0.3">
      <c r="A190" s="534" t="s">
        <v>464</v>
      </c>
      <c r="B190" s="535" t="s">
        <v>524</v>
      </c>
      <c r="C190" s="538" t="s">
        <v>474</v>
      </c>
      <c r="D190" s="567" t="s">
        <v>526</v>
      </c>
      <c r="E190" s="538" t="s">
        <v>1152</v>
      </c>
      <c r="F190" s="567" t="s">
        <v>1153</v>
      </c>
      <c r="G190" s="538" t="s">
        <v>1086</v>
      </c>
      <c r="H190" s="538" t="s">
        <v>1087</v>
      </c>
      <c r="I190" s="547">
        <v>14858.8</v>
      </c>
      <c r="J190" s="547">
        <v>1</v>
      </c>
      <c r="K190" s="548">
        <v>14858.8</v>
      </c>
    </row>
    <row r="191" spans="1:11" ht="14.4" customHeight="1" x14ac:dyDescent="0.3">
      <c r="A191" s="534" t="s">
        <v>464</v>
      </c>
      <c r="B191" s="535" t="s">
        <v>524</v>
      </c>
      <c r="C191" s="538" t="s">
        <v>474</v>
      </c>
      <c r="D191" s="567" t="s">
        <v>526</v>
      </c>
      <c r="E191" s="538" t="s">
        <v>1152</v>
      </c>
      <c r="F191" s="567" t="s">
        <v>1153</v>
      </c>
      <c r="G191" s="538" t="s">
        <v>1088</v>
      </c>
      <c r="H191" s="538" t="s">
        <v>1089</v>
      </c>
      <c r="I191" s="547">
        <v>18380</v>
      </c>
      <c r="J191" s="547">
        <v>4</v>
      </c>
      <c r="K191" s="548">
        <v>73520</v>
      </c>
    </row>
    <row r="192" spans="1:11" ht="14.4" customHeight="1" x14ac:dyDescent="0.3">
      <c r="A192" s="534" t="s">
        <v>464</v>
      </c>
      <c r="B192" s="535" t="s">
        <v>524</v>
      </c>
      <c r="C192" s="538" t="s">
        <v>474</v>
      </c>
      <c r="D192" s="567" t="s">
        <v>526</v>
      </c>
      <c r="E192" s="538" t="s">
        <v>1152</v>
      </c>
      <c r="F192" s="567" t="s">
        <v>1153</v>
      </c>
      <c r="G192" s="538" t="s">
        <v>1090</v>
      </c>
      <c r="H192" s="538" t="s">
        <v>1091</v>
      </c>
      <c r="I192" s="547">
        <v>6252</v>
      </c>
      <c r="J192" s="547">
        <v>1</v>
      </c>
      <c r="K192" s="548">
        <v>6252</v>
      </c>
    </row>
    <row r="193" spans="1:11" ht="14.4" customHeight="1" x14ac:dyDescent="0.3">
      <c r="A193" s="534" t="s">
        <v>464</v>
      </c>
      <c r="B193" s="535" t="s">
        <v>524</v>
      </c>
      <c r="C193" s="538" t="s">
        <v>474</v>
      </c>
      <c r="D193" s="567" t="s">
        <v>526</v>
      </c>
      <c r="E193" s="538" t="s">
        <v>1152</v>
      </c>
      <c r="F193" s="567" t="s">
        <v>1153</v>
      </c>
      <c r="G193" s="538" t="s">
        <v>1092</v>
      </c>
      <c r="H193" s="538" t="s">
        <v>1093</v>
      </c>
      <c r="I193" s="547">
        <v>30314.025000000001</v>
      </c>
      <c r="J193" s="547">
        <v>2</v>
      </c>
      <c r="K193" s="548">
        <v>60628.05</v>
      </c>
    </row>
    <row r="194" spans="1:11" ht="14.4" customHeight="1" x14ac:dyDescent="0.3">
      <c r="A194" s="534" t="s">
        <v>464</v>
      </c>
      <c r="B194" s="535" t="s">
        <v>524</v>
      </c>
      <c r="C194" s="538" t="s">
        <v>474</v>
      </c>
      <c r="D194" s="567" t="s">
        <v>526</v>
      </c>
      <c r="E194" s="538" t="s">
        <v>1152</v>
      </c>
      <c r="F194" s="567" t="s">
        <v>1153</v>
      </c>
      <c r="G194" s="538" t="s">
        <v>1094</v>
      </c>
      <c r="H194" s="538" t="s">
        <v>1095</v>
      </c>
      <c r="I194" s="547">
        <v>10227.69</v>
      </c>
      <c r="J194" s="547">
        <v>1</v>
      </c>
      <c r="K194" s="548">
        <v>10227.69</v>
      </c>
    </row>
    <row r="195" spans="1:11" ht="14.4" customHeight="1" x14ac:dyDescent="0.3">
      <c r="A195" s="534" t="s">
        <v>464</v>
      </c>
      <c r="B195" s="535" t="s">
        <v>524</v>
      </c>
      <c r="C195" s="538" t="s">
        <v>474</v>
      </c>
      <c r="D195" s="567" t="s">
        <v>526</v>
      </c>
      <c r="E195" s="538" t="s">
        <v>1152</v>
      </c>
      <c r="F195" s="567" t="s">
        <v>1153</v>
      </c>
      <c r="G195" s="538" t="s">
        <v>1096</v>
      </c>
      <c r="H195" s="538" t="s">
        <v>1097</v>
      </c>
      <c r="I195" s="547">
        <v>1372.2</v>
      </c>
      <c r="J195" s="547">
        <v>1</v>
      </c>
      <c r="K195" s="548">
        <v>1372.2</v>
      </c>
    </row>
    <row r="196" spans="1:11" ht="14.4" customHeight="1" x14ac:dyDescent="0.3">
      <c r="A196" s="534" t="s">
        <v>464</v>
      </c>
      <c r="B196" s="535" t="s">
        <v>524</v>
      </c>
      <c r="C196" s="538" t="s">
        <v>474</v>
      </c>
      <c r="D196" s="567" t="s">
        <v>526</v>
      </c>
      <c r="E196" s="538" t="s">
        <v>1152</v>
      </c>
      <c r="F196" s="567" t="s">
        <v>1153</v>
      </c>
      <c r="G196" s="538" t="s">
        <v>1098</v>
      </c>
      <c r="H196" s="538" t="s">
        <v>1099</v>
      </c>
      <c r="I196" s="547">
        <v>8458.4549999999999</v>
      </c>
      <c r="J196" s="547">
        <v>2</v>
      </c>
      <c r="K196" s="548">
        <v>16916.91</v>
      </c>
    </row>
    <row r="197" spans="1:11" ht="14.4" customHeight="1" x14ac:dyDescent="0.3">
      <c r="A197" s="534" t="s">
        <v>464</v>
      </c>
      <c r="B197" s="535" t="s">
        <v>524</v>
      </c>
      <c r="C197" s="538" t="s">
        <v>474</v>
      </c>
      <c r="D197" s="567" t="s">
        <v>526</v>
      </c>
      <c r="E197" s="538" t="s">
        <v>1152</v>
      </c>
      <c r="F197" s="567" t="s">
        <v>1153</v>
      </c>
      <c r="G197" s="538" t="s">
        <v>1100</v>
      </c>
      <c r="H197" s="538" t="s">
        <v>1101</v>
      </c>
      <c r="I197" s="547">
        <v>6306.165</v>
      </c>
      <c r="J197" s="547">
        <v>3</v>
      </c>
      <c r="K197" s="548">
        <v>17456.050000000003</v>
      </c>
    </row>
    <row r="198" spans="1:11" ht="14.4" customHeight="1" x14ac:dyDescent="0.3">
      <c r="A198" s="534" t="s">
        <v>464</v>
      </c>
      <c r="B198" s="535" t="s">
        <v>524</v>
      </c>
      <c r="C198" s="538" t="s">
        <v>474</v>
      </c>
      <c r="D198" s="567" t="s">
        <v>526</v>
      </c>
      <c r="E198" s="538" t="s">
        <v>1152</v>
      </c>
      <c r="F198" s="567" t="s">
        <v>1153</v>
      </c>
      <c r="G198" s="538" t="s">
        <v>1102</v>
      </c>
      <c r="H198" s="538" t="s">
        <v>1103</v>
      </c>
      <c r="I198" s="547">
        <v>9316.76</v>
      </c>
      <c r="J198" s="547">
        <v>1</v>
      </c>
      <c r="K198" s="548">
        <v>9316.76</v>
      </c>
    </row>
    <row r="199" spans="1:11" ht="14.4" customHeight="1" x14ac:dyDescent="0.3">
      <c r="A199" s="534" t="s">
        <v>464</v>
      </c>
      <c r="B199" s="535" t="s">
        <v>524</v>
      </c>
      <c r="C199" s="538" t="s">
        <v>474</v>
      </c>
      <c r="D199" s="567" t="s">
        <v>526</v>
      </c>
      <c r="E199" s="538" t="s">
        <v>1152</v>
      </c>
      <c r="F199" s="567" t="s">
        <v>1153</v>
      </c>
      <c r="G199" s="538" t="s">
        <v>1104</v>
      </c>
      <c r="H199" s="538" t="s">
        <v>1105</v>
      </c>
      <c r="I199" s="547">
        <v>7919.24</v>
      </c>
      <c r="J199" s="547">
        <v>1</v>
      </c>
      <c r="K199" s="548">
        <v>7919.24</v>
      </c>
    </row>
    <row r="200" spans="1:11" ht="14.4" customHeight="1" x14ac:dyDescent="0.3">
      <c r="A200" s="534" t="s">
        <v>464</v>
      </c>
      <c r="B200" s="535" t="s">
        <v>524</v>
      </c>
      <c r="C200" s="538" t="s">
        <v>474</v>
      </c>
      <c r="D200" s="567" t="s">
        <v>526</v>
      </c>
      <c r="E200" s="538" t="s">
        <v>1152</v>
      </c>
      <c r="F200" s="567" t="s">
        <v>1153</v>
      </c>
      <c r="G200" s="538" t="s">
        <v>1106</v>
      </c>
      <c r="H200" s="538" t="s">
        <v>1107</v>
      </c>
      <c r="I200" s="547">
        <v>5709.03</v>
      </c>
      <c r="J200" s="547">
        <v>1</v>
      </c>
      <c r="K200" s="548">
        <v>5709.03</v>
      </c>
    </row>
    <row r="201" spans="1:11" ht="14.4" customHeight="1" x14ac:dyDescent="0.3">
      <c r="A201" s="534" t="s">
        <v>464</v>
      </c>
      <c r="B201" s="535" t="s">
        <v>524</v>
      </c>
      <c r="C201" s="538" t="s">
        <v>474</v>
      </c>
      <c r="D201" s="567" t="s">
        <v>526</v>
      </c>
      <c r="E201" s="538" t="s">
        <v>1152</v>
      </c>
      <c r="F201" s="567" t="s">
        <v>1153</v>
      </c>
      <c r="G201" s="538" t="s">
        <v>1108</v>
      </c>
      <c r="H201" s="538" t="s">
        <v>1109</v>
      </c>
      <c r="I201" s="547">
        <v>7775.77</v>
      </c>
      <c r="J201" s="547">
        <v>1</v>
      </c>
      <c r="K201" s="548">
        <v>7775.77</v>
      </c>
    </row>
    <row r="202" spans="1:11" ht="14.4" customHeight="1" x14ac:dyDescent="0.3">
      <c r="A202" s="534" t="s">
        <v>464</v>
      </c>
      <c r="B202" s="535" t="s">
        <v>524</v>
      </c>
      <c r="C202" s="538" t="s">
        <v>474</v>
      </c>
      <c r="D202" s="567" t="s">
        <v>526</v>
      </c>
      <c r="E202" s="538" t="s">
        <v>1152</v>
      </c>
      <c r="F202" s="567" t="s">
        <v>1153</v>
      </c>
      <c r="G202" s="538" t="s">
        <v>1110</v>
      </c>
      <c r="H202" s="538" t="s">
        <v>1111</v>
      </c>
      <c r="I202" s="547">
        <v>7362.46</v>
      </c>
      <c r="J202" s="547">
        <v>1</v>
      </c>
      <c r="K202" s="548">
        <v>7362.46</v>
      </c>
    </row>
    <row r="203" spans="1:11" ht="14.4" customHeight="1" x14ac:dyDescent="0.3">
      <c r="A203" s="534" t="s">
        <v>464</v>
      </c>
      <c r="B203" s="535" t="s">
        <v>524</v>
      </c>
      <c r="C203" s="538" t="s">
        <v>474</v>
      </c>
      <c r="D203" s="567" t="s">
        <v>526</v>
      </c>
      <c r="E203" s="538" t="s">
        <v>1152</v>
      </c>
      <c r="F203" s="567" t="s">
        <v>1153</v>
      </c>
      <c r="G203" s="538" t="s">
        <v>1112</v>
      </c>
      <c r="H203" s="538" t="s">
        <v>1113</v>
      </c>
      <c r="I203" s="547">
        <v>50057.8</v>
      </c>
      <c r="J203" s="547">
        <v>4</v>
      </c>
      <c r="K203" s="548">
        <v>200231.2</v>
      </c>
    </row>
    <row r="204" spans="1:11" ht="14.4" customHeight="1" x14ac:dyDescent="0.3">
      <c r="A204" s="534" t="s">
        <v>464</v>
      </c>
      <c r="B204" s="535" t="s">
        <v>524</v>
      </c>
      <c r="C204" s="538" t="s">
        <v>474</v>
      </c>
      <c r="D204" s="567" t="s">
        <v>526</v>
      </c>
      <c r="E204" s="538" t="s">
        <v>1152</v>
      </c>
      <c r="F204" s="567" t="s">
        <v>1153</v>
      </c>
      <c r="G204" s="538" t="s">
        <v>1114</v>
      </c>
      <c r="H204" s="538" t="s">
        <v>1115</v>
      </c>
      <c r="I204" s="547">
        <v>214496.7</v>
      </c>
      <c r="J204" s="547">
        <v>4</v>
      </c>
      <c r="K204" s="548">
        <v>857986.8</v>
      </c>
    </row>
    <row r="205" spans="1:11" ht="14.4" customHeight="1" x14ac:dyDescent="0.3">
      <c r="A205" s="534" t="s">
        <v>464</v>
      </c>
      <c r="B205" s="535" t="s">
        <v>524</v>
      </c>
      <c r="C205" s="538" t="s">
        <v>474</v>
      </c>
      <c r="D205" s="567" t="s">
        <v>526</v>
      </c>
      <c r="E205" s="538" t="s">
        <v>1152</v>
      </c>
      <c r="F205" s="567" t="s">
        <v>1153</v>
      </c>
      <c r="G205" s="538" t="s">
        <v>1116</v>
      </c>
      <c r="H205" s="538" t="s">
        <v>1117</v>
      </c>
      <c r="I205" s="547">
        <v>25719.276666666668</v>
      </c>
      <c r="J205" s="547">
        <v>8</v>
      </c>
      <c r="K205" s="548">
        <v>205755</v>
      </c>
    </row>
    <row r="206" spans="1:11" ht="14.4" customHeight="1" x14ac:dyDescent="0.3">
      <c r="A206" s="534" t="s">
        <v>464</v>
      </c>
      <c r="B206" s="535" t="s">
        <v>524</v>
      </c>
      <c r="C206" s="538" t="s">
        <v>474</v>
      </c>
      <c r="D206" s="567" t="s">
        <v>526</v>
      </c>
      <c r="E206" s="538" t="s">
        <v>1152</v>
      </c>
      <c r="F206" s="567" t="s">
        <v>1153</v>
      </c>
      <c r="G206" s="538" t="s">
        <v>1118</v>
      </c>
      <c r="H206" s="538" t="s">
        <v>1119</v>
      </c>
      <c r="I206" s="547">
        <v>15537.2</v>
      </c>
      <c r="J206" s="547">
        <v>1</v>
      </c>
      <c r="K206" s="548">
        <v>15537.2</v>
      </c>
    </row>
    <row r="207" spans="1:11" ht="14.4" customHeight="1" x14ac:dyDescent="0.3">
      <c r="A207" s="534" t="s">
        <v>464</v>
      </c>
      <c r="B207" s="535" t="s">
        <v>524</v>
      </c>
      <c r="C207" s="538" t="s">
        <v>474</v>
      </c>
      <c r="D207" s="567" t="s">
        <v>526</v>
      </c>
      <c r="E207" s="538" t="s">
        <v>1152</v>
      </c>
      <c r="F207" s="567" t="s">
        <v>1153</v>
      </c>
      <c r="G207" s="538" t="s">
        <v>1120</v>
      </c>
      <c r="H207" s="538" t="s">
        <v>1121</v>
      </c>
      <c r="I207" s="547">
        <v>29560.77</v>
      </c>
      <c r="J207" s="547">
        <v>1</v>
      </c>
      <c r="K207" s="548">
        <v>29560.77</v>
      </c>
    </row>
    <row r="208" spans="1:11" ht="14.4" customHeight="1" x14ac:dyDescent="0.3">
      <c r="A208" s="534" t="s">
        <v>464</v>
      </c>
      <c r="B208" s="535" t="s">
        <v>524</v>
      </c>
      <c r="C208" s="538" t="s">
        <v>474</v>
      </c>
      <c r="D208" s="567" t="s">
        <v>526</v>
      </c>
      <c r="E208" s="538" t="s">
        <v>1152</v>
      </c>
      <c r="F208" s="567" t="s">
        <v>1153</v>
      </c>
      <c r="G208" s="538" t="s">
        <v>1122</v>
      </c>
      <c r="H208" s="538" t="s">
        <v>1123</v>
      </c>
      <c r="I208" s="547">
        <v>31080.13</v>
      </c>
      <c r="J208" s="547">
        <v>1</v>
      </c>
      <c r="K208" s="548">
        <v>31080.13</v>
      </c>
    </row>
    <row r="209" spans="1:11" ht="14.4" customHeight="1" x14ac:dyDescent="0.3">
      <c r="A209" s="534" t="s">
        <v>464</v>
      </c>
      <c r="B209" s="535" t="s">
        <v>524</v>
      </c>
      <c r="C209" s="538" t="s">
        <v>474</v>
      </c>
      <c r="D209" s="567" t="s">
        <v>526</v>
      </c>
      <c r="E209" s="538" t="s">
        <v>1152</v>
      </c>
      <c r="F209" s="567" t="s">
        <v>1153</v>
      </c>
      <c r="G209" s="538" t="s">
        <v>1124</v>
      </c>
      <c r="H209" s="538" t="s">
        <v>1125</v>
      </c>
      <c r="I209" s="547">
        <v>3311.29</v>
      </c>
      <c r="J209" s="547">
        <v>1</v>
      </c>
      <c r="K209" s="548">
        <v>3311.29</v>
      </c>
    </row>
    <row r="210" spans="1:11" ht="14.4" customHeight="1" x14ac:dyDescent="0.3">
      <c r="A210" s="534" t="s">
        <v>464</v>
      </c>
      <c r="B210" s="535" t="s">
        <v>524</v>
      </c>
      <c r="C210" s="538" t="s">
        <v>474</v>
      </c>
      <c r="D210" s="567" t="s">
        <v>526</v>
      </c>
      <c r="E210" s="538" t="s">
        <v>1152</v>
      </c>
      <c r="F210" s="567" t="s">
        <v>1153</v>
      </c>
      <c r="G210" s="538" t="s">
        <v>1126</v>
      </c>
      <c r="H210" s="538" t="s">
        <v>1127</v>
      </c>
      <c r="I210" s="547">
        <v>6801.72</v>
      </c>
      <c r="J210" s="547">
        <v>1</v>
      </c>
      <c r="K210" s="548">
        <v>6801.72</v>
      </c>
    </row>
    <row r="211" spans="1:11" ht="14.4" customHeight="1" x14ac:dyDescent="0.3">
      <c r="A211" s="534" t="s">
        <v>464</v>
      </c>
      <c r="B211" s="535" t="s">
        <v>524</v>
      </c>
      <c r="C211" s="538" t="s">
        <v>474</v>
      </c>
      <c r="D211" s="567" t="s">
        <v>526</v>
      </c>
      <c r="E211" s="538" t="s">
        <v>1152</v>
      </c>
      <c r="F211" s="567" t="s">
        <v>1153</v>
      </c>
      <c r="G211" s="538" t="s">
        <v>1128</v>
      </c>
      <c r="H211" s="538" t="s">
        <v>1129</v>
      </c>
      <c r="I211" s="547">
        <v>411.7</v>
      </c>
      <c r="J211" s="547">
        <v>1</v>
      </c>
      <c r="K211" s="548">
        <v>411.7</v>
      </c>
    </row>
    <row r="212" spans="1:11" ht="14.4" customHeight="1" x14ac:dyDescent="0.3">
      <c r="A212" s="534" t="s">
        <v>464</v>
      </c>
      <c r="B212" s="535" t="s">
        <v>524</v>
      </c>
      <c r="C212" s="538" t="s">
        <v>474</v>
      </c>
      <c r="D212" s="567" t="s">
        <v>526</v>
      </c>
      <c r="E212" s="538" t="s">
        <v>1152</v>
      </c>
      <c r="F212" s="567" t="s">
        <v>1153</v>
      </c>
      <c r="G212" s="538" t="s">
        <v>1130</v>
      </c>
      <c r="H212" s="538" t="s">
        <v>1131</v>
      </c>
      <c r="I212" s="547">
        <v>2066.6799999999998</v>
      </c>
      <c r="J212" s="547">
        <v>6</v>
      </c>
      <c r="K212" s="548">
        <v>12400.079999999998</v>
      </c>
    </row>
    <row r="213" spans="1:11" ht="14.4" customHeight="1" x14ac:dyDescent="0.3">
      <c r="A213" s="534" t="s">
        <v>464</v>
      </c>
      <c r="B213" s="535" t="s">
        <v>524</v>
      </c>
      <c r="C213" s="538" t="s">
        <v>474</v>
      </c>
      <c r="D213" s="567" t="s">
        <v>526</v>
      </c>
      <c r="E213" s="538" t="s">
        <v>1152</v>
      </c>
      <c r="F213" s="567" t="s">
        <v>1153</v>
      </c>
      <c r="G213" s="538" t="s">
        <v>1132</v>
      </c>
      <c r="H213" s="538" t="s">
        <v>1133</v>
      </c>
      <c r="I213" s="547">
        <v>2439.36</v>
      </c>
      <c r="J213" s="547">
        <v>2</v>
      </c>
      <c r="K213" s="548">
        <v>4878.72</v>
      </c>
    </row>
    <row r="214" spans="1:11" ht="14.4" customHeight="1" x14ac:dyDescent="0.3">
      <c r="A214" s="534" t="s">
        <v>464</v>
      </c>
      <c r="B214" s="535" t="s">
        <v>524</v>
      </c>
      <c r="C214" s="538" t="s">
        <v>474</v>
      </c>
      <c r="D214" s="567" t="s">
        <v>526</v>
      </c>
      <c r="E214" s="538" t="s">
        <v>1152</v>
      </c>
      <c r="F214" s="567" t="s">
        <v>1153</v>
      </c>
      <c r="G214" s="538" t="s">
        <v>1134</v>
      </c>
      <c r="H214" s="538" t="s">
        <v>1135</v>
      </c>
      <c r="I214" s="547">
        <v>1290</v>
      </c>
      <c r="J214" s="547">
        <v>1</v>
      </c>
      <c r="K214" s="548">
        <v>1290</v>
      </c>
    </row>
    <row r="215" spans="1:11" ht="14.4" customHeight="1" x14ac:dyDescent="0.3">
      <c r="A215" s="534" t="s">
        <v>464</v>
      </c>
      <c r="B215" s="535" t="s">
        <v>524</v>
      </c>
      <c r="C215" s="538" t="s">
        <v>474</v>
      </c>
      <c r="D215" s="567" t="s">
        <v>526</v>
      </c>
      <c r="E215" s="538" t="s">
        <v>1152</v>
      </c>
      <c r="F215" s="567" t="s">
        <v>1153</v>
      </c>
      <c r="G215" s="538" t="s">
        <v>1136</v>
      </c>
      <c r="H215" s="538" t="s">
        <v>1137</v>
      </c>
      <c r="I215" s="547">
        <v>180653</v>
      </c>
      <c r="J215" s="547">
        <v>1</v>
      </c>
      <c r="K215" s="548">
        <v>180653</v>
      </c>
    </row>
    <row r="216" spans="1:11" ht="14.4" customHeight="1" thickBot="1" x14ac:dyDescent="0.35">
      <c r="A216" s="526" t="s">
        <v>464</v>
      </c>
      <c r="B216" s="527" t="s">
        <v>524</v>
      </c>
      <c r="C216" s="530" t="s">
        <v>474</v>
      </c>
      <c r="D216" s="568" t="s">
        <v>526</v>
      </c>
      <c r="E216" s="530" t="s">
        <v>1152</v>
      </c>
      <c r="F216" s="568" t="s">
        <v>1153</v>
      </c>
      <c r="G216" s="530" t="s">
        <v>1138</v>
      </c>
      <c r="H216" s="530" t="s">
        <v>1139</v>
      </c>
      <c r="I216" s="549">
        <v>834.9</v>
      </c>
      <c r="J216" s="549">
        <v>1</v>
      </c>
      <c r="K216" s="550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4" t="s">
        <v>277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3" spans="1:35" x14ac:dyDescent="0.3">
      <c r="A3" s="253" t="s">
        <v>200</v>
      </c>
      <c r="B3" s="395" t="s">
        <v>181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578">
        <v>930</v>
      </c>
      <c r="AI3" s="594"/>
    </row>
    <row r="4" spans="1:35" ht="36.6" outlineLevel="1" thickBot="1" x14ac:dyDescent="0.35">
      <c r="A4" s="254">
        <v>2015</v>
      </c>
      <c r="B4" s="396"/>
      <c r="C4" s="238" t="s">
        <v>182</v>
      </c>
      <c r="D4" s="239" t="s">
        <v>183</v>
      </c>
      <c r="E4" s="239" t="s">
        <v>184</v>
      </c>
      <c r="F4" s="257" t="s">
        <v>212</v>
      </c>
      <c r="G4" s="257" t="s">
        <v>213</v>
      </c>
      <c r="H4" s="257" t="s">
        <v>275</v>
      </c>
      <c r="I4" s="257" t="s">
        <v>214</v>
      </c>
      <c r="J4" s="257" t="s">
        <v>215</v>
      </c>
      <c r="K4" s="257" t="s">
        <v>216</v>
      </c>
      <c r="L4" s="257" t="s">
        <v>217</v>
      </c>
      <c r="M4" s="257" t="s">
        <v>218</v>
      </c>
      <c r="N4" s="257" t="s">
        <v>219</v>
      </c>
      <c r="O4" s="257" t="s">
        <v>220</v>
      </c>
      <c r="P4" s="257" t="s">
        <v>221</v>
      </c>
      <c r="Q4" s="257" t="s">
        <v>222</v>
      </c>
      <c r="R4" s="257" t="s">
        <v>223</v>
      </c>
      <c r="S4" s="257" t="s">
        <v>224</v>
      </c>
      <c r="T4" s="257" t="s">
        <v>225</v>
      </c>
      <c r="U4" s="257" t="s">
        <v>226</v>
      </c>
      <c r="V4" s="257" t="s">
        <v>227</v>
      </c>
      <c r="W4" s="257" t="s">
        <v>228</v>
      </c>
      <c r="X4" s="257" t="s">
        <v>237</v>
      </c>
      <c r="Y4" s="257" t="s">
        <v>229</v>
      </c>
      <c r="Z4" s="257" t="s">
        <v>238</v>
      </c>
      <c r="AA4" s="257" t="s">
        <v>230</v>
      </c>
      <c r="AB4" s="257" t="s">
        <v>231</v>
      </c>
      <c r="AC4" s="257" t="s">
        <v>232</v>
      </c>
      <c r="AD4" s="257" t="s">
        <v>233</v>
      </c>
      <c r="AE4" s="257" t="s">
        <v>234</v>
      </c>
      <c r="AF4" s="239" t="s">
        <v>235</v>
      </c>
      <c r="AG4" s="239" t="s">
        <v>236</v>
      </c>
      <c r="AH4" s="579" t="s">
        <v>202</v>
      </c>
      <c r="AI4" s="594"/>
    </row>
    <row r="5" spans="1:35" x14ac:dyDescent="0.3">
      <c r="A5" s="240" t="s">
        <v>185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580"/>
      <c r="AI5" s="594"/>
    </row>
    <row r="6" spans="1:35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24.9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4.2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2.5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5.2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9.4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0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0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1.6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581">
        <f xml:space="preserve">
TRUNC(IF($A$4&lt;=12,SUMIFS('ON Data'!AN:AN,'ON Data'!$D:$D,$A$4,'ON Data'!$E:$E,1),SUMIFS('ON Data'!AN:AN,'ON Data'!$E:$E,1)/'ON Data'!$D$3),1)</f>
        <v>1.8</v>
      </c>
      <c r="AI6" s="594"/>
    </row>
    <row r="7" spans="1:35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581"/>
      <c r="AI7" s="594"/>
    </row>
    <row r="8" spans="1:35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581"/>
      <c r="AI8" s="594"/>
    </row>
    <row r="9" spans="1:35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582"/>
      <c r="AI9" s="594"/>
    </row>
    <row r="10" spans="1:35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583"/>
      <c r="AI10" s="594"/>
    </row>
    <row r="11" spans="1:35" x14ac:dyDescent="0.3">
      <c r="A11" s="244" t="s">
        <v>187</v>
      </c>
      <c r="B11" s="261">
        <f xml:space="preserve">
IF($A$4&lt;=12,SUMIFS('ON Data'!F:F,'ON Data'!$D:$D,$A$4,'ON Data'!$E:$E,2),SUMIFS('ON Data'!F:F,'ON Data'!$E:$E,2))</f>
        <v>41137.310000000005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7332.4000000000005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4212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8812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16164.91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0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1512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584">
        <f xml:space="preserve">
IF($A$4&lt;=12,SUMIFS('ON Data'!AN:AN,'ON Data'!$D:$D,$A$4,'ON Data'!$E:$E,2),SUMIFS('ON Data'!AN:AN,'ON Data'!$E:$E,2))</f>
        <v>3104</v>
      </c>
      <c r="AI11" s="594"/>
    </row>
    <row r="12" spans="1:35" x14ac:dyDescent="0.3">
      <c r="A12" s="244" t="s">
        <v>188</v>
      </c>
      <c r="B12" s="261">
        <f xml:space="preserve">
IF($A$4&lt;=12,SUMIFS('ON Data'!F:F,'ON Data'!$D:$D,$A$4,'ON Data'!$E:$E,3),SUMIFS('ON Data'!F:F,'ON Data'!$E:$E,3))</f>
        <v>583.6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285.60000000000002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274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8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16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584">
        <f xml:space="preserve">
IF($A$4&lt;=12,SUMIFS('ON Data'!AN:AN,'ON Data'!$D:$D,$A$4,'ON Data'!$E:$E,3),SUMIFS('ON Data'!AN:AN,'ON Data'!$E:$E,3))</f>
        <v>0</v>
      </c>
      <c r="AI12" s="594"/>
    </row>
    <row r="13" spans="1:35" x14ac:dyDescent="0.3">
      <c r="A13" s="244" t="s">
        <v>195</v>
      </c>
      <c r="B13" s="261">
        <f xml:space="preserve">
IF($A$4&lt;=12,SUMIFS('ON Data'!F:F,'ON Data'!$D:$D,$A$4,'ON Data'!$E:$E,4),SUMIFS('ON Data'!F:F,'ON Data'!$E:$E,4))</f>
        <v>18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10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8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584">
        <f xml:space="preserve">
IF($A$4&lt;=12,SUMIFS('ON Data'!AN:AN,'ON Data'!$D:$D,$A$4,'ON Data'!$E:$E,4),SUMIFS('ON Data'!AN:AN,'ON Data'!$E:$E,4))</f>
        <v>0</v>
      </c>
      <c r="AI13" s="594"/>
    </row>
    <row r="14" spans="1:35" ht="15" thickBot="1" x14ac:dyDescent="0.35">
      <c r="A14" s="245" t="s">
        <v>189</v>
      </c>
      <c r="B14" s="264">
        <f xml:space="preserve">
IF($A$4&lt;=12,SUMIFS('ON Data'!F:F,'ON Data'!$D:$D,$A$4,'ON Data'!$E:$E,5),SUMIFS('ON Data'!F:F,'ON Data'!$E:$E,5))</f>
        <v>150</v>
      </c>
      <c r="C14" s="265">
        <f xml:space="preserve">
IF($A$4&lt;=12,SUMIFS('ON Data'!G:G,'ON Data'!$D:$D,$A$4,'ON Data'!$E:$E,5),SUMIFS('ON Data'!G:G,'ON Data'!$E:$E,5))</f>
        <v>150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585">
        <f xml:space="preserve">
IF($A$4&lt;=12,SUMIFS('ON Data'!AN:AN,'ON Data'!$D:$D,$A$4,'ON Data'!$E:$E,5),SUMIFS('ON Data'!AN:AN,'ON Data'!$E:$E,5))</f>
        <v>0</v>
      </c>
      <c r="AI14" s="594"/>
    </row>
    <row r="15" spans="1:35" x14ac:dyDescent="0.3">
      <c r="A15" s="163" t="s">
        <v>199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586"/>
      <c r="AI15" s="594"/>
    </row>
    <row r="16" spans="1:35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584">
        <f xml:space="preserve">
IF($A$4&lt;=12,SUMIFS('ON Data'!AN:AN,'ON Data'!$D:$D,$A$4,'ON Data'!$E:$E,7),SUMIFS('ON Data'!AN:AN,'ON Data'!$E:$E,7))</f>
        <v>0</v>
      </c>
      <c r="AI16" s="594"/>
    </row>
    <row r="17" spans="1:35" x14ac:dyDescent="0.3">
      <c r="A17" s="246" t="s">
        <v>191</v>
      </c>
      <c r="B17" s="261">
        <f xml:space="preserve">
IF($A$4&lt;=12,SUMIFS('ON Data'!F:F,'ON Data'!$D:$D,$A$4,'ON Data'!$E:$E,8),SUMIFS('ON Data'!F:F,'ON Data'!$E:$E,8))</f>
        <v>27000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27000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584">
        <f xml:space="preserve">
IF($A$4&lt;=12,SUMIFS('ON Data'!AN:AN,'ON Data'!$D:$D,$A$4,'ON Data'!$E:$E,8),SUMIFS('ON Data'!AN:AN,'ON Data'!$E:$E,8))</f>
        <v>0</v>
      </c>
      <c r="AI17" s="594"/>
    </row>
    <row r="18" spans="1:35" x14ac:dyDescent="0.3">
      <c r="A18" s="246" t="s">
        <v>192</v>
      </c>
      <c r="B18" s="261">
        <f xml:space="preserve">
B19-B16-B17</f>
        <v>853144</v>
      </c>
      <c r="C18" s="262">
        <f t="shared" ref="C18:G18" si="0" xml:space="preserve">
C19-C16-C17</f>
        <v>0</v>
      </c>
      <c r="D18" s="263">
        <f t="shared" si="0"/>
        <v>288137</v>
      </c>
      <c r="E18" s="263">
        <f t="shared" si="0"/>
        <v>0</v>
      </c>
      <c r="F18" s="263">
        <f t="shared" si="0"/>
        <v>107805</v>
      </c>
      <c r="G18" s="263">
        <f t="shared" si="0"/>
        <v>0</v>
      </c>
      <c r="H18" s="263">
        <f t="shared" ref="H18:AH18" si="1" xml:space="preserve">
H19-H16-H17</f>
        <v>0</v>
      </c>
      <c r="I18" s="263">
        <f t="shared" si="1"/>
        <v>0</v>
      </c>
      <c r="J18" s="263">
        <f t="shared" si="1"/>
        <v>128699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284707</v>
      </c>
      <c r="W18" s="263">
        <f t="shared" si="1"/>
        <v>0</v>
      </c>
      <c r="X18" s="263">
        <f t="shared" si="1"/>
        <v>0</v>
      </c>
      <c r="Y18" s="263">
        <f t="shared" si="1"/>
        <v>0</v>
      </c>
      <c r="Z18" s="263">
        <f t="shared" si="1"/>
        <v>0</v>
      </c>
      <c r="AA18" s="263">
        <f t="shared" si="1"/>
        <v>0</v>
      </c>
      <c r="AB18" s="263">
        <f t="shared" si="1"/>
        <v>0</v>
      </c>
      <c r="AC18" s="263">
        <f t="shared" si="1"/>
        <v>0</v>
      </c>
      <c r="AD18" s="263">
        <f t="shared" si="1"/>
        <v>12294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584">
        <f t="shared" si="1"/>
        <v>31502</v>
      </c>
      <c r="AI18" s="594"/>
    </row>
    <row r="19" spans="1:35" ht="15" thickBot="1" x14ac:dyDescent="0.35">
      <c r="A19" s="247" t="s">
        <v>193</v>
      </c>
      <c r="B19" s="270">
        <f xml:space="preserve">
IF($A$4&lt;=12,SUMIFS('ON Data'!F:F,'ON Data'!$D:$D,$A$4,'ON Data'!$E:$E,9),SUMIFS('ON Data'!F:F,'ON Data'!$E:$E,9))</f>
        <v>880144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288137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107805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128699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311707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0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0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12294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587">
        <f xml:space="preserve">
IF($A$4&lt;=12,SUMIFS('ON Data'!AN:AN,'ON Data'!$D:$D,$A$4,'ON Data'!$E:$E,9),SUMIFS('ON Data'!AN:AN,'ON Data'!$E:$E,9))</f>
        <v>31502</v>
      </c>
      <c r="AI19" s="594"/>
    </row>
    <row r="20" spans="1:35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9737395</v>
      </c>
      <c r="C20" s="274">
        <f xml:space="preserve">
IF($A$4&lt;=12,SUMIFS('ON Data'!G:G,'ON Data'!$D:$D,$A$4,'ON Data'!$E:$E,6),SUMIFS('ON Data'!G:G,'ON Data'!$E:$E,6))</f>
        <v>60000</v>
      </c>
      <c r="D20" s="275">
        <f xml:space="preserve">
IF($A$4&lt;=12,SUMIFS('ON Data'!H:H,'ON Data'!$D:$D,$A$4,'ON Data'!$E:$E,6),SUMIFS('ON Data'!H:H,'ON Data'!$E:$E,6))</f>
        <v>2626932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1053006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1633629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3748475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0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0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154440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588">
        <f xml:space="preserve">
IF($A$4&lt;=12,SUMIFS('ON Data'!AN:AN,'ON Data'!$D:$D,$A$4,'ON Data'!$E:$E,6),SUMIFS('ON Data'!AN:AN,'ON Data'!$E:$E,6))</f>
        <v>460913</v>
      </c>
      <c r="AI20" s="594"/>
    </row>
    <row r="21" spans="1:35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584">
        <f xml:space="preserve">
IF($A$4&lt;=12,SUMIFS('ON Data'!AN:AN,'ON Data'!$D:$D,$A$4,'ON Data'!$E:$E,12),SUMIFS('ON Data'!AN:AN,'ON Data'!$E:$E,12))</f>
        <v>0</v>
      </c>
      <c r="AI21" s="594"/>
    </row>
    <row r="22" spans="1:35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H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589" t="str">
        <f t="shared" si="3"/>
        <v/>
      </c>
      <c r="AI22" s="594"/>
    </row>
    <row r="23" spans="1:35" ht="15" hidden="1" outlineLevel="1" thickBot="1" x14ac:dyDescent="0.35">
      <c r="A23" s="249" t="s">
        <v>68</v>
      </c>
      <c r="B23" s="264">
        <f xml:space="preserve">
IF(B21="","",B20-B21)</f>
        <v>9737395</v>
      </c>
      <c r="C23" s="265">
        <f t="shared" ref="C23:G23" si="4" xml:space="preserve">
IF(C21="","",C20-C21)</f>
        <v>60000</v>
      </c>
      <c r="D23" s="266">
        <f t="shared" si="4"/>
        <v>2626932</v>
      </c>
      <c r="E23" s="266">
        <f t="shared" si="4"/>
        <v>0</v>
      </c>
      <c r="F23" s="266">
        <f t="shared" si="4"/>
        <v>1053006</v>
      </c>
      <c r="G23" s="266">
        <f t="shared" si="4"/>
        <v>0</v>
      </c>
      <c r="H23" s="266">
        <f t="shared" ref="H23:AH23" si="5" xml:space="preserve">
IF(H21="","",H20-H21)</f>
        <v>0</v>
      </c>
      <c r="I23" s="266">
        <f t="shared" si="5"/>
        <v>0</v>
      </c>
      <c r="J23" s="266">
        <f t="shared" si="5"/>
        <v>1633629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3748475</v>
      </c>
      <c r="W23" s="266">
        <f t="shared" si="5"/>
        <v>0</v>
      </c>
      <c r="X23" s="266">
        <f t="shared" si="5"/>
        <v>0</v>
      </c>
      <c r="Y23" s="266">
        <f t="shared" si="5"/>
        <v>0</v>
      </c>
      <c r="Z23" s="266">
        <f t="shared" si="5"/>
        <v>0</v>
      </c>
      <c r="AA23" s="266">
        <f t="shared" si="5"/>
        <v>0</v>
      </c>
      <c r="AB23" s="266">
        <f t="shared" si="5"/>
        <v>0</v>
      </c>
      <c r="AC23" s="266">
        <f t="shared" si="5"/>
        <v>0</v>
      </c>
      <c r="AD23" s="266">
        <f t="shared" si="5"/>
        <v>154440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585">
        <f t="shared" si="5"/>
        <v>460913</v>
      </c>
      <c r="AI23" s="594"/>
    </row>
    <row r="24" spans="1:35" x14ac:dyDescent="0.3">
      <c r="A24" s="243" t="s">
        <v>194</v>
      </c>
      <c r="B24" s="290" t="s">
        <v>3</v>
      </c>
      <c r="C24" s="595" t="s">
        <v>205</v>
      </c>
      <c r="D24" s="569"/>
      <c r="E24" s="570"/>
      <c r="F24" s="570" t="s">
        <v>206</v>
      </c>
      <c r="G24" s="570"/>
      <c r="H24" s="570"/>
      <c r="I24" s="570"/>
      <c r="J24" s="570"/>
      <c r="K24" s="570"/>
      <c r="L24" s="570"/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570"/>
      <c r="X24" s="570"/>
      <c r="Y24" s="570"/>
      <c r="Z24" s="570"/>
      <c r="AA24" s="570"/>
      <c r="AB24" s="570"/>
      <c r="AC24" s="570"/>
      <c r="AD24" s="570"/>
      <c r="AE24" s="570"/>
      <c r="AF24" s="570"/>
      <c r="AG24" s="570"/>
      <c r="AH24" s="590" t="s">
        <v>207</v>
      </c>
      <c r="AI24" s="594"/>
    </row>
    <row r="25" spans="1:35" x14ac:dyDescent="0.3">
      <c r="A25" s="244" t="s">
        <v>73</v>
      </c>
      <c r="B25" s="261">
        <f xml:space="preserve">
SUM(C25:AH25)</f>
        <v>66347.63</v>
      </c>
      <c r="C25" s="596">
        <f xml:space="preserve">
IF($A$4&lt;=12,SUMIFS('ON Data'!H:H,'ON Data'!$D:$D,$A$4,'ON Data'!$E:$E,10),SUMIFS('ON Data'!H:H,'ON Data'!$E:$E,10))</f>
        <v>15516.630000000001</v>
      </c>
      <c r="D25" s="571"/>
      <c r="E25" s="572"/>
      <c r="F25" s="572">
        <f xml:space="preserve">
IF($A$4&lt;=12,SUMIFS('ON Data'!K:K,'ON Data'!$D:$D,$A$4,'ON Data'!$E:$E,10),SUMIFS('ON Data'!K:K,'ON Data'!$E:$E,10))</f>
        <v>50831</v>
      </c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91">
        <f xml:space="preserve">
IF($A$4&lt;=12,SUMIFS('ON Data'!AN:AN,'ON Data'!$D:$D,$A$4,'ON Data'!$E:$E,10),SUMIFS('ON Data'!AN:AN,'ON Data'!$E:$E,10))</f>
        <v>0</v>
      </c>
      <c r="AI25" s="594"/>
    </row>
    <row r="26" spans="1:35" x14ac:dyDescent="0.3">
      <c r="A26" s="250" t="s">
        <v>204</v>
      </c>
      <c r="B26" s="270">
        <f xml:space="preserve">
SUM(C26:AH26)</f>
        <v>62909.565825466365</v>
      </c>
      <c r="C26" s="596">
        <f xml:space="preserve">
IF($A$4&lt;=12,SUMIFS('ON Data'!H:H,'ON Data'!$D:$D,$A$4,'ON Data'!$E:$E,11),SUMIFS('ON Data'!H:H,'ON Data'!$E:$E,11))</f>
        <v>15242.899158799693</v>
      </c>
      <c r="D26" s="571"/>
      <c r="E26" s="572"/>
      <c r="F26" s="573">
        <f xml:space="preserve">
IF($A$4&lt;=12,SUMIFS('ON Data'!K:K,'ON Data'!$D:$D,$A$4,'ON Data'!$E:$E,11),SUMIFS('ON Data'!K:K,'ON Data'!$E:$E,11))</f>
        <v>47666.666666666672</v>
      </c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91">
        <f xml:space="preserve">
IF($A$4&lt;=12,SUMIFS('ON Data'!AN:AN,'ON Data'!$D:$D,$A$4,'ON Data'!$E:$E,11),SUMIFS('ON Data'!AN:AN,'ON Data'!$E:$E,11))</f>
        <v>0</v>
      </c>
      <c r="AI26" s="594"/>
    </row>
    <row r="27" spans="1:35" x14ac:dyDescent="0.3">
      <c r="A27" s="250" t="s">
        <v>75</v>
      </c>
      <c r="B27" s="291">
        <f xml:space="preserve">
IF(B26=0,0,B25/B26)</f>
        <v>1.054650896559548</v>
      </c>
      <c r="C27" s="597">
        <f xml:space="preserve">
IF(C26=0,0,C25/C26)</f>
        <v>1.0179579250868613</v>
      </c>
      <c r="D27" s="574"/>
      <c r="E27" s="575"/>
      <c r="F27" s="575">
        <f xml:space="preserve">
IF(F26=0,0,F25/F26)</f>
        <v>1.0663846153846153</v>
      </c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92">
        <f xml:space="preserve">
IF(AH26=0,0,AH25/AH26)</f>
        <v>0</v>
      </c>
      <c r="AI27" s="594"/>
    </row>
    <row r="28" spans="1:35" ht="15" thickBot="1" x14ac:dyDescent="0.35">
      <c r="A28" s="250" t="s">
        <v>203</v>
      </c>
      <c r="B28" s="270">
        <f xml:space="preserve">
SUM(C28:AH28)</f>
        <v>-3438.0641745336361</v>
      </c>
      <c r="C28" s="598">
        <f xml:space="preserve">
C26-C25</f>
        <v>-273.73084120030762</v>
      </c>
      <c r="D28" s="576"/>
      <c r="E28" s="577"/>
      <c r="F28" s="577">
        <f xml:space="preserve">
F26-F25</f>
        <v>-3164.3333333333285</v>
      </c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93">
        <f xml:space="preserve">
AH26-AH25</f>
        <v>0</v>
      </c>
      <c r="AI28" s="594"/>
    </row>
    <row r="29" spans="1:35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7" t="s">
        <v>198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208</v>
      </c>
    </row>
    <row r="34" spans="1:1" x14ac:dyDescent="0.3">
      <c r="A34" s="289" t="s">
        <v>209</v>
      </c>
    </row>
    <row r="35" spans="1:1" x14ac:dyDescent="0.3">
      <c r="A35" s="289" t="s">
        <v>210</v>
      </c>
    </row>
    <row r="36" spans="1:1" x14ac:dyDescent="0.3">
      <c r="A36" s="289" t="s">
        <v>211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1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1155</v>
      </c>
    </row>
    <row r="2" spans="1:41" x14ac:dyDescent="0.3">
      <c r="A2" s="234" t="s">
        <v>277</v>
      </c>
    </row>
    <row r="3" spans="1:41" x14ac:dyDescent="0.3">
      <c r="A3" s="230" t="s">
        <v>168</v>
      </c>
      <c r="B3" s="255">
        <v>2015</v>
      </c>
      <c r="D3" s="231">
        <f>MAX(D5:D1048576)</f>
        <v>11</v>
      </c>
      <c r="F3" s="231">
        <f>SUMIF($E5:$E1048576,"&lt;10",F5:F1048576)</f>
        <v>10686702.009999998</v>
      </c>
      <c r="G3" s="231">
        <f t="shared" ref="G3:AO3" si="0">SUMIF($E5:$E1048576,"&lt;10",G5:G1048576)</f>
        <v>60150</v>
      </c>
      <c r="H3" s="231">
        <f t="shared" si="0"/>
        <v>2922734.1000000006</v>
      </c>
      <c r="I3" s="231">
        <f t="shared" si="0"/>
        <v>0</v>
      </c>
      <c r="J3" s="231">
        <f t="shared" si="0"/>
        <v>0</v>
      </c>
      <c r="K3" s="231">
        <f t="shared" si="0"/>
        <v>1165334.5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1771213.6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4103467.01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168264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495538.8</v>
      </c>
      <c r="AO3" s="231">
        <f t="shared" si="0"/>
        <v>0</v>
      </c>
    </row>
    <row r="4" spans="1:41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163</v>
      </c>
      <c r="F4" s="233" t="s">
        <v>3</v>
      </c>
      <c r="G4" s="233" t="s">
        <v>164</v>
      </c>
      <c r="H4" s="233" t="s">
        <v>165</v>
      </c>
      <c r="I4" s="233" t="s">
        <v>166</v>
      </c>
      <c r="J4" s="233" t="s">
        <v>167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22.4</v>
      </c>
      <c r="G5" s="230">
        <v>0</v>
      </c>
      <c r="H5" s="230">
        <v>3</v>
      </c>
      <c r="I5" s="230">
        <v>0</v>
      </c>
      <c r="J5" s="230">
        <v>0</v>
      </c>
      <c r="K5" s="230">
        <v>2.5</v>
      </c>
      <c r="L5" s="230">
        <v>0</v>
      </c>
      <c r="M5" s="230">
        <v>0</v>
      </c>
      <c r="N5" s="230">
        <v>0</v>
      </c>
      <c r="O5" s="230">
        <v>5.5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8.6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1</v>
      </c>
      <c r="AJ5" s="230">
        <v>0</v>
      </c>
      <c r="AK5" s="230">
        <v>0</v>
      </c>
      <c r="AL5" s="230">
        <v>0</v>
      </c>
      <c r="AM5" s="230">
        <v>0</v>
      </c>
      <c r="AN5" s="230">
        <v>1.8</v>
      </c>
      <c r="AO5" s="230">
        <v>0</v>
      </c>
    </row>
    <row r="6" spans="1:41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3481.64</v>
      </c>
      <c r="G6" s="230">
        <v>0</v>
      </c>
      <c r="H6" s="230">
        <v>512.79999999999995</v>
      </c>
      <c r="I6" s="230">
        <v>0</v>
      </c>
      <c r="J6" s="230">
        <v>0</v>
      </c>
      <c r="K6" s="230">
        <v>424</v>
      </c>
      <c r="L6" s="230">
        <v>0</v>
      </c>
      <c r="M6" s="230">
        <v>0</v>
      </c>
      <c r="N6" s="230">
        <v>0</v>
      </c>
      <c r="O6" s="230">
        <v>948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1280.04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316.8</v>
      </c>
      <c r="AO6" s="230">
        <v>0</v>
      </c>
    </row>
    <row r="7" spans="1:41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54</v>
      </c>
      <c r="G7" s="230">
        <v>0</v>
      </c>
      <c r="H7" s="230">
        <v>40</v>
      </c>
      <c r="I7" s="230">
        <v>0</v>
      </c>
      <c r="J7" s="230">
        <v>0</v>
      </c>
      <c r="K7" s="230">
        <v>10</v>
      </c>
      <c r="L7" s="230">
        <v>0</v>
      </c>
      <c r="M7" s="230">
        <v>0</v>
      </c>
      <c r="N7" s="230">
        <v>0</v>
      </c>
      <c r="O7" s="230">
        <v>4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6</v>
      </c>
      <c r="F8" s="230">
        <v>708848</v>
      </c>
      <c r="G8" s="230">
        <v>0</v>
      </c>
      <c r="H8" s="230">
        <v>158599</v>
      </c>
      <c r="I8" s="230">
        <v>0</v>
      </c>
      <c r="J8" s="230">
        <v>0</v>
      </c>
      <c r="K8" s="230">
        <v>83772</v>
      </c>
      <c r="L8" s="230">
        <v>0</v>
      </c>
      <c r="M8" s="230">
        <v>0</v>
      </c>
      <c r="N8" s="230">
        <v>0</v>
      </c>
      <c r="O8" s="230">
        <v>150998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273988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41491</v>
      </c>
      <c r="AO8" s="230">
        <v>0</v>
      </c>
    </row>
    <row r="9" spans="1:41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9</v>
      </c>
      <c r="F9" s="230">
        <v>10376</v>
      </c>
      <c r="G9" s="230">
        <v>0</v>
      </c>
      <c r="H9" s="230">
        <v>0</v>
      </c>
      <c r="I9" s="230">
        <v>0</v>
      </c>
      <c r="J9" s="230">
        <v>0</v>
      </c>
      <c r="K9" s="230">
        <v>670</v>
      </c>
      <c r="L9" s="230">
        <v>0</v>
      </c>
      <c r="M9" s="230">
        <v>0</v>
      </c>
      <c r="N9" s="230">
        <v>0</v>
      </c>
      <c r="O9" s="230">
        <v>7235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2471</v>
      </c>
      <c r="AO9" s="230">
        <v>0</v>
      </c>
    </row>
    <row r="10" spans="1:41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12818.630000000001</v>
      </c>
      <c r="G10" s="230">
        <v>0</v>
      </c>
      <c r="H10" s="230">
        <v>4087.63</v>
      </c>
      <c r="I10" s="230">
        <v>0</v>
      </c>
      <c r="J10" s="230">
        <v>0</v>
      </c>
      <c r="K10" s="230">
        <v>8731</v>
      </c>
      <c r="L10" s="230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</row>
    <row r="11" spans="1:41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5719.05143867876</v>
      </c>
      <c r="G11" s="230">
        <v>0</v>
      </c>
      <c r="H11" s="230">
        <v>1385.7181053454269</v>
      </c>
      <c r="I11" s="230">
        <v>0</v>
      </c>
      <c r="J11" s="230">
        <v>0</v>
      </c>
      <c r="K11" s="230">
        <v>4333.333333333333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23.5</v>
      </c>
      <c r="G12" s="230">
        <v>0</v>
      </c>
      <c r="H12" s="230">
        <v>3.1</v>
      </c>
      <c r="I12" s="230">
        <v>0</v>
      </c>
      <c r="J12" s="230">
        <v>0</v>
      </c>
      <c r="K12" s="230">
        <v>2.5</v>
      </c>
      <c r="L12" s="230">
        <v>0</v>
      </c>
      <c r="M12" s="230">
        <v>0</v>
      </c>
      <c r="N12" s="230">
        <v>0</v>
      </c>
      <c r="O12" s="230">
        <v>5.5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8.6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2</v>
      </c>
      <c r="AJ12" s="230">
        <v>0</v>
      </c>
      <c r="AK12" s="230">
        <v>0</v>
      </c>
      <c r="AL12" s="230">
        <v>0</v>
      </c>
      <c r="AM12" s="230">
        <v>0</v>
      </c>
      <c r="AN12" s="230">
        <v>1.8</v>
      </c>
      <c r="AO12" s="230">
        <v>0</v>
      </c>
    </row>
    <row r="13" spans="1:41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3208.04</v>
      </c>
      <c r="G13" s="230">
        <v>0</v>
      </c>
      <c r="H13" s="230">
        <v>436</v>
      </c>
      <c r="I13" s="230">
        <v>0</v>
      </c>
      <c r="J13" s="230">
        <v>0</v>
      </c>
      <c r="K13" s="230">
        <v>320</v>
      </c>
      <c r="L13" s="230">
        <v>0</v>
      </c>
      <c r="M13" s="230">
        <v>0</v>
      </c>
      <c r="N13" s="230">
        <v>0</v>
      </c>
      <c r="O13" s="230">
        <v>768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1328.04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80</v>
      </c>
      <c r="AJ13" s="230">
        <v>0</v>
      </c>
      <c r="AK13" s="230">
        <v>0</v>
      </c>
      <c r="AL13" s="230">
        <v>0</v>
      </c>
      <c r="AM13" s="230">
        <v>0</v>
      </c>
      <c r="AN13" s="230">
        <v>276</v>
      </c>
      <c r="AO13" s="230">
        <v>0</v>
      </c>
    </row>
    <row r="14" spans="1:41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20</v>
      </c>
      <c r="G14" s="230">
        <v>0</v>
      </c>
      <c r="H14" s="230">
        <v>0</v>
      </c>
      <c r="I14" s="230">
        <v>0</v>
      </c>
      <c r="J14" s="230">
        <v>0</v>
      </c>
      <c r="K14" s="230">
        <v>16</v>
      </c>
      <c r="L14" s="230">
        <v>0</v>
      </c>
      <c r="M14" s="230">
        <v>0</v>
      </c>
      <c r="N14" s="230">
        <v>0</v>
      </c>
      <c r="O14" s="230">
        <v>4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</row>
    <row r="15" spans="1:41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4</v>
      </c>
      <c r="F15" s="230">
        <v>10</v>
      </c>
      <c r="G15" s="230">
        <v>0</v>
      </c>
      <c r="H15" s="230">
        <v>0</v>
      </c>
      <c r="I15" s="230">
        <v>0</v>
      </c>
      <c r="J15" s="230">
        <v>0</v>
      </c>
      <c r="K15" s="230">
        <v>10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168</v>
      </c>
      <c r="B16" s="255">
        <v>2015</v>
      </c>
      <c r="C16" s="230">
        <v>28</v>
      </c>
      <c r="D16" s="230">
        <v>2</v>
      </c>
      <c r="E16" s="230">
        <v>6</v>
      </c>
      <c r="F16" s="230">
        <v>716684</v>
      </c>
      <c r="G16" s="230">
        <v>0</v>
      </c>
      <c r="H16" s="230">
        <v>142810</v>
      </c>
      <c r="I16" s="230">
        <v>0</v>
      </c>
      <c r="J16" s="230">
        <v>0</v>
      </c>
      <c r="K16" s="230">
        <v>88515</v>
      </c>
      <c r="L16" s="230">
        <v>0</v>
      </c>
      <c r="M16" s="230">
        <v>0</v>
      </c>
      <c r="N16" s="230">
        <v>0</v>
      </c>
      <c r="O16" s="230">
        <v>143945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295688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6645</v>
      </c>
      <c r="AJ16" s="230">
        <v>0</v>
      </c>
      <c r="AK16" s="230">
        <v>0</v>
      </c>
      <c r="AL16" s="230">
        <v>0</v>
      </c>
      <c r="AM16" s="230">
        <v>0</v>
      </c>
      <c r="AN16" s="230">
        <v>39081</v>
      </c>
      <c r="AO16" s="230">
        <v>0</v>
      </c>
    </row>
    <row r="17" spans="3:41" x14ac:dyDescent="0.3">
      <c r="C17" s="230">
        <v>28</v>
      </c>
      <c r="D17" s="230">
        <v>2</v>
      </c>
      <c r="E17" s="230">
        <v>10</v>
      </c>
      <c r="F17" s="230">
        <v>5529</v>
      </c>
      <c r="G17" s="230">
        <v>0</v>
      </c>
      <c r="H17" s="230">
        <v>5529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</row>
    <row r="18" spans="3:41" x14ac:dyDescent="0.3">
      <c r="C18" s="230">
        <v>28</v>
      </c>
      <c r="D18" s="230">
        <v>2</v>
      </c>
      <c r="E18" s="230">
        <v>11</v>
      </c>
      <c r="F18" s="230">
        <v>5719.05143867876</v>
      </c>
      <c r="G18" s="230">
        <v>0</v>
      </c>
      <c r="H18" s="230">
        <v>1385.7181053454269</v>
      </c>
      <c r="I18" s="230">
        <v>0</v>
      </c>
      <c r="J18" s="230">
        <v>0</v>
      </c>
      <c r="K18" s="230">
        <v>4333.333333333333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</row>
    <row r="19" spans="3:41" x14ac:dyDescent="0.3">
      <c r="C19" s="230">
        <v>28</v>
      </c>
      <c r="D19" s="230">
        <v>3</v>
      </c>
      <c r="E19" s="230">
        <v>1</v>
      </c>
      <c r="F19" s="230">
        <v>23.8</v>
      </c>
      <c r="G19" s="230">
        <v>0</v>
      </c>
      <c r="H19" s="230">
        <v>3.4</v>
      </c>
      <c r="I19" s="230">
        <v>0</v>
      </c>
      <c r="J19" s="230">
        <v>0</v>
      </c>
      <c r="K19" s="230">
        <v>2.5</v>
      </c>
      <c r="L19" s="230">
        <v>0</v>
      </c>
      <c r="M19" s="230">
        <v>0</v>
      </c>
      <c r="N19" s="230">
        <v>0</v>
      </c>
      <c r="O19" s="230">
        <v>5.5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8.6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2</v>
      </c>
      <c r="AJ19" s="230">
        <v>0</v>
      </c>
      <c r="AK19" s="230">
        <v>0</v>
      </c>
      <c r="AL19" s="230">
        <v>0</v>
      </c>
      <c r="AM19" s="230">
        <v>0</v>
      </c>
      <c r="AN19" s="230">
        <v>1.8</v>
      </c>
      <c r="AO19" s="230">
        <v>0</v>
      </c>
    </row>
    <row r="20" spans="3:41" x14ac:dyDescent="0.3">
      <c r="C20" s="230">
        <v>28</v>
      </c>
      <c r="D20" s="230">
        <v>3</v>
      </c>
      <c r="E20" s="230">
        <v>2</v>
      </c>
      <c r="F20" s="230">
        <v>3843.37</v>
      </c>
      <c r="G20" s="230">
        <v>0</v>
      </c>
      <c r="H20" s="230">
        <v>603.20000000000005</v>
      </c>
      <c r="I20" s="230">
        <v>0</v>
      </c>
      <c r="J20" s="230">
        <v>0</v>
      </c>
      <c r="K20" s="230">
        <v>388</v>
      </c>
      <c r="L20" s="230">
        <v>0</v>
      </c>
      <c r="M20" s="230">
        <v>0</v>
      </c>
      <c r="N20" s="230">
        <v>0</v>
      </c>
      <c r="O20" s="230">
        <v>876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1487.37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176</v>
      </c>
      <c r="AJ20" s="230">
        <v>0</v>
      </c>
      <c r="AK20" s="230">
        <v>0</v>
      </c>
      <c r="AL20" s="230">
        <v>0</v>
      </c>
      <c r="AM20" s="230">
        <v>0</v>
      </c>
      <c r="AN20" s="230">
        <v>312.8</v>
      </c>
      <c r="AO20" s="230">
        <v>0</v>
      </c>
    </row>
    <row r="21" spans="3:41" x14ac:dyDescent="0.3">
      <c r="C21" s="230">
        <v>28</v>
      </c>
      <c r="D21" s="230">
        <v>3</v>
      </c>
      <c r="E21" s="230">
        <v>3</v>
      </c>
      <c r="F21" s="230">
        <v>46</v>
      </c>
      <c r="G21" s="230">
        <v>0</v>
      </c>
      <c r="H21" s="230">
        <v>20</v>
      </c>
      <c r="I21" s="230">
        <v>0</v>
      </c>
      <c r="J21" s="230">
        <v>0</v>
      </c>
      <c r="K21" s="230">
        <v>26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</row>
    <row r="22" spans="3:41" x14ac:dyDescent="0.3">
      <c r="C22" s="230">
        <v>28</v>
      </c>
      <c r="D22" s="230">
        <v>3</v>
      </c>
      <c r="E22" s="230">
        <v>6</v>
      </c>
      <c r="F22" s="230">
        <v>751599</v>
      </c>
      <c r="G22" s="230">
        <v>0</v>
      </c>
      <c r="H22" s="230">
        <v>174806</v>
      </c>
      <c r="I22" s="230">
        <v>0</v>
      </c>
      <c r="J22" s="230">
        <v>0</v>
      </c>
      <c r="K22" s="230">
        <v>86490</v>
      </c>
      <c r="L22" s="230">
        <v>0</v>
      </c>
      <c r="M22" s="230">
        <v>0</v>
      </c>
      <c r="N22" s="230">
        <v>0</v>
      </c>
      <c r="O22" s="230">
        <v>141972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295957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13290</v>
      </c>
      <c r="AJ22" s="230">
        <v>0</v>
      </c>
      <c r="AK22" s="230">
        <v>0</v>
      </c>
      <c r="AL22" s="230">
        <v>0</v>
      </c>
      <c r="AM22" s="230">
        <v>0</v>
      </c>
      <c r="AN22" s="230">
        <v>39084</v>
      </c>
      <c r="AO22" s="230">
        <v>0</v>
      </c>
    </row>
    <row r="23" spans="3:41" x14ac:dyDescent="0.3">
      <c r="C23" s="230">
        <v>28</v>
      </c>
      <c r="D23" s="230">
        <v>3</v>
      </c>
      <c r="E23" s="230">
        <v>10</v>
      </c>
      <c r="F23" s="230">
        <v>700</v>
      </c>
      <c r="G23" s="230">
        <v>0</v>
      </c>
      <c r="H23" s="230">
        <v>500</v>
      </c>
      <c r="I23" s="230">
        <v>0</v>
      </c>
      <c r="J23" s="230">
        <v>0</v>
      </c>
      <c r="K23" s="230">
        <v>200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28</v>
      </c>
      <c r="D24" s="230">
        <v>3</v>
      </c>
      <c r="E24" s="230">
        <v>11</v>
      </c>
      <c r="F24" s="230">
        <v>5719.05143867876</v>
      </c>
      <c r="G24" s="230">
        <v>0</v>
      </c>
      <c r="H24" s="230">
        <v>1385.7181053454269</v>
      </c>
      <c r="I24" s="230">
        <v>0</v>
      </c>
      <c r="J24" s="230">
        <v>0</v>
      </c>
      <c r="K24" s="230">
        <v>4333.333333333333</v>
      </c>
      <c r="L24" s="230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</row>
    <row r="25" spans="3:41" x14ac:dyDescent="0.3">
      <c r="C25" s="230">
        <v>28</v>
      </c>
      <c r="D25" s="230">
        <v>4</v>
      </c>
      <c r="E25" s="230">
        <v>1</v>
      </c>
      <c r="F25" s="230">
        <v>25</v>
      </c>
      <c r="G25" s="230">
        <v>0</v>
      </c>
      <c r="H25" s="230">
        <v>3.6</v>
      </c>
      <c r="I25" s="230">
        <v>0</v>
      </c>
      <c r="J25" s="230">
        <v>0</v>
      </c>
      <c r="K25" s="230">
        <v>2.5</v>
      </c>
      <c r="L25" s="230">
        <v>0</v>
      </c>
      <c r="M25" s="230">
        <v>0</v>
      </c>
      <c r="N25" s="230">
        <v>0</v>
      </c>
      <c r="O25" s="230">
        <v>5.5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9.6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2</v>
      </c>
      <c r="AJ25" s="230">
        <v>0</v>
      </c>
      <c r="AK25" s="230">
        <v>0</v>
      </c>
      <c r="AL25" s="230">
        <v>0</v>
      </c>
      <c r="AM25" s="230">
        <v>0</v>
      </c>
      <c r="AN25" s="230">
        <v>1.8</v>
      </c>
      <c r="AO25" s="230">
        <v>0</v>
      </c>
    </row>
    <row r="26" spans="3:41" x14ac:dyDescent="0.3">
      <c r="C26" s="230">
        <v>28</v>
      </c>
      <c r="D26" s="230">
        <v>4</v>
      </c>
      <c r="E26" s="230">
        <v>2</v>
      </c>
      <c r="F26" s="230">
        <v>3994.44</v>
      </c>
      <c r="G26" s="230">
        <v>0</v>
      </c>
      <c r="H26" s="230">
        <v>589.6</v>
      </c>
      <c r="I26" s="230">
        <v>0</v>
      </c>
      <c r="J26" s="230">
        <v>0</v>
      </c>
      <c r="K26" s="230">
        <v>400</v>
      </c>
      <c r="L26" s="230">
        <v>0</v>
      </c>
      <c r="M26" s="230">
        <v>0</v>
      </c>
      <c r="N26" s="230">
        <v>0</v>
      </c>
      <c r="O26" s="230">
        <v>944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1576.04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176</v>
      </c>
      <c r="AJ26" s="230">
        <v>0</v>
      </c>
      <c r="AK26" s="230">
        <v>0</v>
      </c>
      <c r="AL26" s="230">
        <v>0</v>
      </c>
      <c r="AM26" s="230">
        <v>0</v>
      </c>
      <c r="AN26" s="230">
        <v>308.8</v>
      </c>
      <c r="AO26" s="230">
        <v>0</v>
      </c>
    </row>
    <row r="27" spans="3:41" x14ac:dyDescent="0.3">
      <c r="C27" s="230">
        <v>28</v>
      </c>
      <c r="D27" s="230">
        <v>4</v>
      </c>
      <c r="E27" s="230">
        <v>3</v>
      </c>
      <c r="F27" s="230">
        <v>16</v>
      </c>
      <c r="G27" s="230">
        <v>0</v>
      </c>
      <c r="H27" s="230">
        <v>0</v>
      </c>
      <c r="I27" s="230">
        <v>0</v>
      </c>
      <c r="J27" s="230">
        <v>0</v>
      </c>
      <c r="K27" s="230">
        <v>16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28</v>
      </c>
      <c r="D28" s="230">
        <v>4</v>
      </c>
      <c r="E28" s="230">
        <v>4</v>
      </c>
      <c r="F28" s="230">
        <v>8</v>
      </c>
      <c r="G28" s="230">
        <v>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8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</row>
    <row r="29" spans="3:41" x14ac:dyDescent="0.3">
      <c r="C29" s="230">
        <v>28</v>
      </c>
      <c r="D29" s="230">
        <v>4</v>
      </c>
      <c r="E29" s="230">
        <v>6</v>
      </c>
      <c r="F29" s="230">
        <v>776372</v>
      </c>
      <c r="G29" s="230">
        <v>0</v>
      </c>
      <c r="H29" s="230">
        <v>176269</v>
      </c>
      <c r="I29" s="230">
        <v>0</v>
      </c>
      <c r="J29" s="230">
        <v>0</v>
      </c>
      <c r="K29" s="230">
        <v>84874</v>
      </c>
      <c r="L29" s="230">
        <v>0</v>
      </c>
      <c r="M29" s="230">
        <v>0</v>
      </c>
      <c r="N29" s="230">
        <v>0</v>
      </c>
      <c r="O29" s="230">
        <v>144852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317970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13290</v>
      </c>
      <c r="AJ29" s="230">
        <v>0</v>
      </c>
      <c r="AK29" s="230">
        <v>0</v>
      </c>
      <c r="AL29" s="230">
        <v>0</v>
      </c>
      <c r="AM29" s="230">
        <v>0</v>
      </c>
      <c r="AN29" s="230">
        <v>39117</v>
      </c>
      <c r="AO29" s="230">
        <v>0</v>
      </c>
    </row>
    <row r="30" spans="3:41" x14ac:dyDescent="0.3">
      <c r="C30" s="230">
        <v>28</v>
      </c>
      <c r="D30" s="230">
        <v>4</v>
      </c>
      <c r="E30" s="230">
        <v>10</v>
      </c>
      <c r="F30" s="230">
        <v>900</v>
      </c>
      <c r="G30" s="230">
        <v>0</v>
      </c>
      <c r="H30" s="230">
        <v>900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28</v>
      </c>
      <c r="D31" s="230">
        <v>4</v>
      </c>
      <c r="E31" s="230">
        <v>11</v>
      </c>
      <c r="F31" s="230">
        <v>5719.05143867876</v>
      </c>
      <c r="G31" s="230">
        <v>0</v>
      </c>
      <c r="H31" s="230">
        <v>1385.7181053454269</v>
      </c>
      <c r="I31" s="230">
        <v>0</v>
      </c>
      <c r="J31" s="230">
        <v>0</v>
      </c>
      <c r="K31" s="230">
        <v>4333.333333333333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28</v>
      </c>
      <c r="D32" s="230">
        <v>5</v>
      </c>
      <c r="E32" s="230">
        <v>1</v>
      </c>
      <c r="F32" s="230">
        <v>25.35</v>
      </c>
      <c r="G32" s="230">
        <v>0</v>
      </c>
      <c r="H32" s="230">
        <v>3.95</v>
      </c>
      <c r="I32" s="230">
        <v>0</v>
      </c>
      <c r="J32" s="230">
        <v>0</v>
      </c>
      <c r="K32" s="230">
        <v>2.5</v>
      </c>
      <c r="L32" s="230">
        <v>0</v>
      </c>
      <c r="M32" s="230">
        <v>0</v>
      </c>
      <c r="N32" s="230">
        <v>0</v>
      </c>
      <c r="O32" s="230">
        <v>5.5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9.6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2</v>
      </c>
      <c r="AJ32" s="230">
        <v>0</v>
      </c>
      <c r="AK32" s="230">
        <v>0</v>
      </c>
      <c r="AL32" s="230">
        <v>0</v>
      </c>
      <c r="AM32" s="230">
        <v>0</v>
      </c>
      <c r="AN32" s="230">
        <v>1.8</v>
      </c>
      <c r="AO32" s="230">
        <v>0</v>
      </c>
    </row>
    <row r="33" spans="3:41" x14ac:dyDescent="0.3">
      <c r="C33" s="230">
        <v>28</v>
      </c>
      <c r="D33" s="230">
        <v>5</v>
      </c>
      <c r="E33" s="230">
        <v>2</v>
      </c>
      <c r="F33" s="230">
        <v>3812.84</v>
      </c>
      <c r="G33" s="230">
        <v>0</v>
      </c>
      <c r="H33" s="230">
        <v>590.4</v>
      </c>
      <c r="I33" s="230">
        <v>0</v>
      </c>
      <c r="J33" s="230">
        <v>0</v>
      </c>
      <c r="K33" s="230">
        <v>412</v>
      </c>
      <c r="L33" s="230">
        <v>0</v>
      </c>
      <c r="M33" s="230">
        <v>0</v>
      </c>
      <c r="N33" s="230">
        <v>0</v>
      </c>
      <c r="O33" s="230">
        <v>852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1508.04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168</v>
      </c>
      <c r="AJ33" s="230">
        <v>0</v>
      </c>
      <c r="AK33" s="230">
        <v>0</v>
      </c>
      <c r="AL33" s="230">
        <v>0</v>
      </c>
      <c r="AM33" s="230">
        <v>0</v>
      </c>
      <c r="AN33" s="230">
        <v>282.39999999999998</v>
      </c>
      <c r="AO33" s="230">
        <v>0</v>
      </c>
    </row>
    <row r="34" spans="3:41" x14ac:dyDescent="0.3">
      <c r="C34" s="230">
        <v>28</v>
      </c>
      <c r="D34" s="230">
        <v>5</v>
      </c>
      <c r="E34" s="230">
        <v>3</v>
      </c>
      <c r="F34" s="230">
        <v>32</v>
      </c>
      <c r="G34" s="230">
        <v>0</v>
      </c>
      <c r="H34" s="230">
        <v>0</v>
      </c>
      <c r="I34" s="230">
        <v>0</v>
      </c>
      <c r="J34" s="230">
        <v>0</v>
      </c>
      <c r="K34" s="230">
        <v>16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16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28</v>
      </c>
      <c r="D35" s="230">
        <v>5</v>
      </c>
      <c r="E35" s="230">
        <v>6</v>
      </c>
      <c r="F35" s="230">
        <v>783113</v>
      </c>
      <c r="G35" s="230">
        <v>0</v>
      </c>
      <c r="H35" s="230">
        <v>189195</v>
      </c>
      <c r="I35" s="230">
        <v>0</v>
      </c>
      <c r="J35" s="230">
        <v>0</v>
      </c>
      <c r="K35" s="230">
        <v>83658</v>
      </c>
      <c r="L35" s="230">
        <v>0</v>
      </c>
      <c r="M35" s="230">
        <v>0</v>
      </c>
      <c r="N35" s="230">
        <v>0</v>
      </c>
      <c r="O35" s="230">
        <v>139785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318027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13290</v>
      </c>
      <c r="AJ35" s="230">
        <v>0</v>
      </c>
      <c r="AK35" s="230">
        <v>0</v>
      </c>
      <c r="AL35" s="230">
        <v>0</v>
      </c>
      <c r="AM35" s="230">
        <v>0</v>
      </c>
      <c r="AN35" s="230">
        <v>39158</v>
      </c>
      <c r="AO35" s="230">
        <v>0</v>
      </c>
    </row>
    <row r="36" spans="3:41" x14ac:dyDescent="0.3">
      <c r="C36" s="230">
        <v>28</v>
      </c>
      <c r="D36" s="230">
        <v>5</v>
      </c>
      <c r="E36" s="230">
        <v>11</v>
      </c>
      <c r="F36" s="230">
        <v>5719.05143867876</v>
      </c>
      <c r="G36" s="230">
        <v>0</v>
      </c>
      <c r="H36" s="230">
        <v>1385.7181053454269</v>
      </c>
      <c r="I36" s="230">
        <v>0</v>
      </c>
      <c r="J36" s="230">
        <v>0</v>
      </c>
      <c r="K36" s="230">
        <v>4333.333333333333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</row>
    <row r="37" spans="3:41" x14ac:dyDescent="0.3">
      <c r="C37" s="230">
        <v>28</v>
      </c>
      <c r="D37" s="230">
        <v>6</v>
      </c>
      <c r="E37" s="230">
        <v>1</v>
      </c>
      <c r="F37" s="230">
        <v>25.65</v>
      </c>
      <c r="G37" s="230">
        <v>0</v>
      </c>
      <c r="H37" s="230">
        <v>4.25</v>
      </c>
      <c r="I37" s="230">
        <v>0</v>
      </c>
      <c r="J37" s="230">
        <v>0</v>
      </c>
      <c r="K37" s="230">
        <v>2.5</v>
      </c>
      <c r="L37" s="230">
        <v>0</v>
      </c>
      <c r="M37" s="230">
        <v>0</v>
      </c>
      <c r="N37" s="230">
        <v>0</v>
      </c>
      <c r="O37" s="230">
        <v>5.5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9.6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2</v>
      </c>
      <c r="AJ37" s="230">
        <v>0</v>
      </c>
      <c r="AK37" s="230">
        <v>0</v>
      </c>
      <c r="AL37" s="230">
        <v>0</v>
      </c>
      <c r="AM37" s="230">
        <v>0</v>
      </c>
      <c r="AN37" s="230">
        <v>1.8</v>
      </c>
      <c r="AO37" s="230">
        <v>0</v>
      </c>
    </row>
    <row r="38" spans="3:41" x14ac:dyDescent="0.3">
      <c r="C38" s="230">
        <v>28</v>
      </c>
      <c r="D38" s="230">
        <v>6</v>
      </c>
      <c r="E38" s="230">
        <v>2</v>
      </c>
      <c r="F38" s="230">
        <v>3870.18</v>
      </c>
      <c r="G38" s="230">
        <v>0</v>
      </c>
      <c r="H38" s="230">
        <v>684.8</v>
      </c>
      <c r="I38" s="230">
        <v>0</v>
      </c>
      <c r="J38" s="230">
        <v>0</v>
      </c>
      <c r="K38" s="230">
        <v>436</v>
      </c>
      <c r="L38" s="230">
        <v>0</v>
      </c>
      <c r="M38" s="230">
        <v>0</v>
      </c>
      <c r="N38" s="230">
        <v>0</v>
      </c>
      <c r="O38" s="230">
        <v>808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1485.38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160</v>
      </c>
      <c r="AJ38" s="230">
        <v>0</v>
      </c>
      <c r="AK38" s="230">
        <v>0</v>
      </c>
      <c r="AL38" s="230">
        <v>0</v>
      </c>
      <c r="AM38" s="230">
        <v>0</v>
      </c>
      <c r="AN38" s="230">
        <v>296</v>
      </c>
      <c r="AO38" s="230">
        <v>0</v>
      </c>
    </row>
    <row r="39" spans="3:41" x14ac:dyDescent="0.3">
      <c r="C39" s="230">
        <v>28</v>
      </c>
      <c r="D39" s="230">
        <v>6</v>
      </c>
      <c r="E39" s="230">
        <v>3</v>
      </c>
      <c r="F39" s="230">
        <v>18</v>
      </c>
      <c r="G39" s="230">
        <v>0</v>
      </c>
      <c r="H39" s="230">
        <v>0</v>
      </c>
      <c r="I39" s="230">
        <v>0</v>
      </c>
      <c r="J39" s="230">
        <v>0</v>
      </c>
      <c r="K39" s="230">
        <v>18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28</v>
      </c>
      <c r="D40" s="230">
        <v>6</v>
      </c>
      <c r="E40" s="230">
        <v>5</v>
      </c>
      <c r="F40" s="230">
        <v>38</v>
      </c>
      <c r="G40" s="230">
        <v>38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</row>
    <row r="41" spans="3:41" x14ac:dyDescent="0.3">
      <c r="C41" s="230">
        <v>28</v>
      </c>
      <c r="D41" s="230">
        <v>6</v>
      </c>
      <c r="E41" s="230">
        <v>6</v>
      </c>
      <c r="F41" s="230">
        <v>828213</v>
      </c>
      <c r="G41" s="230">
        <v>15200</v>
      </c>
      <c r="H41" s="230">
        <v>218740</v>
      </c>
      <c r="I41" s="230">
        <v>0</v>
      </c>
      <c r="J41" s="230">
        <v>0</v>
      </c>
      <c r="K41" s="230">
        <v>83880</v>
      </c>
      <c r="L41" s="230">
        <v>0</v>
      </c>
      <c r="M41" s="230">
        <v>0</v>
      </c>
      <c r="N41" s="230">
        <v>0</v>
      </c>
      <c r="O41" s="230">
        <v>156321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301440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13328</v>
      </c>
      <c r="AJ41" s="230">
        <v>0</v>
      </c>
      <c r="AK41" s="230">
        <v>0</v>
      </c>
      <c r="AL41" s="230">
        <v>0</v>
      </c>
      <c r="AM41" s="230">
        <v>0</v>
      </c>
      <c r="AN41" s="230">
        <v>39304</v>
      </c>
      <c r="AO41" s="230">
        <v>0</v>
      </c>
    </row>
    <row r="42" spans="3:41" x14ac:dyDescent="0.3">
      <c r="C42" s="230">
        <v>28</v>
      </c>
      <c r="D42" s="230">
        <v>6</v>
      </c>
      <c r="E42" s="230">
        <v>9</v>
      </c>
      <c r="F42" s="230">
        <v>10000</v>
      </c>
      <c r="G42" s="230">
        <v>0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10000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28</v>
      </c>
      <c r="D43" s="230">
        <v>6</v>
      </c>
      <c r="E43" s="230">
        <v>10</v>
      </c>
      <c r="F43" s="230">
        <v>3500</v>
      </c>
      <c r="G43" s="230">
        <v>0</v>
      </c>
      <c r="H43" s="230">
        <v>3500</v>
      </c>
      <c r="I43" s="230">
        <v>0</v>
      </c>
      <c r="J43" s="230">
        <v>0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28</v>
      </c>
      <c r="D44" s="230">
        <v>6</v>
      </c>
      <c r="E44" s="230">
        <v>11</v>
      </c>
      <c r="F44" s="230">
        <v>5719.05143867876</v>
      </c>
      <c r="G44" s="230">
        <v>0</v>
      </c>
      <c r="H44" s="230">
        <v>1385.7181053454269</v>
      </c>
      <c r="I44" s="230">
        <v>0</v>
      </c>
      <c r="J44" s="230">
        <v>0</v>
      </c>
      <c r="K44" s="230">
        <v>4333.333333333333</v>
      </c>
      <c r="L44" s="230">
        <v>0</v>
      </c>
      <c r="M44" s="230">
        <v>0</v>
      </c>
      <c r="N44" s="230">
        <v>0</v>
      </c>
      <c r="O44" s="230">
        <v>0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</row>
    <row r="45" spans="3:41" x14ac:dyDescent="0.3">
      <c r="C45" s="230">
        <v>28</v>
      </c>
      <c r="D45" s="230">
        <v>7</v>
      </c>
      <c r="E45" s="230">
        <v>1</v>
      </c>
      <c r="F45" s="230">
        <v>26.25</v>
      </c>
      <c r="G45" s="230">
        <v>0</v>
      </c>
      <c r="H45" s="230">
        <v>5.05</v>
      </c>
      <c r="I45" s="230">
        <v>0</v>
      </c>
      <c r="J45" s="230">
        <v>0</v>
      </c>
      <c r="K45" s="230">
        <v>2.5</v>
      </c>
      <c r="L45" s="230">
        <v>0</v>
      </c>
      <c r="M45" s="230">
        <v>0</v>
      </c>
      <c r="N45" s="230">
        <v>0</v>
      </c>
      <c r="O45" s="230">
        <v>5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9.9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2</v>
      </c>
      <c r="AJ45" s="230">
        <v>0</v>
      </c>
      <c r="AK45" s="230">
        <v>0</v>
      </c>
      <c r="AL45" s="230">
        <v>0</v>
      </c>
      <c r="AM45" s="230">
        <v>0</v>
      </c>
      <c r="AN45" s="230">
        <v>1.8</v>
      </c>
      <c r="AO45" s="230">
        <v>0</v>
      </c>
    </row>
    <row r="46" spans="3:41" x14ac:dyDescent="0.3">
      <c r="C46" s="230">
        <v>28</v>
      </c>
      <c r="D46" s="230">
        <v>7</v>
      </c>
      <c r="E46" s="230">
        <v>2</v>
      </c>
      <c r="F46" s="230">
        <v>3584</v>
      </c>
      <c r="G46" s="230">
        <v>0</v>
      </c>
      <c r="H46" s="230">
        <v>746.4</v>
      </c>
      <c r="I46" s="230">
        <v>0</v>
      </c>
      <c r="J46" s="230">
        <v>0</v>
      </c>
      <c r="K46" s="230">
        <v>340</v>
      </c>
      <c r="L46" s="230">
        <v>0</v>
      </c>
      <c r="M46" s="230">
        <v>0</v>
      </c>
      <c r="N46" s="230">
        <v>0</v>
      </c>
      <c r="O46" s="230">
        <v>648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1400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144</v>
      </c>
      <c r="AJ46" s="230">
        <v>0</v>
      </c>
      <c r="AK46" s="230">
        <v>0</v>
      </c>
      <c r="AL46" s="230">
        <v>0</v>
      </c>
      <c r="AM46" s="230">
        <v>0</v>
      </c>
      <c r="AN46" s="230">
        <v>305.60000000000002</v>
      </c>
      <c r="AO46" s="230">
        <v>0</v>
      </c>
    </row>
    <row r="47" spans="3:41" x14ac:dyDescent="0.3">
      <c r="C47" s="230">
        <v>28</v>
      </c>
      <c r="D47" s="230">
        <v>7</v>
      </c>
      <c r="E47" s="230">
        <v>3</v>
      </c>
      <c r="F47" s="230">
        <v>140</v>
      </c>
      <c r="G47" s="230">
        <v>0</v>
      </c>
      <c r="H47" s="230">
        <v>86</v>
      </c>
      <c r="I47" s="230">
        <v>0</v>
      </c>
      <c r="J47" s="230">
        <v>0</v>
      </c>
      <c r="K47" s="230">
        <v>54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28</v>
      </c>
      <c r="D48" s="230">
        <v>7</v>
      </c>
      <c r="E48" s="230">
        <v>5</v>
      </c>
      <c r="F48" s="230">
        <v>20</v>
      </c>
      <c r="G48" s="230">
        <v>20</v>
      </c>
      <c r="H48" s="230">
        <v>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</row>
    <row r="49" spans="3:41" x14ac:dyDescent="0.3">
      <c r="C49" s="230">
        <v>28</v>
      </c>
      <c r="D49" s="230">
        <v>7</v>
      </c>
      <c r="E49" s="230">
        <v>6</v>
      </c>
      <c r="F49" s="230">
        <v>1397215</v>
      </c>
      <c r="G49" s="230">
        <v>8000</v>
      </c>
      <c r="H49" s="230">
        <v>481432</v>
      </c>
      <c r="I49" s="230">
        <v>0</v>
      </c>
      <c r="J49" s="230">
        <v>0</v>
      </c>
      <c r="K49" s="230">
        <v>144958</v>
      </c>
      <c r="L49" s="230">
        <v>0</v>
      </c>
      <c r="M49" s="230">
        <v>0</v>
      </c>
      <c r="N49" s="230">
        <v>0</v>
      </c>
      <c r="O49" s="230">
        <v>191138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496123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20376</v>
      </c>
      <c r="AJ49" s="230">
        <v>0</v>
      </c>
      <c r="AK49" s="230">
        <v>0</v>
      </c>
      <c r="AL49" s="230">
        <v>0</v>
      </c>
      <c r="AM49" s="230">
        <v>0</v>
      </c>
      <c r="AN49" s="230">
        <v>55188</v>
      </c>
      <c r="AO49" s="230">
        <v>0</v>
      </c>
    </row>
    <row r="50" spans="3:41" x14ac:dyDescent="0.3">
      <c r="C50" s="230">
        <v>28</v>
      </c>
      <c r="D50" s="230">
        <v>7</v>
      </c>
      <c r="E50" s="230">
        <v>9</v>
      </c>
      <c r="F50" s="230">
        <v>526405</v>
      </c>
      <c r="G50" s="230">
        <v>0</v>
      </c>
      <c r="H50" s="230">
        <v>220317</v>
      </c>
      <c r="I50" s="230">
        <v>0</v>
      </c>
      <c r="J50" s="230">
        <v>0</v>
      </c>
      <c r="K50" s="230">
        <v>53911</v>
      </c>
      <c r="L50" s="230">
        <v>0</v>
      </c>
      <c r="M50" s="230">
        <v>0</v>
      </c>
      <c r="N50" s="230">
        <v>0</v>
      </c>
      <c r="O50" s="230">
        <v>58994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171880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5318</v>
      </c>
      <c r="AJ50" s="230">
        <v>0</v>
      </c>
      <c r="AK50" s="230">
        <v>0</v>
      </c>
      <c r="AL50" s="230">
        <v>0</v>
      </c>
      <c r="AM50" s="230">
        <v>0</v>
      </c>
      <c r="AN50" s="230">
        <v>15985</v>
      </c>
      <c r="AO50" s="230">
        <v>0</v>
      </c>
    </row>
    <row r="51" spans="3:41" x14ac:dyDescent="0.3">
      <c r="C51" s="230">
        <v>28</v>
      </c>
      <c r="D51" s="230">
        <v>7</v>
      </c>
      <c r="E51" s="230">
        <v>10</v>
      </c>
      <c r="F51" s="230">
        <v>500</v>
      </c>
      <c r="G51" s="230">
        <v>0</v>
      </c>
      <c r="H51" s="230">
        <v>0</v>
      </c>
      <c r="I51" s="230">
        <v>0</v>
      </c>
      <c r="J51" s="230">
        <v>0</v>
      </c>
      <c r="K51" s="230">
        <v>500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28</v>
      </c>
      <c r="D52" s="230">
        <v>7</v>
      </c>
      <c r="E52" s="230">
        <v>11</v>
      </c>
      <c r="F52" s="230">
        <v>5719.05143867876</v>
      </c>
      <c r="G52" s="230">
        <v>0</v>
      </c>
      <c r="H52" s="230">
        <v>1385.7181053454269</v>
      </c>
      <c r="I52" s="230">
        <v>0</v>
      </c>
      <c r="J52" s="230">
        <v>0</v>
      </c>
      <c r="K52" s="230">
        <v>4333.333333333333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</row>
    <row r="53" spans="3:41" x14ac:dyDescent="0.3">
      <c r="C53" s="230">
        <v>28</v>
      </c>
      <c r="D53" s="230">
        <v>8</v>
      </c>
      <c r="E53" s="230">
        <v>1</v>
      </c>
      <c r="F53" s="230">
        <v>26.25</v>
      </c>
      <c r="G53" s="230">
        <v>0</v>
      </c>
      <c r="H53" s="230">
        <v>5.05</v>
      </c>
      <c r="I53" s="230">
        <v>0</v>
      </c>
      <c r="J53" s="230">
        <v>0</v>
      </c>
      <c r="K53" s="230">
        <v>2.5</v>
      </c>
      <c r="L53" s="230">
        <v>0</v>
      </c>
      <c r="M53" s="230">
        <v>0</v>
      </c>
      <c r="N53" s="230">
        <v>0</v>
      </c>
      <c r="O53" s="230">
        <v>5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9.9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2</v>
      </c>
      <c r="AJ53" s="230">
        <v>0</v>
      </c>
      <c r="AK53" s="230">
        <v>0</v>
      </c>
      <c r="AL53" s="230">
        <v>0</v>
      </c>
      <c r="AM53" s="230">
        <v>0</v>
      </c>
      <c r="AN53" s="230">
        <v>1.8</v>
      </c>
      <c r="AO53" s="230">
        <v>0</v>
      </c>
    </row>
    <row r="54" spans="3:41" x14ac:dyDescent="0.3">
      <c r="C54" s="230">
        <v>28</v>
      </c>
      <c r="D54" s="230">
        <v>8</v>
      </c>
      <c r="E54" s="230">
        <v>2</v>
      </c>
      <c r="F54" s="230">
        <v>3183.2</v>
      </c>
      <c r="G54" s="230">
        <v>0</v>
      </c>
      <c r="H54" s="230">
        <v>652.79999999999995</v>
      </c>
      <c r="I54" s="230">
        <v>0</v>
      </c>
      <c r="J54" s="230">
        <v>0</v>
      </c>
      <c r="K54" s="230">
        <v>316</v>
      </c>
      <c r="L54" s="230">
        <v>0</v>
      </c>
      <c r="M54" s="230">
        <v>0</v>
      </c>
      <c r="N54" s="230">
        <v>0</v>
      </c>
      <c r="O54" s="230">
        <v>632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1312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144</v>
      </c>
      <c r="AJ54" s="230">
        <v>0</v>
      </c>
      <c r="AK54" s="230">
        <v>0</v>
      </c>
      <c r="AL54" s="230">
        <v>0</v>
      </c>
      <c r="AM54" s="230">
        <v>0</v>
      </c>
      <c r="AN54" s="230">
        <v>126.4</v>
      </c>
      <c r="AO54" s="230">
        <v>0</v>
      </c>
    </row>
    <row r="55" spans="3:41" x14ac:dyDescent="0.3">
      <c r="C55" s="230">
        <v>28</v>
      </c>
      <c r="D55" s="230">
        <v>8</v>
      </c>
      <c r="E55" s="230">
        <v>3</v>
      </c>
      <c r="F55" s="230">
        <v>42.5</v>
      </c>
      <c r="G55" s="230">
        <v>0</v>
      </c>
      <c r="H55" s="230">
        <v>14.5</v>
      </c>
      <c r="I55" s="230">
        <v>0</v>
      </c>
      <c r="J55" s="230">
        <v>0</v>
      </c>
      <c r="K55" s="230">
        <v>28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28</v>
      </c>
      <c r="D56" s="230">
        <v>8</v>
      </c>
      <c r="E56" s="230">
        <v>5</v>
      </c>
      <c r="F56" s="230">
        <v>20</v>
      </c>
      <c r="G56" s="230">
        <v>20</v>
      </c>
      <c r="H56" s="230">
        <v>0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0</v>
      </c>
      <c r="O56" s="230">
        <v>0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</row>
    <row r="57" spans="3:41" x14ac:dyDescent="0.3">
      <c r="C57" s="230">
        <v>28</v>
      </c>
      <c r="D57" s="230">
        <v>8</v>
      </c>
      <c r="E57" s="230">
        <v>6</v>
      </c>
      <c r="F57" s="230">
        <v>822863</v>
      </c>
      <c r="G57" s="230">
        <v>8000</v>
      </c>
      <c r="H57" s="230">
        <v>232377</v>
      </c>
      <c r="I57" s="230">
        <v>0</v>
      </c>
      <c r="J57" s="230">
        <v>0</v>
      </c>
      <c r="K57" s="230">
        <v>85151</v>
      </c>
      <c r="L57" s="230">
        <v>0</v>
      </c>
      <c r="M57" s="230">
        <v>0</v>
      </c>
      <c r="N57" s="230">
        <v>0</v>
      </c>
      <c r="O57" s="230">
        <v>129411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314649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14973</v>
      </c>
      <c r="AJ57" s="230">
        <v>0</v>
      </c>
      <c r="AK57" s="230">
        <v>0</v>
      </c>
      <c r="AL57" s="230">
        <v>0</v>
      </c>
      <c r="AM57" s="230">
        <v>0</v>
      </c>
      <c r="AN57" s="230">
        <v>38302</v>
      </c>
      <c r="AO57" s="230">
        <v>0</v>
      </c>
    </row>
    <row r="58" spans="3:41" x14ac:dyDescent="0.3">
      <c r="C58" s="230">
        <v>28</v>
      </c>
      <c r="D58" s="230">
        <v>8</v>
      </c>
      <c r="E58" s="230">
        <v>11</v>
      </c>
      <c r="F58" s="230">
        <v>5719.05143867876</v>
      </c>
      <c r="G58" s="230">
        <v>0</v>
      </c>
      <c r="H58" s="230">
        <v>1385.7181053454269</v>
      </c>
      <c r="I58" s="230">
        <v>0</v>
      </c>
      <c r="J58" s="230">
        <v>0</v>
      </c>
      <c r="K58" s="230">
        <v>4333.333333333333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28</v>
      </c>
      <c r="D59" s="230">
        <v>9</v>
      </c>
      <c r="E59" s="230">
        <v>1</v>
      </c>
      <c r="F59" s="230">
        <v>25.5</v>
      </c>
      <c r="G59" s="230">
        <v>0</v>
      </c>
      <c r="H59" s="230">
        <v>5.3</v>
      </c>
      <c r="I59" s="230">
        <v>0</v>
      </c>
      <c r="J59" s="230">
        <v>0</v>
      </c>
      <c r="K59" s="230">
        <v>2.5</v>
      </c>
      <c r="L59" s="230">
        <v>0</v>
      </c>
      <c r="M59" s="230">
        <v>0</v>
      </c>
      <c r="N59" s="230">
        <v>0</v>
      </c>
      <c r="O59" s="230">
        <v>5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9.9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1</v>
      </c>
      <c r="AJ59" s="230">
        <v>0</v>
      </c>
      <c r="AK59" s="230">
        <v>0</v>
      </c>
      <c r="AL59" s="230">
        <v>0</v>
      </c>
      <c r="AM59" s="230">
        <v>0</v>
      </c>
      <c r="AN59" s="230">
        <v>1.8</v>
      </c>
      <c r="AO59" s="230">
        <v>0</v>
      </c>
    </row>
    <row r="60" spans="3:41" x14ac:dyDescent="0.3">
      <c r="C60" s="230">
        <v>28</v>
      </c>
      <c r="D60" s="230">
        <v>9</v>
      </c>
      <c r="E60" s="230">
        <v>2</v>
      </c>
      <c r="F60" s="230">
        <v>4069.6</v>
      </c>
      <c r="G60" s="230">
        <v>0</v>
      </c>
      <c r="H60" s="230">
        <v>865.6</v>
      </c>
      <c r="I60" s="230">
        <v>0</v>
      </c>
      <c r="J60" s="230">
        <v>0</v>
      </c>
      <c r="K60" s="230">
        <v>344</v>
      </c>
      <c r="L60" s="230">
        <v>0</v>
      </c>
      <c r="M60" s="230">
        <v>0</v>
      </c>
      <c r="N60" s="230">
        <v>0</v>
      </c>
      <c r="O60" s="230">
        <v>832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1592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160</v>
      </c>
      <c r="AJ60" s="230">
        <v>0</v>
      </c>
      <c r="AK60" s="230">
        <v>0</v>
      </c>
      <c r="AL60" s="230">
        <v>0</v>
      </c>
      <c r="AM60" s="230">
        <v>0</v>
      </c>
      <c r="AN60" s="230">
        <v>276</v>
      </c>
      <c r="AO60" s="230">
        <v>0</v>
      </c>
    </row>
    <row r="61" spans="3:41" x14ac:dyDescent="0.3">
      <c r="C61" s="230">
        <v>28</v>
      </c>
      <c r="D61" s="230">
        <v>9</v>
      </c>
      <c r="E61" s="230">
        <v>3</v>
      </c>
      <c r="F61" s="230">
        <v>90</v>
      </c>
      <c r="G61" s="230">
        <v>0</v>
      </c>
      <c r="H61" s="230">
        <v>56</v>
      </c>
      <c r="I61" s="230">
        <v>0</v>
      </c>
      <c r="J61" s="230">
        <v>0</v>
      </c>
      <c r="K61" s="230">
        <v>34</v>
      </c>
      <c r="L61" s="230">
        <v>0</v>
      </c>
      <c r="M61" s="230">
        <v>0</v>
      </c>
      <c r="N61" s="230">
        <v>0</v>
      </c>
      <c r="O61" s="230">
        <v>0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</row>
    <row r="62" spans="3:41" x14ac:dyDescent="0.3">
      <c r="C62" s="230">
        <v>28</v>
      </c>
      <c r="D62" s="230">
        <v>9</v>
      </c>
      <c r="E62" s="230">
        <v>5</v>
      </c>
      <c r="F62" s="230">
        <v>22</v>
      </c>
      <c r="G62" s="230">
        <v>22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28</v>
      </c>
      <c r="D63" s="230">
        <v>9</v>
      </c>
      <c r="E63" s="230">
        <v>6</v>
      </c>
      <c r="F63" s="230">
        <v>875892</v>
      </c>
      <c r="G63" s="230">
        <v>8800</v>
      </c>
      <c r="H63" s="230">
        <v>271045</v>
      </c>
      <c r="I63" s="230">
        <v>0</v>
      </c>
      <c r="J63" s="230">
        <v>0</v>
      </c>
      <c r="K63" s="230">
        <v>86896</v>
      </c>
      <c r="L63" s="230">
        <v>0</v>
      </c>
      <c r="M63" s="230">
        <v>0</v>
      </c>
      <c r="N63" s="230">
        <v>0</v>
      </c>
      <c r="O63" s="230">
        <v>131376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317188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21492</v>
      </c>
      <c r="AJ63" s="230">
        <v>0</v>
      </c>
      <c r="AK63" s="230">
        <v>0</v>
      </c>
      <c r="AL63" s="230">
        <v>0</v>
      </c>
      <c r="AM63" s="230">
        <v>0</v>
      </c>
      <c r="AN63" s="230">
        <v>39095</v>
      </c>
      <c r="AO63" s="230">
        <v>0</v>
      </c>
    </row>
    <row r="64" spans="3:41" x14ac:dyDescent="0.3">
      <c r="C64" s="230">
        <v>28</v>
      </c>
      <c r="D64" s="230">
        <v>9</v>
      </c>
      <c r="E64" s="230">
        <v>10</v>
      </c>
      <c r="F64" s="230">
        <v>3300</v>
      </c>
      <c r="G64" s="230">
        <v>0</v>
      </c>
      <c r="H64" s="230">
        <v>0</v>
      </c>
      <c r="I64" s="230">
        <v>0</v>
      </c>
      <c r="J64" s="230">
        <v>0</v>
      </c>
      <c r="K64" s="230">
        <v>3300</v>
      </c>
      <c r="L64" s="230">
        <v>0</v>
      </c>
      <c r="M64" s="230">
        <v>0</v>
      </c>
      <c r="N64" s="230">
        <v>0</v>
      </c>
      <c r="O64" s="230">
        <v>0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</row>
    <row r="65" spans="3:41" x14ac:dyDescent="0.3">
      <c r="C65" s="230">
        <v>28</v>
      </c>
      <c r="D65" s="230">
        <v>9</v>
      </c>
      <c r="E65" s="230">
        <v>11</v>
      </c>
      <c r="F65" s="230">
        <v>5719.05143867876</v>
      </c>
      <c r="G65" s="230">
        <v>0</v>
      </c>
      <c r="H65" s="230">
        <v>1385.7181053454269</v>
      </c>
      <c r="I65" s="230">
        <v>0</v>
      </c>
      <c r="J65" s="230">
        <v>0</v>
      </c>
      <c r="K65" s="230">
        <v>4333.333333333333</v>
      </c>
      <c r="L65" s="230">
        <v>0</v>
      </c>
      <c r="M65" s="230">
        <v>0</v>
      </c>
      <c r="N65" s="230">
        <v>0</v>
      </c>
      <c r="O65" s="230">
        <v>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</row>
    <row r="66" spans="3:41" x14ac:dyDescent="0.3">
      <c r="C66" s="230">
        <v>28</v>
      </c>
      <c r="D66" s="230">
        <v>10</v>
      </c>
      <c r="E66" s="230">
        <v>1</v>
      </c>
      <c r="F66" s="230">
        <v>25.2</v>
      </c>
      <c r="G66" s="230">
        <v>0</v>
      </c>
      <c r="H66" s="230">
        <v>5.2</v>
      </c>
      <c r="I66" s="230">
        <v>0</v>
      </c>
      <c r="J66" s="230">
        <v>0</v>
      </c>
      <c r="K66" s="230">
        <v>2.5</v>
      </c>
      <c r="L66" s="230">
        <v>0</v>
      </c>
      <c r="M66" s="230">
        <v>0</v>
      </c>
      <c r="N66" s="230">
        <v>0</v>
      </c>
      <c r="O66" s="230">
        <v>4.8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9.9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1</v>
      </c>
      <c r="AJ66" s="230">
        <v>0</v>
      </c>
      <c r="AK66" s="230">
        <v>0</v>
      </c>
      <c r="AL66" s="230">
        <v>0</v>
      </c>
      <c r="AM66" s="230">
        <v>0</v>
      </c>
      <c r="AN66" s="230">
        <v>1.8</v>
      </c>
      <c r="AO66" s="230">
        <v>0</v>
      </c>
    </row>
    <row r="67" spans="3:41" x14ac:dyDescent="0.3">
      <c r="C67" s="230">
        <v>28</v>
      </c>
      <c r="D67" s="230">
        <v>10</v>
      </c>
      <c r="E67" s="230">
        <v>2</v>
      </c>
      <c r="F67" s="230">
        <v>4074.8</v>
      </c>
      <c r="G67" s="230">
        <v>0</v>
      </c>
      <c r="H67" s="230">
        <v>822</v>
      </c>
      <c r="I67" s="230">
        <v>0</v>
      </c>
      <c r="J67" s="230">
        <v>0</v>
      </c>
      <c r="K67" s="230">
        <v>428</v>
      </c>
      <c r="L67" s="230">
        <v>0</v>
      </c>
      <c r="M67" s="230">
        <v>0</v>
      </c>
      <c r="N67" s="230">
        <v>0</v>
      </c>
      <c r="O67" s="230">
        <v>748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1608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152</v>
      </c>
      <c r="AJ67" s="230">
        <v>0</v>
      </c>
      <c r="AK67" s="230">
        <v>0</v>
      </c>
      <c r="AL67" s="230">
        <v>0</v>
      </c>
      <c r="AM67" s="230">
        <v>0</v>
      </c>
      <c r="AN67" s="230">
        <v>316.8</v>
      </c>
      <c r="AO67" s="230">
        <v>0</v>
      </c>
    </row>
    <row r="68" spans="3:41" x14ac:dyDescent="0.3">
      <c r="C68" s="230">
        <v>28</v>
      </c>
      <c r="D68" s="230">
        <v>10</v>
      </c>
      <c r="E68" s="230">
        <v>3</v>
      </c>
      <c r="F68" s="230">
        <v>61.1</v>
      </c>
      <c r="G68" s="230">
        <v>0</v>
      </c>
      <c r="H68" s="230">
        <v>33.1</v>
      </c>
      <c r="I68" s="230">
        <v>0</v>
      </c>
      <c r="J68" s="230">
        <v>0</v>
      </c>
      <c r="K68" s="230">
        <v>28</v>
      </c>
      <c r="L68" s="230">
        <v>0</v>
      </c>
      <c r="M68" s="230">
        <v>0</v>
      </c>
      <c r="N68" s="230">
        <v>0</v>
      </c>
      <c r="O68" s="230">
        <v>0</v>
      </c>
      <c r="P68" s="230">
        <v>0</v>
      </c>
      <c r="Q68" s="230">
        <v>0</v>
      </c>
      <c r="R68" s="230">
        <v>0</v>
      </c>
      <c r="S68" s="230">
        <v>0</v>
      </c>
      <c r="T68" s="230">
        <v>0</v>
      </c>
      <c r="U68" s="230">
        <v>0</v>
      </c>
      <c r="V68" s="230">
        <v>0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0</v>
      </c>
      <c r="AK68" s="230">
        <v>0</v>
      </c>
      <c r="AL68" s="230">
        <v>0</v>
      </c>
      <c r="AM68" s="230">
        <v>0</v>
      </c>
      <c r="AN68" s="230">
        <v>0</v>
      </c>
      <c r="AO68" s="230">
        <v>0</v>
      </c>
    </row>
    <row r="69" spans="3:41" x14ac:dyDescent="0.3">
      <c r="C69" s="230">
        <v>28</v>
      </c>
      <c r="D69" s="230">
        <v>10</v>
      </c>
      <c r="E69" s="230">
        <v>5</v>
      </c>
      <c r="F69" s="230">
        <v>14</v>
      </c>
      <c r="G69" s="230">
        <v>14</v>
      </c>
      <c r="H69" s="230">
        <v>0</v>
      </c>
      <c r="I69" s="230">
        <v>0</v>
      </c>
      <c r="J69" s="230">
        <v>0</v>
      </c>
      <c r="K69" s="230">
        <v>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0</v>
      </c>
      <c r="AK69" s="230">
        <v>0</v>
      </c>
      <c r="AL69" s="230">
        <v>0</v>
      </c>
      <c r="AM69" s="230">
        <v>0</v>
      </c>
      <c r="AN69" s="230">
        <v>0</v>
      </c>
      <c r="AO69" s="230">
        <v>0</v>
      </c>
    </row>
    <row r="70" spans="3:41" x14ac:dyDescent="0.3">
      <c r="C70" s="230">
        <v>28</v>
      </c>
      <c r="D70" s="230">
        <v>10</v>
      </c>
      <c r="E70" s="230">
        <v>6</v>
      </c>
      <c r="F70" s="230">
        <v>846009</v>
      </c>
      <c r="G70" s="230">
        <v>5600</v>
      </c>
      <c r="H70" s="230">
        <v>252797</v>
      </c>
      <c r="I70" s="230">
        <v>0</v>
      </c>
      <c r="J70" s="230">
        <v>0</v>
      </c>
      <c r="K70" s="230">
        <v>85721</v>
      </c>
      <c r="L70" s="230">
        <v>0</v>
      </c>
      <c r="M70" s="230">
        <v>0</v>
      </c>
      <c r="N70" s="230">
        <v>0</v>
      </c>
      <c r="O70" s="230">
        <v>124810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322617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15444</v>
      </c>
      <c r="AJ70" s="230">
        <v>0</v>
      </c>
      <c r="AK70" s="230">
        <v>0</v>
      </c>
      <c r="AL70" s="230">
        <v>0</v>
      </c>
      <c r="AM70" s="230">
        <v>0</v>
      </c>
      <c r="AN70" s="230">
        <v>39020</v>
      </c>
      <c r="AO70" s="230">
        <v>0</v>
      </c>
    </row>
    <row r="71" spans="3:41" x14ac:dyDescent="0.3">
      <c r="C71" s="230">
        <v>28</v>
      </c>
      <c r="D71" s="230">
        <v>10</v>
      </c>
      <c r="E71" s="230">
        <v>10</v>
      </c>
      <c r="F71" s="230">
        <v>26800</v>
      </c>
      <c r="G71" s="230">
        <v>0</v>
      </c>
      <c r="H71" s="230">
        <v>0</v>
      </c>
      <c r="I71" s="230">
        <v>0</v>
      </c>
      <c r="J71" s="230">
        <v>0</v>
      </c>
      <c r="K71" s="230">
        <v>26800</v>
      </c>
      <c r="L71" s="230">
        <v>0</v>
      </c>
      <c r="M71" s="230">
        <v>0</v>
      </c>
      <c r="N71" s="230">
        <v>0</v>
      </c>
      <c r="O71" s="230">
        <v>0</v>
      </c>
      <c r="P71" s="230">
        <v>0</v>
      </c>
      <c r="Q71" s="230">
        <v>0</v>
      </c>
      <c r="R71" s="230">
        <v>0</v>
      </c>
      <c r="S71" s="230">
        <v>0</v>
      </c>
      <c r="T71" s="230">
        <v>0</v>
      </c>
      <c r="U71" s="230">
        <v>0</v>
      </c>
      <c r="V71" s="230">
        <v>0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0</v>
      </c>
    </row>
    <row r="72" spans="3:41" x14ac:dyDescent="0.3">
      <c r="C72" s="230">
        <v>28</v>
      </c>
      <c r="D72" s="230">
        <v>10</v>
      </c>
      <c r="E72" s="230">
        <v>11</v>
      </c>
      <c r="F72" s="230">
        <v>5719.05143867876</v>
      </c>
      <c r="G72" s="230">
        <v>0</v>
      </c>
      <c r="H72" s="230">
        <v>1385.7181053454269</v>
      </c>
      <c r="I72" s="230">
        <v>0</v>
      </c>
      <c r="J72" s="230">
        <v>0</v>
      </c>
      <c r="K72" s="230">
        <v>4333.333333333333</v>
      </c>
      <c r="L72" s="230">
        <v>0</v>
      </c>
      <c r="M72" s="230">
        <v>0</v>
      </c>
      <c r="N72" s="230">
        <v>0</v>
      </c>
      <c r="O72" s="230">
        <v>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0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</row>
    <row r="73" spans="3:41" x14ac:dyDescent="0.3">
      <c r="C73" s="230">
        <v>28</v>
      </c>
      <c r="D73" s="230">
        <v>11</v>
      </c>
      <c r="E73" s="230">
        <v>1</v>
      </c>
      <c r="F73" s="230">
        <v>25.2</v>
      </c>
      <c r="G73" s="230">
        <v>0</v>
      </c>
      <c r="H73" s="230">
        <v>5.2</v>
      </c>
      <c r="I73" s="230">
        <v>0</v>
      </c>
      <c r="J73" s="230">
        <v>0</v>
      </c>
      <c r="K73" s="230">
        <v>2.5</v>
      </c>
      <c r="L73" s="230">
        <v>0</v>
      </c>
      <c r="M73" s="230">
        <v>0</v>
      </c>
      <c r="N73" s="230">
        <v>0</v>
      </c>
      <c r="O73" s="230">
        <v>4.8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9.9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1</v>
      </c>
      <c r="AJ73" s="230">
        <v>0</v>
      </c>
      <c r="AK73" s="230">
        <v>0</v>
      </c>
      <c r="AL73" s="230">
        <v>0</v>
      </c>
      <c r="AM73" s="230">
        <v>0</v>
      </c>
      <c r="AN73" s="230">
        <v>1.8</v>
      </c>
      <c r="AO73" s="230">
        <v>0</v>
      </c>
    </row>
    <row r="74" spans="3:41" x14ac:dyDescent="0.3">
      <c r="C74" s="230">
        <v>28</v>
      </c>
      <c r="D74" s="230">
        <v>11</v>
      </c>
      <c r="E74" s="230">
        <v>2</v>
      </c>
      <c r="F74" s="230">
        <v>4015.2</v>
      </c>
      <c r="G74" s="230">
        <v>0</v>
      </c>
      <c r="H74" s="230">
        <v>828.8</v>
      </c>
      <c r="I74" s="230">
        <v>0</v>
      </c>
      <c r="J74" s="230">
        <v>0</v>
      </c>
      <c r="K74" s="230">
        <v>404</v>
      </c>
      <c r="L74" s="230">
        <v>0</v>
      </c>
      <c r="M74" s="230">
        <v>0</v>
      </c>
      <c r="N74" s="230">
        <v>0</v>
      </c>
      <c r="O74" s="230">
        <v>756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1588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152</v>
      </c>
      <c r="AJ74" s="230">
        <v>0</v>
      </c>
      <c r="AK74" s="230">
        <v>0</v>
      </c>
      <c r="AL74" s="230">
        <v>0</v>
      </c>
      <c r="AM74" s="230">
        <v>0</v>
      </c>
      <c r="AN74" s="230">
        <v>286.39999999999998</v>
      </c>
      <c r="AO74" s="230">
        <v>0</v>
      </c>
    </row>
    <row r="75" spans="3:41" x14ac:dyDescent="0.3">
      <c r="C75" s="230">
        <v>28</v>
      </c>
      <c r="D75" s="230">
        <v>11</v>
      </c>
      <c r="E75" s="230">
        <v>3</v>
      </c>
      <c r="F75" s="230">
        <v>64</v>
      </c>
      <c r="G75" s="230">
        <v>0</v>
      </c>
      <c r="H75" s="230">
        <v>36</v>
      </c>
      <c r="I75" s="230">
        <v>0</v>
      </c>
      <c r="J75" s="230">
        <v>0</v>
      </c>
      <c r="K75" s="230">
        <v>28</v>
      </c>
      <c r="L75" s="230">
        <v>0</v>
      </c>
      <c r="M75" s="230">
        <v>0</v>
      </c>
      <c r="N75" s="230">
        <v>0</v>
      </c>
      <c r="O75" s="230">
        <v>0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0">
        <v>0</v>
      </c>
      <c r="W75" s="230">
        <v>0</v>
      </c>
      <c r="X75" s="230">
        <v>0</v>
      </c>
      <c r="Y75" s="230">
        <v>0</v>
      </c>
      <c r="Z75" s="230">
        <v>0</v>
      </c>
      <c r="AA75" s="230">
        <v>0</v>
      </c>
      <c r="AB75" s="230">
        <v>0</v>
      </c>
      <c r="AC75" s="230">
        <v>0</v>
      </c>
      <c r="AD75" s="230">
        <v>0</v>
      </c>
      <c r="AE75" s="230">
        <v>0</v>
      </c>
      <c r="AF75" s="230">
        <v>0</v>
      </c>
      <c r="AG75" s="230">
        <v>0</v>
      </c>
      <c r="AH75" s="230">
        <v>0</v>
      </c>
      <c r="AI75" s="230">
        <v>0</v>
      </c>
      <c r="AJ75" s="230">
        <v>0</v>
      </c>
      <c r="AK75" s="230">
        <v>0</v>
      </c>
      <c r="AL75" s="230">
        <v>0</v>
      </c>
      <c r="AM75" s="230">
        <v>0</v>
      </c>
      <c r="AN75" s="230">
        <v>0</v>
      </c>
      <c r="AO75" s="230">
        <v>0</v>
      </c>
    </row>
    <row r="76" spans="3:41" x14ac:dyDescent="0.3">
      <c r="C76" s="230">
        <v>28</v>
      </c>
      <c r="D76" s="230">
        <v>11</v>
      </c>
      <c r="E76" s="230">
        <v>5</v>
      </c>
      <c r="F76" s="230">
        <v>36</v>
      </c>
      <c r="G76" s="230">
        <v>36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v>0</v>
      </c>
      <c r="AF76" s="230">
        <v>0</v>
      </c>
      <c r="AG76" s="230">
        <v>0</v>
      </c>
      <c r="AH76" s="230">
        <v>0</v>
      </c>
      <c r="AI76" s="230">
        <v>0</v>
      </c>
      <c r="AJ76" s="230">
        <v>0</v>
      </c>
      <c r="AK76" s="230">
        <v>0</v>
      </c>
      <c r="AL76" s="230">
        <v>0</v>
      </c>
      <c r="AM76" s="230">
        <v>0</v>
      </c>
      <c r="AN76" s="230">
        <v>0</v>
      </c>
      <c r="AO76" s="230">
        <v>0</v>
      </c>
    </row>
    <row r="77" spans="3:41" x14ac:dyDescent="0.3">
      <c r="C77" s="230">
        <v>28</v>
      </c>
      <c r="D77" s="230">
        <v>11</v>
      </c>
      <c r="E77" s="230">
        <v>6</v>
      </c>
      <c r="F77" s="230">
        <v>1230587</v>
      </c>
      <c r="G77" s="230">
        <v>14400</v>
      </c>
      <c r="H77" s="230">
        <v>328862</v>
      </c>
      <c r="I77" s="230">
        <v>0</v>
      </c>
      <c r="J77" s="230">
        <v>0</v>
      </c>
      <c r="K77" s="230">
        <v>139091</v>
      </c>
      <c r="L77" s="230">
        <v>0</v>
      </c>
      <c r="M77" s="230">
        <v>0</v>
      </c>
      <c r="N77" s="230">
        <v>0</v>
      </c>
      <c r="O77" s="230">
        <v>179021</v>
      </c>
      <c r="P77" s="230">
        <v>0</v>
      </c>
      <c r="Q77" s="230">
        <v>0</v>
      </c>
      <c r="R77" s="230">
        <v>0</v>
      </c>
      <c r="S77" s="230">
        <v>0</v>
      </c>
      <c r="T77" s="230">
        <v>0</v>
      </c>
      <c r="U77" s="230">
        <v>0</v>
      </c>
      <c r="V77" s="230">
        <v>0</v>
      </c>
      <c r="W77" s="230">
        <v>0</v>
      </c>
      <c r="X77" s="230">
        <v>0</v>
      </c>
      <c r="Y77" s="230">
        <v>0</v>
      </c>
      <c r="Z77" s="230">
        <v>0</v>
      </c>
      <c r="AA77" s="230">
        <v>494828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22312</v>
      </c>
      <c r="AJ77" s="230">
        <v>0</v>
      </c>
      <c r="AK77" s="230">
        <v>0</v>
      </c>
      <c r="AL77" s="230">
        <v>0</v>
      </c>
      <c r="AM77" s="230">
        <v>0</v>
      </c>
      <c r="AN77" s="230">
        <v>52073</v>
      </c>
      <c r="AO77" s="230">
        <v>0</v>
      </c>
    </row>
    <row r="78" spans="3:41" x14ac:dyDescent="0.3">
      <c r="C78" s="230">
        <v>28</v>
      </c>
      <c r="D78" s="230">
        <v>11</v>
      </c>
      <c r="E78" s="230">
        <v>8</v>
      </c>
      <c r="F78" s="230">
        <v>27000</v>
      </c>
      <c r="G78" s="230">
        <v>0</v>
      </c>
      <c r="H78" s="230">
        <v>0</v>
      </c>
      <c r="I78" s="230">
        <v>0</v>
      </c>
      <c r="J78" s="230">
        <v>0</v>
      </c>
      <c r="K78" s="230">
        <v>0</v>
      </c>
      <c r="L78" s="230">
        <v>0</v>
      </c>
      <c r="M78" s="230">
        <v>0</v>
      </c>
      <c r="N78" s="230">
        <v>0</v>
      </c>
      <c r="O78" s="230">
        <v>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27000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</row>
    <row r="79" spans="3:41" x14ac:dyDescent="0.3">
      <c r="C79" s="230">
        <v>28</v>
      </c>
      <c r="D79" s="230">
        <v>11</v>
      </c>
      <c r="E79" s="230">
        <v>9</v>
      </c>
      <c r="F79" s="230">
        <v>333363</v>
      </c>
      <c r="G79" s="230">
        <v>0</v>
      </c>
      <c r="H79" s="230">
        <v>67820</v>
      </c>
      <c r="I79" s="230">
        <v>0</v>
      </c>
      <c r="J79" s="230">
        <v>0</v>
      </c>
      <c r="K79" s="230">
        <v>53224</v>
      </c>
      <c r="L79" s="230">
        <v>0</v>
      </c>
      <c r="M79" s="230">
        <v>0</v>
      </c>
      <c r="N79" s="230">
        <v>0</v>
      </c>
      <c r="O79" s="230">
        <v>52470</v>
      </c>
      <c r="P79" s="230">
        <v>0</v>
      </c>
      <c r="Q79" s="230">
        <v>0</v>
      </c>
      <c r="R79" s="230">
        <v>0</v>
      </c>
      <c r="S79" s="230">
        <v>0</v>
      </c>
      <c r="T79" s="230">
        <v>0</v>
      </c>
      <c r="U79" s="230">
        <v>0</v>
      </c>
      <c r="V79" s="230">
        <v>0</v>
      </c>
      <c r="W79" s="230">
        <v>0</v>
      </c>
      <c r="X79" s="230">
        <v>0</v>
      </c>
      <c r="Y79" s="230">
        <v>0</v>
      </c>
      <c r="Z79" s="230">
        <v>0</v>
      </c>
      <c r="AA79" s="230">
        <v>139827</v>
      </c>
      <c r="AB79" s="230">
        <v>0</v>
      </c>
      <c r="AC79" s="230">
        <v>0</v>
      </c>
      <c r="AD79" s="230">
        <v>0</v>
      </c>
      <c r="AE79" s="230">
        <v>0</v>
      </c>
      <c r="AF79" s="230">
        <v>0</v>
      </c>
      <c r="AG79" s="230">
        <v>0</v>
      </c>
      <c r="AH79" s="230">
        <v>0</v>
      </c>
      <c r="AI79" s="230">
        <v>6976</v>
      </c>
      <c r="AJ79" s="230">
        <v>0</v>
      </c>
      <c r="AK79" s="230">
        <v>0</v>
      </c>
      <c r="AL79" s="230">
        <v>0</v>
      </c>
      <c r="AM79" s="230">
        <v>0</v>
      </c>
      <c r="AN79" s="230">
        <v>13046</v>
      </c>
      <c r="AO79" s="230">
        <v>0</v>
      </c>
    </row>
    <row r="80" spans="3:41" x14ac:dyDescent="0.3">
      <c r="C80" s="230">
        <v>28</v>
      </c>
      <c r="D80" s="230">
        <v>11</v>
      </c>
      <c r="E80" s="230">
        <v>10</v>
      </c>
      <c r="F80" s="230">
        <v>12300</v>
      </c>
      <c r="G80" s="230">
        <v>0</v>
      </c>
      <c r="H80" s="230">
        <v>1000</v>
      </c>
      <c r="I80" s="230">
        <v>0</v>
      </c>
      <c r="J80" s="230">
        <v>0</v>
      </c>
      <c r="K80" s="230">
        <v>11300</v>
      </c>
      <c r="L80" s="230">
        <v>0</v>
      </c>
      <c r="M80" s="230">
        <v>0</v>
      </c>
      <c r="N80" s="230">
        <v>0</v>
      </c>
      <c r="O80" s="230">
        <v>0</v>
      </c>
      <c r="P80" s="230">
        <v>0</v>
      </c>
      <c r="Q80" s="230">
        <v>0</v>
      </c>
      <c r="R80" s="230">
        <v>0</v>
      </c>
      <c r="S80" s="230">
        <v>0</v>
      </c>
      <c r="T80" s="230">
        <v>0</v>
      </c>
      <c r="U80" s="230">
        <v>0</v>
      </c>
      <c r="V80" s="230">
        <v>0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0</v>
      </c>
    </row>
    <row r="81" spans="3:41" x14ac:dyDescent="0.3">
      <c r="C81" s="230">
        <v>28</v>
      </c>
      <c r="D81" s="230">
        <v>11</v>
      </c>
      <c r="E81" s="230">
        <v>11</v>
      </c>
      <c r="F81" s="230">
        <v>5719.05143867876</v>
      </c>
      <c r="G81" s="230">
        <v>0</v>
      </c>
      <c r="H81" s="230">
        <v>1385.7181053454269</v>
      </c>
      <c r="I81" s="230">
        <v>0</v>
      </c>
      <c r="J81" s="230">
        <v>0</v>
      </c>
      <c r="K81" s="230">
        <v>4333.333333333333</v>
      </c>
      <c r="L81" s="230">
        <v>0</v>
      </c>
      <c r="M81" s="230">
        <v>0</v>
      </c>
      <c r="N81" s="230">
        <v>0</v>
      </c>
      <c r="O81" s="230">
        <v>0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1160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50160321</v>
      </c>
      <c r="C3" s="222">
        <f t="shared" ref="C3:R3" si="0">SUBTOTAL(9,C6:C1048576)</f>
        <v>6</v>
      </c>
      <c r="D3" s="222">
        <f>SUBTOTAL(9,D6:D1048576)/2</f>
        <v>55266119</v>
      </c>
      <c r="E3" s="222">
        <f t="shared" si="0"/>
        <v>5.6350587389831217</v>
      </c>
      <c r="F3" s="222">
        <f>SUBTOTAL(9,F6:F1048576)/2</f>
        <v>68565125.079999998</v>
      </c>
      <c r="G3" s="223">
        <f>IF(B3&lt;&gt;0,F3/B3,"")</f>
        <v>1.3669195833096841</v>
      </c>
      <c r="H3" s="224">
        <f t="shared" si="0"/>
        <v>44238.939999999988</v>
      </c>
      <c r="I3" s="222">
        <f t="shared" si="0"/>
        <v>2</v>
      </c>
      <c r="J3" s="222">
        <f t="shared" si="0"/>
        <v>33713.199999999997</v>
      </c>
      <c r="K3" s="222">
        <f t="shared" si="0"/>
        <v>1.7680508731630433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1156</v>
      </c>
      <c r="B6" s="603">
        <v>8365744</v>
      </c>
      <c r="C6" s="457">
        <v>1</v>
      </c>
      <c r="D6" s="603">
        <v>7111451</v>
      </c>
      <c r="E6" s="457">
        <v>0.85006796765475967</v>
      </c>
      <c r="F6" s="603">
        <v>4411367.0800000038</v>
      </c>
      <c r="G6" s="480">
        <v>0.52731318099143409</v>
      </c>
      <c r="H6" s="603">
        <v>16729.979999999996</v>
      </c>
      <c r="I6" s="457">
        <v>1</v>
      </c>
      <c r="J6" s="603">
        <v>23163.499999999996</v>
      </c>
      <c r="K6" s="457">
        <v>1.3845503700542381</v>
      </c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59" t="s">
        <v>1157</v>
      </c>
      <c r="B7" s="604">
        <v>8270</v>
      </c>
      <c r="C7" s="535">
        <v>1</v>
      </c>
      <c r="D7" s="604">
        <v>8364</v>
      </c>
      <c r="E7" s="535">
        <v>1.0113663845223699</v>
      </c>
      <c r="F7" s="604"/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59" t="s">
        <v>1158</v>
      </c>
      <c r="B8" s="604">
        <v>5572595</v>
      </c>
      <c r="C8" s="535">
        <v>1</v>
      </c>
      <c r="D8" s="604">
        <v>3083389</v>
      </c>
      <c r="E8" s="535">
        <v>0.55331295383927959</v>
      </c>
      <c r="F8" s="604"/>
      <c r="G8" s="540"/>
      <c r="H8" s="604">
        <v>27508.959999999992</v>
      </c>
      <c r="I8" s="535">
        <v>1</v>
      </c>
      <c r="J8" s="604">
        <v>10549.699999999999</v>
      </c>
      <c r="K8" s="535">
        <v>0.38350050310880535</v>
      </c>
      <c r="L8" s="604"/>
      <c r="M8" s="540"/>
      <c r="N8" s="604"/>
      <c r="O8" s="535"/>
      <c r="P8" s="604"/>
      <c r="Q8" s="535"/>
      <c r="R8" s="604"/>
      <c r="S8" s="541"/>
    </row>
    <row r="9" spans="1:19" ht="14.4" customHeight="1" thickBot="1" x14ac:dyDescent="0.35">
      <c r="A9" s="606" t="s">
        <v>1159</v>
      </c>
      <c r="B9" s="605">
        <v>36213712</v>
      </c>
      <c r="C9" s="527">
        <v>1</v>
      </c>
      <c r="D9" s="605">
        <v>45062915</v>
      </c>
      <c r="E9" s="527">
        <v>1.2443605615464108</v>
      </c>
      <c r="F9" s="605">
        <v>64153758</v>
      </c>
      <c r="G9" s="532">
        <v>1.771532230664451</v>
      </c>
      <c r="H9" s="605"/>
      <c r="I9" s="527"/>
      <c r="J9" s="605"/>
      <c r="K9" s="527"/>
      <c r="L9" s="605"/>
      <c r="M9" s="532"/>
      <c r="N9" s="605"/>
      <c r="O9" s="527"/>
      <c r="P9" s="605"/>
      <c r="Q9" s="527"/>
      <c r="R9" s="605"/>
      <c r="S9" s="533"/>
    </row>
    <row r="10" spans="1:19" ht="14.4" customHeight="1" thickBot="1" x14ac:dyDescent="0.35"/>
    <row r="11" spans="1:19" ht="14.4" customHeight="1" x14ac:dyDescent="0.3">
      <c r="A11" s="558" t="s">
        <v>469</v>
      </c>
      <c r="B11" s="603">
        <v>13946609</v>
      </c>
      <c r="C11" s="457">
        <v>1</v>
      </c>
      <c r="D11" s="603">
        <v>10203204</v>
      </c>
      <c r="E11" s="457">
        <v>0.73159030987389118</v>
      </c>
      <c r="F11" s="603">
        <v>4411367.0800000038</v>
      </c>
      <c r="G11" s="480">
        <v>0.3163039187518632</v>
      </c>
      <c r="H11" s="603"/>
      <c r="I11" s="457"/>
      <c r="J11" s="603"/>
      <c r="K11" s="457"/>
      <c r="L11" s="603"/>
      <c r="M11" s="480"/>
      <c r="N11" s="603"/>
      <c r="O11" s="457"/>
      <c r="P11" s="603"/>
      <c r="Q11" s="457"/>
      <c r="R11" s="603"/>
      <c r="S11" s="122"/>
    </row>
    <row r="12" spans="1:19" ht="14.4" customHeight="1" thickBot="1" x14ac:dyDescent="0.35">
      <c r="A12" s="606" t="s">
        <v>474</v>
      </c>
      <c r="B12" s="605">
        <v>36213712</v>
      </c>
      <c r="C12" s="527">
        <v>1</v>
      </c>
      <c r="D12" s="605">
        <v>45062915</v>
      </c>
      <c r="E12" s="527">
        <v>1.2443605615464108</v>
      </c>
      <c r="F12" s="605">
        <v>64153758</v>
      </c>
      <c r="G12" s="532">
        <v>1.771532230664451</v>
      </c>
      <c r="H12" s="605"/>
      <c r="I12" s="527"/>
      <c r="J12" s="605"/>
      <c r="K12" s="527"/>
      <c r="L12" s="605"/>
      <c r="M12" s="532"/>
      <c r="N12" s="605"/>
      <c r="O12" s="527"/>
      <c r="P12" s="605"/>
      <c r="Q12" s="527"/>
      <c r="R12" s="605"/>
      <c r="S12" s="533"/>
    </row>
    <row r="13" spans="1:19" ht="14.4" customHeight="1" x14ac:dyDescent="0.3">
      <c r="A13" s="499" t="s">
        <v>536</v>
      </c>
    </row>
    <row r="14" spans="1:19" ht="14.4" customHeight="1" x14ac:dyDescent="0.3">
      <c r="A14" s="500" t="s">
        <v>537</v>
      </c>
    </row>
    <row r="15" spans="1:19" ht="14.4" customHeight="1" x14ac:dyDescent="0.3">
      <c r="A15" s="499" t="s">
        <v>1161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22181.468948524554</v>
      </c>
      <c r="D4" s="161">
        <f ca="1">IF(ISERROR(VLOOKUP("Náklady celkem",INDIRECT("HI!$A:$G"),5,0)),0,VLOOKUP("Náklady celkem",INDIRECT("HI!$A:$G"),5,0))</f>
        <v>20492.559770000003</v>
      </c>
      <c r="E4" s="162">
        <f ca="1">IF(C4=0,0,D4/C4)</f>
        <v>0.92385945302162276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55.900043961677667</v>
      </c>
      <c r="D7" s="169">
        <f>IF(ISERROR(HI!E5),"",HI!E5)</f>
        <v>27.339660000000002</v>
      </c>
      <c r="E7" s="166">
        <f t="shared" ref="E7:E14" si="0">IF(C7=0,0,D7/C7)</f>
        <v>0.48908118960948821</v>
      </c>
    </row>
    <row r="8" spans="1:5" ht="14.4" customHeight="1" x14ac:dyDescent="0.3">
      <c r="A8" s="311" t="str">
        <f>HYPERLINK("#'LŽ Statim'!A1","Podíl statimových žádanek (max. 30%)")</f>
        <v>Podíl statimových žádanek (max. 30%)</v>
      </c>
      <c r="B8" s="309" t="s">
        <v>250</v>
      </c>
      <c r="C8" s="310">
        <v>0.3</v>
      </c>
      <c r="D8" s="310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311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0.3411871827636484</v>
      </c>
      <c r="E10" s="166">
        <f t="shared" si="0"/>
        <v>0.56864530460608065</v>
      </c>
    </row>
    <row r="11" spans="1:5" ht="14.4" customHeight="1" x14ac:dyDescent="0.3">
      <c r="A11" s="311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0.98543809641839142</v>
      </c>
      <c r="E11" s="166">
        <f t="shared" si="0"/>
        <v>1.2317976205229892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4382.6580889779789</v>
      </c>
      <c r="D14" s="169">
        <f>IF(ISERROR(HI!E6),"",HI!E6)</f>
        <v>3855.0558400000004</v>
      </c>
      <c r="E14" s="166">
        <f t="shared" si="0"/>
        <v>0.87961592297038771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13658.332903128932</v>
      </c>
      <c r="D15" s="165">
        <f ca="1">IF(ISERROR(VLOOKUP("Osobní náklady (Kč) *",INDIRECT("HI!$A:$G"),5,0)),0,VLOOKUP("Osobní náklady (Kč) *",INDIRECT("HI!$A:$G"),5,0))</f>
        <v>13131.190880000002</v>
      </c>
      <c r="E15" s="166">
        <f ca="1">IF(C15=0,0,D15/C15)</f>
        <v>0.9614050977621017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50160.321000000004</v>
      </c>
      <c r="D17" s="184">
        <f ca="1">IF(ISERROR(VLOOKUP("Výnosy celkem",INDIRECT("HI!$A:$G"),5,0)),0,VLOOKUP("Výnosy celkem",INDIRECT("HI!$A:$G"),5,0))</f>
        <v>68565.125079999998</v>
      </c>
      <c r="E17" s="185">
        <f t="shared" ref="E17:E20" ca="1" si="1">IF(C17=0,0,D17/C17)</f>
        <v>1.3669195833096841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50160.321000000004</v>
      </c>
      <c r="D18" s="165">
        <f ca="1">IF(ISERROR(VLOOKUP("Ambulance *",INDIRECT("HI!$A:$G"),5,0)),0,VLOOKUP("Ambulance *",INDIRECT("HI!$A:$G"),5,0))</f>
        <v>68565.125079999998</v>
      </c>
      <c r="E18" s="166">
        <f t="shared" ca="1" si="1"/>
        <v>1.3669195833096841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1.3669195833096841</v>
      </c>
      <c r="E19" s="166">
        <f t="shared" si="1"/>
        <v>1.3669195833096841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1.4098882450219099</v>
      </c>
      <c r="E20" s="166">
        <f t="shared" si="1"/>
        <v>1.6586920529669529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1169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48996</v>
      </c>
      <c r="C3" s="315">
        <f t="shared" si="0"/>
        <v>45932</v>
      </c>
      <c r="D3" s="315">
        <f t="shared" si="0"/>
        <v>36795</v>
      </c>
      <c r="E3" s="224">
        <f t="shared" si="0"/>
        <v>50160321</v>
      </c>
      <c r="F3" s="222">
        <f t="shared" si="0"/>
        <v>55266119</v>
      </c>
      <c r="G3" s="316">
        <f t="shared" si="0"/>
        <v>68565125.079999879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9"/>
      <c r="B5" s="600">
        <v>2013</v>
      </c>
      <c r="C5" s="601">
        <v>2014</v>
      </c>
      <c r="D5" s="601">
        <v>2015</v>
      </c>
      <c r="E5" s="600">
        <v>2013</v>
      </c>
      <c r="F5" s="601">
        <v>2014</v>
      </c>
      <c r="G5" s="607">
        <v>2015</v>
      </c>
    </row>
    <row r="6" spans="1:7" ht="14.4" customHeight="1" x14ac:dyDescent="0.3">
      <c r="A6" s="558" t="s">
        <v>1162</v>
      </c>
      <c r="B6" s="460">
        <v>1</v>
      </c>
      <c r="C6" s="460"/>
      <c r="D6" s="460"/>
      <c r="E6" s="603">
        <v>323</v>
      </c>
      <c r="F6" s="603"/>
      <c r="G6" s="608"/>
    </row>
    <row r="7" spans="1:7" ht="14.4" customHeight="1" x14ac:dyDescent="0.3">
      <c r="A7" s="559" t="s">
        <v>1163</v>
      </c>
      <c r="B7" s="547">
        <v>48686</v>
      </c>
      <c r="C7" s="547">
        <v>45168</v>
      </c>
      <c r="D7" s="547">
        <v>36694</v>
      </c>
      <c r="E7" s="604">
        <v>50061869</v>
      </c>
      <c r="F7" s="604">
        <v>55017621</v>
      </c>
      <c r="G7" s="609">
        <v>68531274.749999881</v>
      </c>
    </row>
    <row r="8" spans="1:7" ht="14.4" customHeight="1" x14ac:dyDescent="0.3">
      <c r="A8" s="559" t="s">
        <v>1164</v>
      </c>
      <c r="B8" s="547">
        <v>280</v>
      </c>
      <c r="C8" s="547">
        <v>747</v>
      </c>
      <c r="D8" s="547">
        <v>1</v>
      </c>
      <c r="E8" s="604">
        <v>90440</v>
      </c>
      <c r="F8" s="604">
        <v>241113</v>
      </c>
      <c r="G8" s="609">
        <v>327</v>
      </c>
    </row>
    <row r="9" spans="1:7" ht="14.4" customHeight="1" x14ac:dyDescent="0.3">
      <c r="A9" s="559" t="s">
        <v>1165</v>
      </c>
      <c r="B9" s="547">
        <v>20</v>
      </c>
      <c r="C9" s="547">
        <v>17</v>
      </c>
      <c r="D9" s="547"/>
      <c r="E9" s="604">
        <v>4790</v>
      </c>
      <c r="F9" s="604">
        <v>7385</v>
      </c>
      <c r="G9" s="609"/>
    </row>
    <row r="10" spans="1:7" ht="14.4" customHeight="1" x14ac:dyDescent="0.3">
      <c r="A10" s="559" t="s">
        <v>1166</v>
      </c>
      <c r="B10" s="547">
        <v>4</v>
      </c>
      <c r="C10" s="547"/>
      <c r="D10" s="547"/>
      <c r="E10" s="604">
        <v>1284</v>
      </c>
      <c r="F10" s="604"/>
      <c r="G10" s="609"/>
    </row>
    <row r="11" spans="1:7" ht="14.4" customHeight="1" x14ac:dyDescent="0.3">
      <c r="A11" s="559" t="s">
        <v>539</v>
      </c>
      <c r="B11" s="547"/>
      <c r="C11" s="547"/>
      <c r="D11" s="547">
        <v>2</v>
      </c>
      <c r="E11" s="604"/>
      <c r="F11" s="604"/>
      <c r="G11" s="609">
        <v>1771</v>
      </c>
    </row>
    <row r="12" spans="1:7" ht="14.4" customHeight="1" x14ac:dyDescent="0.3">
      <c r="A12" s="559" t="s">
        <v>540</v>
      </c>
      <c r="B12" s="547"/>
      <c r="C12" s="547"/>
      <c r="D12" s="547">
        <v>98</v>
      </c>
      <c r="E12" s="604"/>
      <c r="F12" s="604"/>
      <c r="G12" s="609">
        <v>31752.33</v>
      </c>
    </row>
    <row r="13" spans="1:7" ht="14.4" customHeight="1" x14ac:dyDescent="0.3">
      <c r="A13" s="559" t="s">
        <v>1167</v>
      </c>
      <c r="B13" s="547">
        <v>1</v>
      </c>
      <c r="C13" s="547"/>
      <c r="D13" s="547"/>
      <c r="E13" s="604">
        <v>323</v>
      </c>
      <c r="F13" s="604"/>
      <c r="G13" s="609"/>
    </row>
    <row r="14" spans="1:7" ht="14.4" customHeight="1" thickBot="1" x14ac:dyDescent="0.35">
      <c r="A14" s="606" t="s">
        <v>1168</v>
      </c>
      <c r="B14" s="549">
        <v>4</v>
      </c>
      <c r="C14" s="549"/>
      <c r="D14" s="549"/>
      <c r="E14" s="605">
        <v>1292</v>
      </c>
      <c r="F14" s="605"/>
      <c r="G14" s="610"/>
    </row>
    <row r="15" spans="1:7" ht="14.4" customHeight="1" x14ac:dyDescent="0.3">
      <c r="A15" s="499" t="s">
        <v>536</v>
      </c>
    </row>
    <row r="16" spans="1:7" ht="14.4" customHeight="1" x14ac:dyDescent="0.3">
      <c r="A16" s="500" t="s">
        <v>537</v>
      </c>
    </row>
    <row r="17" spans="1:1" ht="14.4" customHeight="1" x14ac:dyDescent="0.3">
      <c r="A17" s="499" t="s">
        <v>1161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1274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49030</v>
      </c>
      <c r="G3" s="103">
        <f t="shared" si="0"/>
        <v>50204559.939999998</v>
      </c>
      <c r="H3" s="74"/>
      <c r="I3" s="74"/>
      <c r="J3" s="103">
        <f t="shared" si="0"/>
        <v>45957</v>
      </c>
      <c r="K3" s="103">
        <f t="shared" si="0"/>
        <v>55299832.200000003</v>
      </c>
      <c r="L3" s="74"/>
      <c r="M3" s="74"/>
      <c r="N3" s="103">
        <f t="shared" si="0"/>
        <v>36795</v>
      </c>
      <c r="O3" s="103">
        <f t="shared" si="0"/>
        <v>68565125.079999998</v>
      </c>
      <c r="P3" s="75">
        <f>IF(G3=0,0,O3/G3)</f>
        <v>1.3657150896640247</v>
      </c>
      <c r="Q3" s="104">
        <f>IF(N3=0,0,O3/N3)</f>
        <v>1863.4359309688816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9" t="s">
        <v>1170</v>
      </c>
      <c r="B6" s="457" t="s">
        <v>469</v>
      </c>
      <c r="C6" s="457" t="s">
        <v>1171</v>
      </c>
      <c r="D6" s="457" t="s">
        <v>1172</v>
      </c>
      <c r="E6" s="457" t="s">
        <v>1173</v>
      </c>
      <c r="F6" s="460">
        <v>8</v>
      </c>
      <c r="G6" s="460">
        <v>10996.429999999998</v>
      </c>
      <c r="H6" s="457">
        <v>1</v>
      </c>
      <c r="I6" s="457">
        <v>1374.5537499999998</v>
      </c>
      <c r="J6" s="460"/>
      <c r="K6" s="460"/>
      <c r="L6" s="457"/>
      <c r="M6" s="457"/>
      <c r="N6" s="460"/>
      <c r="O6" s="460"/>
      <c r="P6" s="480"/>
      <c r="Q6" s="546"/>
    </row>
    <row r="7" spans="1:17" ht="14.4" customHeight="1" x14ac:dyDescent="0.3">
      <c r="A7" s="534" t="s">
        <v>1170</v>
      </c>
      <c r="B7" s="535" t="s">
        <v>469</v>
      </c>
      <c r="C7" s="535" t="s">
        <v>1171</v>
      </c>
      <c r="D7" s="535" t="s">
        <v>1174</v>
      </c>
      <c r="E7" s="535" t="s">
        <v>1175</v>
      </c>
      <c r="F7" s="547">
        <v>5</v>
      </c>
      <c r="G7" s="547">
        <v>5733.55</v>
      </c>
      <c r="H7" s="535">
        <v>1</v>
      </c>
      <c r="I7" s="535">
        <v>1146.71</v>
      </c>
      <c r="J7" s="547">
        <v>1</v>
      </c>
      <c r="K7" s="547">
        <v>1146.7</v>
      </c>
      <c r="L7" s="535">
        <v>0.199998255879865</v>
      </c>
      <c r="M7" s="535">
        <v>1146.7</v>
      </c>
      <c r="N7" s="547"/>
      <c r="O7" s="547"/>
      <c r="P7" s="540"/>
      <c r="Q7" s="548"/>
    </row>
    <row r="8" spans="1:17" ht="14.4" customHeight="1" x14ac:dyDescent="0.3">
      <c r="A8" s="534" t="s">
        <v>1170</v>
      </c>
      <c r="B8" s="535" t="s">
        <v>469</v>
      </c>
      <c r="C8" s="535" t="s">
        <v>1171</v>
      </c>
      <c r="D8" s="535" t="s">
        <v>1176</v>
      </c>
      <c r="E8" s="535" t="s">
        <v>1177</v>
      </c>
      <c r="F8" s="547"/>
      <c r="G8" s="547"/>
      <c r="H8" s="535"/>
      <c r="I8" s="535"/>
      <c r="J8" s="547">
        <v>16</v>
      </c>
      <c r="K8" s="547">
        <v>22016.799999999996</v>
      </c>
      <c r="L8" s="535"/>
      <c r="M8" s="535">
        <v>1376.0499999999997</v>
      </c>
      <c r="N8" s="547"/>
      <c r="O8" s="547"/>
      <c r="P8" s="540"/>
      <c r="Q8" s="548"/>
    </row>
    <row r="9" spans="1:17" ht="14.4" customHeight="1" x14ac:dyDescent="0.3">
      <c r="A9" s="534" t="s">
        <v>1170</v>
      </c>
      <c r="B9" s="535" t="s">
        <v>469</v>
      </c>
      <c r="C9" s="535" t="s">
        <v>1178</v>
      </c>
      <c r="D9" s="535" t="s">
        <v>1179</v>
      </c>
      <c r="E9" s="535" t="s">
        <v>1180</v>
      </c>
      <c r="F9" s="547">
        <v>69</v>
      </c>
      <c r="G9" s="547">
        <v>4347</v>
      </c>
      <c r="H9" s="535">
        <v>1</v>
      </c>
      <c r="I9" s="535">
        <v>63</v>
      </c>
      <c r="J9" s="547">
        <v>123</v>
      </c>
      <c r="K9" s="547">
        <v>7847</v>
      </c>
      <c r="L9" s="535">
        <v>1.8051529790660226</v>
      </c>
      <c r="M9" s="535">
        <v>63.796747967479675</v>
      </c>
      <c r="N9" s="547">
        <v>100</v>
      </c>
      <c r="O9" s="547">
        <v>6400</v>
      </c>
      <c r="P9" s="540">
        <v>1.4722797331492983</v>
      </c>
      <c r="Q9" s="548">
        <v>64</v>
      </c>
    </row>
    <row r="10" spans="1:17" ht="14.4" customHeight="1" x14ac:dyDescent="0.3">
      <c r="A10" s="534" t="s">
        <v>1170</v>
      </c>
      <c r="B10" s="535" t="s">
        <v>469</v>
      </c>
      <c r="C10" s="535" t="s">
        <v>1178</v>
      </c>
      <c r="D10" s="535" t="s">
        <v>1181</v>
      </c>
      <c r="E10" s="535" t="s">
        <v>1182</v>
      </c>
      <c r="F10" s="547">
        <v>4</v>
      </c>
      <c r="G10" s="547">
        <v>824</v>
      </c>
      <c r="H10" s="535">
        <v>1</v>
      </c>
      <c r="I10" s="535">
        <v>206</v>
      </c>
      <c r="J10" s="547">
        <v>1</v>
      </c>
      <c r="K10" s="547">
        <v>206</v>
      </c>
      <c r="L10" s="535">
        <v>0.25</v>
      </c>
      <c r="M10" s="535">
        <v>206</v>
      </c>
      <c r="N10" s="547"/>
      <c r="O10" s="547"/>
      <c r="P10" s="540"/>
      <c r="Q10" s="548"/>
    </row>
    <row r="11" spans="1:17" ht="14.4" customHeight="1" x14ac:dyDescent="0.3">
      <c r="A11" s="534" t="s">
        <v>1170</v>
      </c>
      <c r="B11" s="535" t="s">
        <v>469</v>
      </c>
      <c r="C11" s="535" t="s">
        <v>1178</v>
      </c>
      <c r="D11" s="535" t="s">
        <v>1183</v>
      </c>
      <c r="E11" s="535" t="s">
        <v>1184</v>
      </c>
      <c r="F11" s="547">
        <v>8</v>
      </c>
      <c r="G11" s="547">
        <v>272</v>
      </c>
      <c r="H11" s="535">
        <v>1</v>
      </c>
      <c r="I11" s="535">
        <v>34</v>
      </c>
      <c r="J11" s="547">
        <v>7</v>
      </c>
      <c r="K11" s="547">
        <v>242</v>
      </c>
      <c r="L11" s="535">
        <v>0.88970588235294112</v>
      </c>
      <c r="M11" s="535">
        <v>34.571428571428569</v>
      </c>
      <c r="N11" s="547">
        <v>76</v>
      </c>
      <c r="O11" s="547">
        <v>2660</v>
      </c>
      <c r="P11" s="540">
        <v>9.7794117647058822</v>
      </c>
      <c r="Q11" s="548">
        <v>35</v>
      </c>
    </row>
    <row r="12" spans="1:17" ht="14.4" customHeight="1" x14ac:dyDescent="0.3">
      <c r="A12" s="534" t="s">
        <v>1170</v>
      </c>
      <c r="B12" s="535" t="s">
        <v>469</v>
      </c>
      <c r="C12" s="535" t="s">
        <v>1178</v>
      </c>
      <c r="D12" s="535" t="s">
        <v>1185</v>
      </c>
      <c r="E12" s="535" t="s">
        <v>1186</v>
      </c>
      <c r="F12" s="547">
        <v>953</v>
      </c>
      <c r="G12" s="547">
        <v>2204289</v>
      </c>
      <c r="H12" s="535">
        <v>1</v>
      </c>
      <c r="I12" s="535">
        <v>2313</v>
      </c>
      <c r="J12" s="547">
        <v>873</v>
      </c>
      <c r="K12" s="547">
        <v>2020621</v>
      </c>
      <c r="L12" s="535">
        <v>0.91667698745491177</v>
      </c>
      <c r="M12" s="535">
        <v>2314.5715922107674</v>
      </c>
      <c r="N12" s="547">
        <v>620</v>
      </c>
      <c r="O12" s="547">
        <v>1448320</v>
      </c>
      <c r="P12" s="540">
        <v>0.65704633103916954</v>
      </c>
      <c r="Q12" s="548">
        <v>2336</v>
      </c>
    </row>
    <row r="13" spans="1:17" ht="14.4" customHeight="1" x14ac:dyDescent="0.3">
      <c r="A13" s="534" t="s">
        <v>1170</v>
      </c>
      <c r="B13" s="535" t="s">
        <v>469</v>
      </c>
      <c r="C13" s="535" t="s">
        <v>1178</v>
      </c>
      <c r="D13" s="535" t="s">
        <v>1187</v>
      </c>
      <c r="E13" s="535" t="s">
        <v>1188</v>
      </c>
      <c r="F13" s="547">
        <v>2802</v>
      </c>
      <c r="G13" s="547">
        <v>893838</v>
      </c>
      <c r="H13" s="535">
        <v>1</v>
      </c>
      <c r="I13" s="535">
        <v>319</v>
      </c>
      <c r="J13" s="547">
        <v>1748</v>
      </c>
      <c r="K13" s="547">
        <v>553342</v>
      </c>
      <c r="L13" s="535">
        <v>0.6190629621922541</v>
      </c>
      <c r="M13" s="535">
        <v>316.55720823798629</v>
      </c>
      <c r="N13" s="547">
        <v>137</v>
      </c>
      <c r="O13" s="547">
        <v>44251</v>
      </c>
      <c r="P13" s="540">
        <v>4.9506733882426122E-2</v>
      </c>
      <c r="Q13" s="548">
        <v>323</v>
      </c>
    </row>
    <row r="14" spans="1:17" ht="14.4" customHeight="1" x14ac:dyDescent="0.3">
      <c r="A14" s="534" t="s">
        <v>1170</v>
      </c>
      <c r="B14" s="535" t="s">
        <v>469</v>
      </c>
      <c r="C14" s="535" t="s">
        <v>1178</v>
      </c>
      <c r="D14" s="535" t="s">
        <v>1189</v>
      </c>
      <c r="E14" s="535" t="s">
        <v>1190</v>
      </c>
      <c r="F14" s="547">
        <v>111</v>
      </c>
      <c r="G14" s="547">
        <v>0</v>
      </c>
      <c r="H14" s="535"/>
      <c r="I14" s="535">
        <v>0</v>
      </c>
      <c r="J14" s="547">
        <v>50</v>
      </c>
      <c r="K14" s="547">
        <v>0</v>
      </c>
      <c r="L14" s="535"/>
      <c r="M14" s="535">
        <v>0</v>
      </c>
      <c r="N14" s="547"/>
      <c r="O14" s="547"/>
      <c r="P14" s="540"/>
      <c r="Q14" s="548"/>
    </row>
    <row r="15" spans="1:17" ht="14.4" customHeight="1" x14ac:dyDescent="0.3">
      <c r="A15" s="534" t="s">
        <v>1170</v>
      </c>
      <c r="B15" s="535" t="s">
        <v>469</v>
      </c>
      <c r="C15" s="535" t="s">
        <v>1178</v>
      </c>
      <c r="D15" s="535" t="s">
        <v>1191</v>
      </c>
      <c r="E15" s="535" t="s">
        <v>1192</v>
      </c>
      <c r="F15" s="547">
        <v>6260</v>
      </c>
      <c r="G15" s="547">
        <v>2021980</v>
      </c>
      <c r="H15" s="535">
        <v>1</v>
      </c>
      <c r="I15" s="535">
        <v>323</v>
      </c>
      <c r="J15" s="547">
        <v>4446</v>
      </c>
      <c r="K15" s="547">
        <v>1430202</v>
      </c>
      <c r="L15" s="535">
        <v>0.70732747109269134</v>
      </c>
      <c r="M15" s="535">
        <v>321.68286099865048</v>
      </c>
      <c r="N15" s="547">
        <v>1603</v>
      </c>
      <c r="O15" s="547">
        <v>524181</v>
      </c>
      <c r="P15" s="540">
        <v>0.25924143661163812</v>
      </c>
      <c r="Q15" s="548">
        <v>327</v>
      </c>
    </row>
    <row r="16" spans="1:17" ht="14.4" customHeight="1" x14ac:dyDescent="0.3">
      <c r="A16" s="534" t="s">
        <v>1170</v>
      </c>
      <c r="B16" s="535" t="s">
        <v>469</v>
      </c>
      <c r="C16" s="535" t="s">
        <v>1178</v>
      </c>
      <c r="D16" s="535" t="s">
        <v>1193</v>
      </c>
      <c r="E16" s="535" t="s">
        <v>1194</v>
      </c>
      <c r="F16" s="547">
        <v>6778</v>
      </c>
      <c r="G16" s="547">
        <v>0</v>
      </c>
      <c r="H16" s="535"/>
      <c r="I16" s="535">
        <v>0</v>
      </c>
      <c r="J16" s="547">
        <v>4685</v>
      </c>
      <c r="K16" s="547">
        <v>0</v>
      </c>
      <c r="L16" s="535"/>
      <c r="M16" s="535">
        <v>0</v>
      </c>
      <c r="N16" s="547">
        <v>3171</v>
      </c>
      <c r="O16" s="547">
        <v>53633.080000000096</v>
      </c>
      <c r="P16" s="540"/>
      <c r="Q16" s="548">
        <v>16.913617155471492</v>
      </c>
    </row>
    <row r="17" spans="1:17" ht="14.4" customHeight="1" x14ac:dyDescent="0.3">
      <c r="A17" s="534" t="s">
        <v>1170</v>
      </c>
      <c r="B17" s="535" t="s">
        <v>469</v>
      </c>
      <c r="C17" s="535" t="s">
        <v>1178</v>
      </c>
      <c r="D17" s="535" t="s">
        <v>1195</v>
      </c>
      <c r="E17" s="535" t="s">
        <v>1196</v>
      </c>
      <c r="F17" s="547">
        <v>2169</v>
      </c>
      <c r="G17" s="547">
        <v>3114684</v>
      </c>
      <c r="H17" s="535">
        <v>1</v>
      </c>
      <c r="I17" s="535">
        <v>1436</v>
      </c>
      <c r="J17" s="547">
        <v>2073</v>
      </c>
      <c r="K17" s="547">
        <v>2965772</v>
      </c>
      <c r="L17" s="535">
        <v>0.95219033455721347</v>
      </c>
      <c r="M17" s="535">
        <v>1430.6666666666667</v>
      </c>
      <c r="N17" s="547">
        <v>1565</v>
      </c>
      <c r="O17" s="547">
        <v>2266120</v>
      </c>
      <c r="P17" s="540">
        <v>0.72756016340662488</v>
      </c>
      <c r="Q17" s="548">
        <v>1448</v>
      </c>
    </row>
    <row r="18" spans="1:17" ht="14.4" customHeight="1" x14ac:dyDescent="0.3">
      <c r="A18" s="534" t="s">
        <v>1170</v>
      </c>
      <c r="B18" s="535" t="s">
        <v>469</v>
      </c>
      <c r="C18" s="535" t="s">
        <v>1178</v>
      </c>
      <c r="D18" s="535" t="s">
        <v>1197</v>
      </c>
      <c r="E18" s="535" t="s">
        <v>1198</v>
      </c>
      <c r="F18" s="547">
        <v>501</v>
      </c>
      <c r="G18" s="547">
        <v>10918</v>
      </c>
      <c r="H18" s="535">
        <v>1</v>
      </c>
      <c r="I18" s="535">
        <v>21.792415169660678</v>
      </c>
      <c r="J18" s="547">
        <v>286</v>
      </c>
      <c r="K18" s="547">
        <v>30556</v>
      </c>
      <c r="L18" s="535">
        <v>2.7986810771203516</v>
      </c>
      <c r="M18" s="535">
        <v>106.83916083916084</v>
      </c>
      <c r="N18" s="547">
        <v>323</v>
      </c>
      <c r="O18" s="547">
        <v>34884</v>
      </c>
      <c r="P18" s="540">
        <v>3.1950906759479758</v>
      </c>
      <c r="Q18" s="548">
        <v>108</v>
      </c>
    </row>
    <row r="19" spans="1:17" ht="14.4" customHeight="1" x14ac:dyDescent="0.3">
      <c r="A19" s="534" t="s">
        <v>1170</v>
      </c>
      <c r="B19" s="535" t="s">
        <v>469</v>
      </c>
      <c r="C19" s="535" t="s">
        <v>1178</v>
      </c>
      <c r="D19" s="535" t="s">
        <v>1199</v>
      </c>
      <c r="E19" s="535" t="s">
        <v>1200</v>
      </c>
      <c r="F19" s="547">
        <v>3157</v>
      </c>
      <c r="G19" s="547">
        <v>110495</v>
      </c>
      <c r="H19" s="535">
        <v>1</v>
      </c>
      <c r="I19" s="535">
        <v>35</v>
      </c>
      <c r="J19" s="547">
        <v>2676</v>
      </c>
      <c r="K19" s="547">
        <v>94207</v>
      </c>
      <c r="L19" s="535">
        <v>0.85259061495995292</v>
      </c>
      <c r="M19" s="535">
        <v>35.204409566517192</v>
      </c>
      <c r="N19" s="547">
        <v>853</v>
      </c>
      <c r="O19" s="547">
        <v>30708</v>
      </c>
      <c r="P19" s="540">
        <v>0.27791302773881171</v>
      </c>
      <c r="Q19" s="548">
        <v>36</v>
      </c>
    </row>
    <row r="20" spans="1:17" ht="14.4" customHeight="1" x14ac:dyDescent="0.3">
      <c r="A20" s="534" t="s">
        <v>1170</v>
      </c>
      <c r="B20" s="535" t="s">
        <v>469</v>
      </c>
      <c r="C20" s="535" t="s">
        <v>1178</v>
      </c>
      <c r="D20" s="535" t="s">
        <v>1201</v>
      </c>
      <c r="E20" s="535" t="s">
        <v>1202</v>
      </c>
      <c r="F20" s="547">
        <v>9</v>
      </c>
      <c r="G20" s="547">
        <v>729</v>
      </c>
      <c r="H20" s="535">
        <v>1</v>
      </c>
      <c r="I20" s="535">
        <v>81</v>
      </c>
      <c r="J20" s="547">
        <v>49</v>
      </c>
      <c r="K20" s="547">
        <v>3995</v>
      </c>
      <c r="L20" s="535">
        <v>5.4801097393689986</v>
      </c>
      <c r="M20" s="535">
        <v>81.530612244897952</v>
      </c>
      <c r="N20" s="547"/>
      <c r="O20" s="547"/>
      <c r="P20" s="540"/>
      <c r="Q20" s="548"/>
    </row>
    <row r="21" spans="1:17" ht="14.4" customHeight="1" x14ac:dyDescent="0.3">
      <c r="A21" s="534" t="s">
        <v>1170</v>
      </c>
      <c r="B21" s="535" t="s">
        <v>469</v>
      </c>
      <c r="C21" s="535" t="s">
        <v>1178</v>
      </c>
      <c r="D21" s="535" t="s">
        <v>1203</v>
      </c>
      <c r="E21" s="535" t="s">
        <v>1204</v>
      </c>
      <c r="F21" s="547">
        <v>14</v>
      </c>
      <c r="G21" s="547">
        <v>420</v>
      </c>
      <c r="H21" s="535">
        <v>1</v>
      </c>
      <c r="I21" s="535">
        <v>30</v>
      </c>
      <c r="J21" s="547">
        <v>20</v>
      </c>
      <c r="K21" s="547">
        <v>611</v>
      </c>
      <c r="L21" s="535">
        <v>1.4547619047619047</v>
      </c>
      <c r="M21" s="535">
        <v>30.55</v>
      </c>
      <c r="N21" s="547"/>
      <c r="O21" s="547"/>
      <c r="P21" s="540"/>
      <c r="Q21" s="548"/>
    </row>
    <row r="22" spans="1:17" ht="14.4" customHeight="1" x14ac:dyDescent="0.3">
      <c r="A22" s="534" t="s">
        <v>1170</v>
      </c>
      <c r="B22" s="535" t="s">
        <v>469</v>
      </c>
      <c r="C22" s="535" t="s">
        <v>1178</v>
      </c>
      <c r="D22" s="535" t="s">
        <v>1205</v>
      </c>
      <c r="E22" s="535" t="s">
        <v>1206</v>
      </c>
      <c r="F22" s="547">
        <v>15</v>
      </c>
      <c r="G22" s="547">
        <v>1035</v>
      </c>
      <c r="H22" s="535">
        <v>1</v>
      </c>
      <c r="I22" s="535">
        <v>69</v>
      </c>
      <c r="J22" s="547">
        <v>15</v>
      </c>
      <c r="K22" s="547">
        <v>1045</v>
      </c>
      <c r="L22" s="535">
        <v>1.0096618357487923</v>
      </c>
      <c r="M22" s="535">
        <v>69.666666666666671</v>
      </c>
      <c r="N22" s="547">
        <v>3</v>
      </c>
      <c r="O22" s="547">
        <v>210</v>
      </c>
      <c r="P22" s="540">
        <v>0.20289855072463769</v>
      </c>
      <c r="Q22" s="548">
        <v>70</v>
      </c>
    </row>
    <row r="23" spans="1:17" ht="14.4" customHeight="1" x14ac:dyDescent="0.3">
      <c r="A23" s="534" t="s">
        <v>1170</v>
      </c>
      <c r="B23" s="535" t="s">
        <v>469</v>
      </c>
      <c r="C23" s="535" t="s">
        <v>1178</v>
      </c>
      <c r="D23" s="535" t="s">
        <v>1207</v>
      </c>
      <c r="E23" s="535" t="s">
        <v>1208</v>
      </c>
      <c r="F23" s="547">
        <v>1</v>
      </c>
      <c r="G23" s="547">
        <v>1913</v>
      </c>
      <c r="H23" s="535">
        <v>1</v>
      </c>
      <c r="I23" s="535">
        <v>1913</v>
      </c>
      <c r="J23" s="547">
        <v>1</v>
      </c>
      <c r="K23" s="547">
        <v>1929</v>
      </c>
      <c r="L23" s="535">
        <v>1.0083638264506012</v>
      </c>
      <c r="M23" s="535">
        <v>1929</v>
      </c>
      <c r="N23" s="547"/>
      <c r="O23" s="547"/>
      <c r="P23" s="540"/>
      <c r="Q23" s="548"/>
    </row>
    <row r="24" spans="1:17" ht="14.4" customHeight="1" x14ac:dyDescent="0.3">
      <c r="A24" s="534" t="s">
        <v>1170</v>
      </c>
      <c r="B24" s="535" t="s">
        <v>469</v>
      </c>
      <c r="C24" s="535" t="s">
        <v>1178</v>
      </c>
      <c r="D24" s="535" t="s">
        <v>1209</v>
      </c>
      <c r="E24" s="535" t="s">
        <v>1210</v>
      </c>
      <c r="F24" s="547"/>
      <c r="G24" s="547"/>
      <c r="H24" s="535"/>
      <c r="I24" s="535"/>
      <c r="J24" s="547">
        <v>1</v>
      </c>
      <c r="K24" s="547">
        <v>876</v>
      </c>
      <c r="L24" s="535"/>
      <c r="M24" s="535">
        <v>876</v>
      </c>
      <c r="N24" s="547"/>
      <c r="O24" s="547"/>
      <c r="P24" s="540"/>
      <c r="Q24" s="548"/>
    </row>
    <row r="25" spans="1:17" ht="14.4" customHeight="1" x14ac:dyDescent="0.3">
      <c r="A25" s="534" t="s">
        <v>1211</v>
      </c>
      <c r="B25" s="535" t="s">
        <v>469</v>
      </c>
      <c r="C25" s="535" t="s">
        <v>1178</v>
      </c>
      <c r="D25" s="535" t="s">
        <v>1179</v>
      </c>
      <c r="E25" s="535" t="s">
        <v>1180</v>
      </c>
      <c r="F25" s="547">
        <v>1</v>
      </c>
      <c r="G25" s="547">
        <v>63</v>
      </c>
      <c r="H25" s="535">
        <v>1</v>
      </c>
      <c r="I25" s="535">
        <v>63</v>
      </c>
      <c r="J25" s="547">
        <v>1</v>
      </c>
      <c r="K25" s="547">
        <v>64</v>
      </c>
      <c r="L25" s="535">
        <v>1.0158730158730158</v>
      </c>
      <c r="M25" s="535">
        <v>64</v>
      </c>
      <c r="N25" s="547"/>
      <c r="O25" s="547"/>
      <c r="P25" s="540"/>
      <c r="Q25" s="548"/>
    </row>
    <row r="26" spans="1:17" ht="14.4" customHeight="1" x14ac:dyDescent="0.3">
      <c r="A26" s="534" t="s">
        <v>1211</v>
      </c>
      <c r="B26" s="535" t="s">
        <v>469</v>
      </c>
      <c r="C26" s="535" t="s">
        <v>1178</v>
      </c>
      <c r="D26" s="535" t="s">
        <v>1212</v>
      </c>
      <c r="E26" s="535" t="s">
        <v>1213</v>
      </c>
      <c r="F26" s="547">
        <v>6</v>
      </c>
      <c r="G26" s="547">
        <v>978</v>
      </c>
      <c r="H26" s="535">
        <v>1</v>
      </c>
      <c r="I26" s="535">
        <v>163</v>
      </c>
      <c r="J26" s="547">
        <v>2</v>
      </c>
      <c r="K26" s="547">
        <v>327</v>
      </c>
      <c r="L26" s="535">
        <v>0.33435582822085891</v>
      </c>
      <c r="M26" s="535">
        <v>163.5</v>
      </c>
      <c r="N26" s="547"/>
      <c r="O26" s="547"/>
      <c r="P26" s="540"/>
      <c r="Q26" s="548"/>
    </row>
    <row r="27" spans="1:17" ht="14.4" customHeight="1" x14ac:dyDescent="0.3">
      <c r="A27" s="534" t="s">
        <v>1211</v>
      </c>
      <c r="B27" s="535" t="s">
        <v>469</v>
      </c>
      <c r="C27" s="535" t="s">
        <v>1178</v>
      </c>
      <c r="D27" s="535" t="s">
        <v>1197</v>
      </c>
      <c r="E27" s="535" t="s">
        <v>1198</v>
      </c>
      <c r="F27" s="547">
        <v>0</v>
      </c>
      <c r="G27" s="547">
        <v>0</v>
      </c>
      <c r="H27" s="535"/>
      <c r="I27" s="535"/>
      <c r="J27" s="547">
        <v>2</v>
      </c>
      <c r="K27" s="547">
        <v>0</v>
      </c>
      <c r="L27" s="535"/>
      <c r="M27" s="535">
        <v>0</v>
      </c>
      <c r="N27" s="547"/>
      <c r="O27" s="547"/>
      <c r="P27" s="540"/>
      <c r="Q27" s="548"/>
    </row>
    <row r="28" spans="1:17" ht="14.4" customHeight="1" x14ac:dyDescent="0.3">
      <c r="A28" s="534" t="s">
        <v>1211</v>
      </c>
      <c r="B28" s="535" t="s">
        <v>469</v>
      </c>
      <c r="C28" s="535" t="s">
        <v>1178</v>
      </c>
      <c r="D28" s="535" t="s">
        <v>1199</v>
      </c>
      <c r="E28" s="535" t="s">
        <v>1200</v>
      </c>
      <c r="F28" s="547">
        <v>1</v>
      </c>
      <c r="G28" s="547">
        <v>35</v>
      </c>
      <c r="H28" s="535">
        <v>1</v>
      </c>
      <c r="I28" s="535">
        <v>35</v>
      </c>
      <c r="J28" s="547">
        <v>2</v>
      </c>
      <c r="K28" s="547">
        <v>71</v>
      </c>
      <c r="L28" s="535">
        <v>2.0285714285714285</v>
      </c>
      <c r="M28" s="535">
        <v>35.5</v>
      </c>
      <c r="N28" s="547"/>
      <c r="O28" s="547"/>
      <c r="P28" s="540"/>
      <c r="Q28" s="548"/>
    </row>
    <row r="29" spans="1:17" ht="14.4" customHeight="1" x14ac:dyDescent="0.3">
      <c r="A29" s="534" t="s">
        <v>1211</v>
      </c>
      <c r="B29" s="535" t="s">
        <v>469</v>
      </c>
      <c r="C29" s="535" t="s">
        <v>1178</v>
      </c>
      <c r="D29" s="535" t="s">
        <v>1214</v>
      </c>
      <c r="E29" s="535" t="s">
        <v>1215</v>
      </c>
      <c r="F29" s="547">
        <v>22</v>
      </c>
      <c r="G29" s="547">
        <v>7194</v>
      </c>
      <c r="H29" s="535">
        <v>1</v>
      </c>
      <c r="I29" s="535">
        <v>327</v>
      </c>
      <c r="J29" s="547">
        <v>26</v>
      </c>
      <c r="K29" s="547">
        <v>7902</v>
      </c>
      <c r="L29" s="535">
        <v>1.0984153461217681</v>
      </c>
      <c r="M29" s="535">
        <v>303.92307692307691</v>
      </c>
      <c r="N29" s="547"/>
      <c r="O29" s="547"/>
      <c r="P29" s="540"/>
      <c r="Q29" s="548"/>
    </row>
    <row r="30" spans="1:17" ht="14.4" customHeight="1" x14ac:dyDescent="0.3">
      <c r="A30" s="534" t="s">
        <v>1216</v>
      </c>
      <c r="B30" s="535" t="s">
        <v>469</v>
      </c>
      <c r="C30" s="535" t="s">
        <v>1171</v>
      </c>
      <c r="D30" s="535" t="s">
        <v>1172</v>
      </c>
      <c r="E30" s="535" t="s">
        <v>1173</v>
      </c>
      <c r="F30" s="547">
        <v>15</v>
      </c>
      <c r="G30" s="547">
        <v>20628.699999999997</v>
      </c>
      <c r="H30" s="535">
        <v>1</v>
      </c>
      <c r="I30" s="535">
        <v>1375.2466666666664</v>
      </c>
      <c r="J30" s="547"/>
      <c r="K30" s="547"/>
      <c r="L30" s="535"/>
      <c r="M30" s="535"/>
      <c r="N30" s="547"/>
      <c r="O30" s="547"/>
      <c r="P30" s="540"/>
      <c r="Q30" s="548"/>
    </row>
    <row r="31" spans="1:17" ht="14.4" customHeight="1" x14ac:dyDescent="0.3">
      <c r="A31" s="534" t="s">
        <v>1216</v>
      </c>
      <c r="B31" s="535" t="s">
        <v>469</v>
      </c>
      <c r="C31" s="535" t="s">
        <v>1171</v>
      </c>
      <c r="D31" s="535" t="s">
        <v>1174</v>
      </c>
      <c r="E31" s="535" t="s">
        <v>1175</v>
      </c>
      <c r="F31" s="547">
        <v>6</v>
      </c>
      <c r="G31" s="547">
        <v>6880.26</v>
      </c>
      <c r="H31" s="535">
        <v>1</v>
      </c>
      <c r="I31" s="535">
        <v>1146.71</v>
      </c>
      <c r="J31" s="547">
        <v>2</v>
      </c>
      <c r="K31" s="547">
        <v>2293.4</v>
      </c>
      <c r="L31" s="535">
        <v>0.33333042646644168</v>
      </c>
      <c r="M31" s="535">
        <v>1146.7</v>
      </c>
      <c r="N31" s="547"/>
      <c r="O31" s="547"/>
      <c r="P31" s="540"/>
      <c r="Q31" s="548"/>
    </row>
    <row r="32" spans="1:17" ht="14.4" customHeight="1" x14ac:dyDescent="0.3">
      <c r="A32" s="534" t="s">
        <v>1216</v>
      </c>
      <c r="B32" s="535" t="s">
        <v>469</v>
      </c>
      <c r="C32" s="535" t="s">
        <v>1171</v>
      </c>
      <c r="D32" s="535" t="s">
        <v>1176</v>
      </c>
      <c r="E32" s="535" t="s">
        <v>1177</v>
      </c>
      <c r="F32" s="547"/>
      <c r="G32" s="547"/>
      <c r="H32" s="535"/>
      <c r="I32" s="535"/>
      <c r="J32" s="547">
        <v>6</v>
      </c>
      <c r="K32" s="547">
        <v>8256.2999999999993</v>
      </c>
      <c r="L32" s="535"/>
      <c r="M32" s="535">
        <v>1376.05</v>
      </c>
      <c r="N32" s="547"/>
      <c r="O32" s="547"/>
      <c r="P32" s="540"/>
      <c r="Q32" s="548"/>
    </row>
    <row r="33" spans="1:17" ht="14.4" customHeight="1" x14ac:dyDescent="0.3">
      <c r="A33" s="534" t="s">
        <v>1216</v>
      </c>
      <c r="B33" s="535" t="s">
        <v>469</v>
      </c>
      <c r="C33" s="535" t="s">
        <v>1178</v>
      </c>
      <c r="D33" s="535" t="s">
        <v>1217</v>
      </c>
      <c r="E33" s="535" t="s">
        <v>1218</v>
      </c>
      <c r="F33" s="547">
        <v>2198</v>
      </c>
      <c r="G33" s="547">
        <v>962724</v>
      </c>
      <c r="H33" s="535">
        <v>1</v>
      </c>
      <c r="I33" s="535">
        <v>438</v>
      </c>
      <c r="J33" s="547">
        <v>1317</v>
      </c>
      <c r="K33" s="547">
        <v>572910</v>
      </c>
      <c r="L33" s="535">
        <v>0.59509267453600412</v>
      </c>
      <c r="M33" s="535">
        <v>435.01138952164007</v>
      </c>
      <c r="N33" s="547"/>
      <c r="O33" s="547"/>
      <c r="P33" s="540"/>
      <c r="Q33" s="548"/>
    </row>
    <row r="34" spans="1:17" ht="14.4" customHeight="1" x14ac:dyDescent="0.3">
      <c r="A34" s="534" t="s">
        <v>1216</v>
      </c>
      <c r="B34" s="535" t="s">
        <v>469</v>
      </c>
      <c r="C34" s="535" t="s">
        <v>1178</v>
      </c>
      <c r="D34" s="535" t="s">
        <v>1219</v>
      </c>
      <c r="E34" s="535" t="s">
        <v>1220</v>
      </c>
      <c r="F34" s="547">
        <v>93</v>
      </c>
      <c r="G34" s="547">
        <v>94674</v>
      </c>
      <c r="H34" s="535">
        <v>1</v>
      </c>
      <c r="I34" s="535">
        <v>1018</v>
      </c>
      <c r="J34" s="547">
        <v>50</v>
      </c>
      <c r="K34" s="547">
        <v>51108</v>
      </c>
      <c r="L34" s="535">
        <v>0.53983142150960139</v>
      </c>
      <c r="M34" s="535">
        <v>1022.16</v>
      </c>
      <c r="N34" s="547"/>
      <c r="O34" s="547"/>
      <c r="P34" s="540"/>
      <c r="Q34" s="548"/>
    </row>
    <row r="35" spans="1:17" ht="14.4" customHeight="1" x14ac:dyDescent="0.3">
      <c r="A35" s="534" t="s">
        <v>1216</v>
      </c>
      <c r="B35" s="535" t="s">
        <v>469</v>
      </c>
      <c r="C35" s="535" t="s">
        <v>1178</v>
      </c>
      <c r="D35" s="535" t="s">
        <v>1221</v>
      </c>
      <c r="E35" s="535" t="s">
        <v>1222</v>
      </c>
      <c r="F35" s="547">
        <v>8</v>
      </c>
      <c r="G35" s="547">
        <v>5104</v>
      </c>
      <c r="H35" s="535">
        <v>1</v>
      </c>
      <c r="I35" s="535">
        <v>638</v>
      </c>
      <c r="J35" s="547">
        <v>3</v>
      </c>
      <c r="K35" s="547">
        <v>1919</v>
      </c>
      <c r="L35" s="535">
        <v>0.37597962382445144</v>
      </c>
      <c r="M35" s="535">
        <v>639.66666666666663</v>
      </c>
      <c r="N35" s="547"/>
      <c r="O35" s="547"/>
      <c r="P35" s="540"/>
      <c r="Q35" s="548"/>
    </row>
    <row r="36" spans="1:17" ht="14.4" customHeight="1" x14ac:dyDescent="0.3">
      <c r="A36" s="534" t="s">
        <v>1216</v>
      </c>
      <c r="B36" s="535" t="s">
        <v>469</v>
      </c>
      <c r="C36" s="535" t="s">
        <v>1178</v>
      </c>
      <c r="D36" s="535" t="s">
        <v>1223</v>
      </c>
      <c r="E36" s="535" t="s">
        <v>1224</v>
      </c>
      <c r="F36" s="547">
        <v>62</v>
      </c>
      <c r="G36" s="547">
        <v>18910</v>
      </c>
      <c r="H36" s="535">
        <v>1</v>
      </c>
      <c r="I36" s="535">
        <v>305</v>
      </c>
      <c r="J36" s="547">
        <v>27</v>
      </c>
      <c r="K36" s="547">
        <v>8257</v>
      </c>
      <c r="L36" s="535">
        <v>0.43664727657324165</v>
      </c>
      <c r="M36" s="535">
        <v>305.81481481481484</v>
      </c>
      <c r="N36" s="547"/>
      <c r="O36" s="547"/>
      <c r="P36" s="540"/>
      <c r="Q36" s="548"/>
    </row>
    <row r="37" spans="1:17" ht="14.4" customHeight="1" x14ac:dyDescent="0.3">
      <c r="A37" s="534" t="s">
        <v>1216</v>
      </c>
      <c r="B37" s="535" t="s">
        <v>469</v>
      </c>
      <c r="C37" s="535" t="s">
        <v>1178</v>
      </c>
      <c r="D37" s="535" t="s">
        <v>1225</v>
      </c>
      <c r="E37" s="535" t="s">
        <v>1226</v>
      </c>
      <c r="F37" s="547">
        <v>6</v>
      </c>
      <c r="G37" s="547">
        <v>4986</v>
      </c>
      <c r="H37" s="535">
        <v>1</v>
      </c>
      <c r="I37" s="535">
        <v>831</v>
      </c>
      <c r="J37" s="547">
        <v>1</v>
      </c>
      <c r="K37" s="547">
        <v>831</v>
      </c>
      <c r="L37" s="535">
        <v>0.16666666666666666</v>
      </c>
      <c r="M37" s="535">
        <v>831</v>
      </c>
      <c r="N37" s="547"/>
      <c r="O37" s="547"/>
      <c r="P37" s="540"/>
      <c r="Q37" s="548"/>
    </row>
    <row r="38" spans="1:17" ht="14.4" customHeight="1" x14ac:dyDescent="0.3">
      <c r="A38" s="534" t="s">
        <v>1216</v>
      </c>
      <c r="B38" s="535" t="s">
        <v>469</v>
      </c>
      <c r="C38" s="535" t="s">
        <v>1178</v>
      </c>
      <c r="D38" s="535" t="s">
        <v>1203</v>
      </c>
      <c r="E38" s="535" t="s">
        <v>1204</v>
      </c>
      <c r="F38" s="547">
        <v>0</v>
      </c>
      <c r="G38" s="547">
        <v>0</v>
      </c>
      <c r="H38" s="535"/>
      <c r="I38" s="535"/>
      <c r="J38" s="547"/>
      <c r="K38" s="547"/>
      <c r="L38" s="535"/>
      <c r="M38" s="535"/>
      <c r="N38" s="547"/>
      <c r="O38" s="547"/>
      <c r="P38" s="540"/>
      <c r="Q38" s="548"/>
    </row>
    <row r="39" spans="1:17" ht="14.4" customHeight="1" x14ac:dyDescent="0.3">
      <c r="A39" s="534" t="s">
        <v>1216</v>
      </c>
      <c r="B39" s="535" t="s">
        <v>469</v>
      </c>
      <c r="C39" s="535" t="s">
        <v>1178</v>
      </c>
      <c r="D39" s="535" t="s">
        <v>1227</v>
      </c>
      <c r="E39" s="535" t="s">
        <v>1228</v>
      </c>
      <c r="F39" s="547">
        <v>5937</v>
      </c>
      <c r="G39" s="547">
        <v>3811554</v>
      </c>
      <c r="H39" s="535">
        <v>1</v>
      </c>
      <c r="I39" s="535">
        <v>642</v>
      </c>
      <c r="J39" s="547">
        <v>3434</v>
      </c>
      <c r="K39" s="547">
        <v>2201622</v>
      </c>
      <c r="L39" s="535">
        <v>0.57761794795508603</v>
      </c>
      <c r="M39" s="535">
        <v>641.12463599301111</v>
      </c>
      <c r="N39" s="547"/>
      <c r="O39" s="547"/>
      <c r="P39" s="540"/>
      <c r="Q39" s="548"/>
    </row>
    <row r="40" spans="1:17" ht="14.4" customHeight="1" x14ac:dyDescent="0.3">
      <c r="A40" s="534" t="s">
        <v>1216</v>
      </c>
      <c r="B40" s="535" t="s">
        <v>469</v>
      </c>
      <c r="C40" s="535" t="s">
        <v>1178</v>
      </c>
      <c r="D40" s="535" t="s">
        <v>1229</v>
      </c>
      <c r="E40" s="535" t="s">
        <v>1230</v>
      </c>
      <c r="F40" s="547">
        <v>1133</v>
      </c>
      <c r="G40" s="547">
        <v>331969</v>
      </c>
      <c r="H40" s="535">
        <v>1</v>
      </c>
      <c r="I40" s="535">
        <v>293</v>
      </c>
      <c r="J40" s="547">
        <v>117</v>
      </c>
      <c r="K40" s="547">
        <v>34281</v>
      </c>
      <c r="L40" s="535">
        <v>0.10326566637246248</v>
      </c>
      <c r="M40" s="535">
        <v>293</v>
      </c>
      <c r="N40" s="547"/>
      <c r="O40" s="547"/>
      <c r="P40" s="540"/>
      <c r="Q40" s="548"/>
    </row>
    <row r="41" spans="1:17" ht="14.4" customHeight="1" x14ac:dyDescent="0.3">
      <c r="A41" s="534" t="s">
        <v>1216</v>
      </c>
      <c r="B41" s="535" t="s">
        <v>469</v>
      </c>
      <c r="C41" s="535" t="s">
        <v>1178</v>
      </c>
      <c r="D41" s="535" t="s">
        <v>1231</v>
      </c>
      <c r="E41" s="535" t="s">
        <v>1232</v>
      </c>
      <c r="F41" s="547">
        <v>114</v>
      </c>
      <c r="G41" s="547">
        <v>66804</v>
      </c>
      <c r="H41" s="535">
        <v>1</v>
      </c>
      <c r="I41" s="535">
        <v>586</v>
      </c>
      <c r="J41" s="547">
        <v>50</v>
      </c>
      <c r="K41" s="547">
        <v>29410</v>
      </c>
      <c r="L41" s="535">
        <v>0.44024309921561583</v>
      </c>
      <c r="M41" s="535">
        <v>588.20000000000005</v>
      </c>
      <c r="N41" s="547"/>
      <c r="O41" s="547"/>
      <c r="P41" s="540"/>
      <c r="Q41" s="548"/>
    </row>
    <row r="42" spans="1:17" ht="14.4" customHeight="1" x14ac:dyDescent="0.3">
      <c r="A42" s="534" t="s">
        <v>1216</v>
      </c>
      <c r="B42" s="535" t="s">
        <v>469</v>
      </c>
      <c r="C42" s="535" t="s">
        <v>1178</v>
      </c>
      <c r="D42" s="535" t="s">
        <v>1233</v>
      </c>
      <c r="E42" s="535" t="s">
        <v>1234</v>
      </c>
      <c r="F42" s="547">
        <v>333</v>
      </c>
      <c r="G42" s="547">
        <v>271728</v>
      </c>
      <c r="H42" s="535">
        <v>1</v>
      </c>
      <c r="I42" s="535">
        <v>816</v>
      </c>
      <c r="J42" s="547">
        <v>226</v>
      </c>
      <c r="K42" s="547">
        <v>183051</v>
      </c>
      <c r="L42" s="535">
        <v>0.67365527291997884</v>
      </c>
      <c r="M42" s="535">
        <v>809.96017699115043</v>
      </c>
      <c r="N42" s="547"/>
      <c r="O42" s="547"/>
      <c r="P42" s="540"/>
      <c r="Q42" s="548"/>
    </row>
    <row r="43" spans="1:17" ht="14.4" customHeight="1" x14ac:dyDescent="0.3">
      <c r="A43" s="534" t="s">
        <v>1216</v>
      </c>
      <c r="B43" s="535" t="s">
        <v>469</v>
      </c>
      <c r="C43" s="535" t="s">
        <v>1178</v>
      </c>
      <c r="D43" s="535" t="s">
        <v>1235</v>
      </c>
      <c r="E43" s="535" t="s">
        <v>1236</v>
      </c>
      <c r="F43" s="547">
        <v>1</v>
      </c>
      <c r="G43" s="547">
        <v>285</v>
      </c>
      <c r="H43" s="535">
        <v>1</v>
      </c>
      <c r="I43" s="535">
        <v>285</v>
      </c>
      <c r="J43" s="547"/>
      <c r="K43" s="547"/>
      <c r="L43" s="535"/>
      <c r="M43" s="535"/>
      <c r="N43" s="547"/>
      <c r="O43" s="547"/>
      <c r="P43" s="540"/>
      <c r="Q43" s="548"/>
    </row>
    <row r="44" spans="1:17" ht="14.4" customHeight="1" x14ac:dyDescent="0.3">
      <c r="A44" s="534" t="s">
        <v>1216</v>
      </c>
      <c r="B44" s="535" t="s">
        <v>469</v>
      </c>
      <c r="C44" s="535" t="s">
        <v>1178</v>
      </c>
      <c r="D44" s="535" t="s">
        <v>1237</v>
      </c>
      <c r="E44" s="535" t="s">
        <v>1238</v>
      </c>
      <c r="F44" s="547">
        <v>1</v>
      </c>
      <c r="G44" s="547">
        <v>1118</v>
      </c>
      <c r="H44" s="535">
        <v>1</v>
      </c>
      <c r="I44" s="535">
        <v>1118</v>
      </c>
      <c r="J44" s="547"/>
      <c r="K44" s="547"/>
      <c r="L44" s="535"/>
      <c r="M44" s="535"/>
      <c r="N44" s="547"/>
      <c r="O44" s="547"/>
      <c r="P44" s="540"/>
      <c r="Q44" s="548"/>
    </row>
    <row r="45" spans="1:17" ht="14.4" customHeight="1" x14ac:dyDescent="0.3">
      <c r="A45" s="534" t="s">
        <v>1216</v>
      </c>
      <c r="B45" s="535" t="s">
        <v>469</v>
      </c>
      <c r="C45" s="535" t="s">
        <v>1178</v>
      </c>
      <c r="D45" s="535" t="s">
        <v>1239</v>
      </c>
      <c r="E45" s="535" t="s">
        <v>1240</v>
      </c>
      <c r="F45" s="547">
        <v>1</v>
      </c>
      <c r="G45" s="547">
        <v>2739</v>
      </c>
      <c r="H45" s="535">
        <v>1</v>
      </c>
      <c r="I45" s="535">
        <v>2739</v>
      </c>
      <c r="J45" s="547"/>
      <c r="K45" s="547"/>
      <c r="L45" s="535"/>
      <c r="M45" s="535"/>
      <c r="N45" s="547"/>
      <c r="O45" s="547"/>
      <c r="P45" s="540"/>
      <c r="Q45" s="548"/>
    </row>
    <row r="46" spans="1:17" ht="14.4" customHeight="1" x14ac:dyDescent="0.3">
      <c r="A46" s="534" t="s">
        <v>1241</v>
      </c>
      <c r="B46" s="535" t="s">
        <v>474</v>
      </c>
      <c r="C46" s="535" t="s">
        <v>1178</v>
      </c>
      <c r="D46" s="535" t="s">
        <v>1242</v>
      </c>
      <c r="E46" s="535" t="s">
        <v>1243</v>
      </c>
      <c r="F46" s="547">
        <v>94</v>
      </c>
      <c r="G46" s="547">
        <v>997434</v>
      </c>
      <c r="H46" s="535">
        <v>1</v>
      </c>
      <c r="I46" s="535">
        <v>10611</v>
      </c>
      <c r="J46" s="547">
        <v>65</v>
      </c>
      <c r="K46" s="547">
        <v>672237</v>
      </c>
      <c r="L46" s="535">
        <v>0.67396639777669498</v>
      </c>
      <c r="M46" s="535">
        <v>10342.107692307693</v>
      </c>
      <c r="N46" s="547">
        <v>66</v>
      </c>
      <c r="O46" s="547">
        <v>707190</v>
      </c>
      <c r="P46" s="540">
        <v>0.70900931790975641</v>
      </c>
      <c r="Q46" s="548">
        <v>10715</v>
      </c>
    </row>
    <row r="47" spans="1:17" ht="14.4" customHeight="1" x14ac:dyDescent="0.3">
      <c r="A47" s="534" t="s">
        <v>1241</v>
      </c>
      <c r="B47" s="535" t="s">
        <v>474</v>
      </c>
      <c r="C47" s="535" t="s">
        <v>1178</v>
      </c>
      <c r="D47" s="535" t="s">
        <v>1244</v>
      </c>
      <c r="E47" s="535" t="s">
        <v>1245</v>
      </c>
      <c r="F47" s="547">
        <v>681</v>
      </c>
      <c r="G47" s="547">
        <v>202257</v>
      </c>
      <c r="H47" s="535">
        <v>1</v>
      </c>
      <c r="I47" s="535">
        <v>297</v>
      </c>
      <c r="J47" s="547">
        <v>683</v>
      </c>
      <c r="K47" s="547">
        <v>202463</v>
      </c>
      <c r="L47" s="535">
        <v>1.0010185061580068</v>
      </c>
      <c r="M47" s="535">
        <v>296.43191800878475</v>
      </c>
      <c r="N47" s="547">
        <v>648</v>
      </c>
      <c r="O47" s="547">
        <v>196344</v>
      </c>
      <c r="P47" s="540">
        <v>0.97076491790148178</v>
      </c>
      <c r="Q47" s="548">
        <v>303</v>
      </c>
    </row>
    <row r="48" spans="1:17" ht="14.4" customHeight="1" x14ac:dyDescent="0.3">
      <c r="A48" s="534" t="s">
        <v>1241</v>
      </c>
      <c r="B48" s="535" t="s">
        <v>474</v>
      </c>
      <c r="C48" s="535" t="s">
        <v>1178</v>
      </c>
      <c r="D48" s="535" t="s">
        <v>1246</v>
      </c>
      <c r="E48" s="535" t="s">
        <v>1247</v>
      </c>
      <c r="F48" s="547">
        <v>1642</v>
      </c>
      <c r="G48" s="547">
        <v>2044290</v>
      </c>
      <c r="H48" s="535">
        <v>1</v>
      </c>
      <c r="I48" s="535">
        <v>1245</v>
      </c>
      <c r="J48" s="547">
        <v>1818</v>
      </c>
      <c r="K48" s="547">
        <v>2147260</v>
      </c>
      <c r="L48" s="535">
        <v>1.0503695659617764</v>
      </c>
      <c r="M48" s="535">
        <v>1181.1111111111111</v>
      </c>
      <c r="N48" s="547">
        <v>1439</v>
      </c>
      <c r="O48" s="547">
        <v>1824652</v>
      </c>
      <c r="P48" s="540">
        <v>0.89256025319304011</v>
      </c>
      <c r="Q48" s="548">
        <v>1268</v>
      </c>
    </row>
    <row r="49" spans="1:17" ht="14.4" customHeight="1" x14ac:dyDescent="0.3">
      <c r="A49" s="534" t="s">
        <v>1241</v>
      </c>
      <c r="B49" s="535" t="s">
        <v>474</v>
      </c>
      <c r="C49" s="535" t="s">
        <v>1178</v>
      </c>
      <c r="D49" s="535" t="s">
        <v>1248</v>
      </c>
      <c r="E49" s="535" t="s">
        <v>1249</v>
      </c>
      <c r="F49" s="547">
        <v>33</v>
      </c>
      <c r="G49" s="547">
        <v>308121</v>
      </c>
      <c r="H49" s="535">
        <v>1</v>
      </c>
      <c r="I49" s="535">
        <v>9337</v>
      </c>
      <c r="J49" s="547">
        <v>65</v>
      </c>
      <c r="K49" s="547">
        <v>591456</v>
      </c>
      <c r="L49" s="535">
        <v>1.9195575764066715</v>
      </c>
      <c r="M49" s="535">
        <v>9099.3230769230777</v>
      </c>
      <c r="N49" s="547">
        <v>57</v>
      </c>
      <c r="O49" s="547">
        <v>538422</v>
      </c>
      <c r="P49" s="540">
        <v>1.7474368835619773</v>
      </c>
      <c r="Q49" s="548">
        <v>9446</v>
      </c>
    </row>
    <row r="50" spans="1:17" ht="14.4" customHeight="1" x14ac:dyDescent="0.3">
      <c r="A50" s="534" t="s">
        <v>1241</v>
      </c>
      <c r="B50" s="535" t="s">
        <v>474</v>
      </c>
      <c r="C50" s="535" t="s">
        <v>1178</v>
      </c>
      <c r="D50" s="535" t="s">
        <v>1250</v>
      </c>
      <c r="E50" s="535" t="s">
        <v>1251</v>
      </c>
      <c r="F50" s="547">
        <v>34</v>
      </c>
      <c r="G50" s="547">
        <v>14416</v>
      </c>
      <c r="H50" s="535">
        <v>1</v>
      </c>
      <c r="I50" s="535">
        <v>424</v>
      </c>
      <c r="J50" s="547">
        <v>65</v>
      </c>
      <c r="K50" s="547">
        <v>21930</v>
      </c>
      <c r="L50" s="535">
        <v>1.5212264150943395</v>
      </c>
      <c r="M50" s="535">
        <v>337.38461538461536</v>
      </c>
      <c r="N50" s="547"/>
      <c r="O50" s="547"/>
      <c r="P50" s="540"/>
      <c r="Q50" s="548"/>
    </row>
    <row r="51" spans="1:17" ht="14.4" customHeight="1" x14ac:dyDescent="0.3">
      <c r="A51" s="534" t="s">
        <v>1241</v>
      </c>
      <c r="B51" s="535" t="s">
        <v>474</v>
      </c>
      <c r="C51" s="535" t="s">
        <v>1178</v>
      </c>
      <c r="D51" s="535" t="s">
        <v>1252</v>
      </c>
      <c r="E51" s="535" t="s">
        <v>1253</v>
      </c>
      <c r="F51" s="547">
        <v>359</v>
      </c>
      <c r="G51" s="547">
        <v>359718</v>
      </c>
      <c r="H51" s="535">
        <v>1</v>
      </c>
      <c r="I51" s="535">
        <v>1002</v>
      </c>
      <c r="J51" s="547">
        <v>977</v>
      </c>
      <c r="K51" s="547">
        <v>662954</v>
      </c>
      <c r="L51" s="535">
        <v>1.8429825585597608</v>
      </c>
      <c r="M51" s="535">
        <v>678.56090071647907</v>
      </c>
      <c r="N51" s="547">
        <v>537</v>
      </c>
      <c r="O51" s="547">
        <v>541296</v>
      </c>
      <c r="P51" s="540">
        <v>1.5047787433489568</v>
      </c>
      <c r="Q51" s="548">
        <v>1008</v>
      </c>
    </row>
    <row r="52" spans="1:17" ht="14.4" customHeight="1" x14ac:dyDescent="0.3">
      <c r="A52" s="534" t="s">
        <v>1241</v>
      </c>
      <c r="B52" s="535" t="s">
        <v>474</v>
      </c>
      <c r="C52" s="535" t="s">
        <v>1178</v>
      </c>
      <c r="D52" s="535" t="s">
        <v>1254</v>
      </c>
      <c r="E52" s="535" t="s">
        <v>1255</v>
      </c>
      <c r="F52" s="547">
        <v>12442</v>
      </c>
      <c r="G52" s="547">
        <v>27782986</v>
      </c>
      <c r="H52" s="535">
        <v>1</v>
      </c>
      <c r="I52" s="535">
        <v>2233</v>
      </c>
      <c r="J52" s="547">
        <v>19052</v>
      </c>
      <c r="K52" s="547">
        <v>36259720</v>
      </c>
      <c r="L52" s="535">
        <v>1.3051052179920473</v>
      </c>
      <c r="M52" s="535">
        <v>1903.1975645601512</v>
      </c>
      <c r="N52" s="547">
        <v>24774</v>
      </c>
      <c r="O52" s="547">
        <v>56088336</v>
      </c>
      <c r="P52" s="540">
        <v>2.0188015787791853</v>
      </c>
      <c r="Q52" s="548">
        <v>2264</v>
      </c>
    </row>
    <row r="53" spans="1:17" ht="14.4" customHeight="1" x14ac:dyDescent="0.3">
      <c r="A53" s="534" t="s">
        <v>1241</v>
      </c>
      <c r="B53" s="535" t="s">
        <v>474</v>
      </c>
      <c r="C53" s="535" t="s">
        <v>1178</v>
      </c>
      <c r="D53" s="535" t="s">
        <v>1256</v>
      </c>
      <c r="E53" s="535" t="s">
        <v>1257</v>
      </c>
      <c r="F53" s="547">
        <v>92</v>
      </c>
      <c r="G53" s="547">
        <v>45540</v>
      </c>
      <c r="H53" s="535">
        <v>1</v>
      </c>
      <c r="I53" s="535">
        <v>495</v>
      </c>
      <c r="J53" s="547">
        <v>63</v>
      </c>
      <c r="K53" s="547">
        <v>30495</v>
      </c>
      <c r="L53" s="535">
        <v>0.66963109354413697</v>
      </c>
      <c r="M53" s="535">
        <v>484.04761904761904</v>
      </c>
      <c r="N53" s="547">
        <v>64</v>
      </c>
      <c r="O53" s="547">
        <v>32192</v>
      </c>
      <c r="P53" s="540">
        <v>0.70689503732981995</v>
      </c>
      <c r="Q53" s="548">
        <v>503</v>
      </c>
    </row>
    <row r="54" spans="1:17" ht="14.4" customHeight="1" x14ac:dyDescent="0.3">
      <c r="A54" s="534" t="s">
        <v>1241</v>
      </c>
      <c r="B54" s="535" t="s">
        <v>474</v>
      </c>
      <c r="C54" s="535" t="s">
        <v>1178</v>
      </c>
      <c r="D54" s="535" t="s">
        <v>1258</v>
      </c>
      <c r="E54" s="535" t="s">
        <v>1259</v>
      </c>
      <c r="F54" s="547">
        <v>204</v>
      </c>
      <c r="G54" s="547">
        <v>178092</v>
      </c>
      <c r="H54" s="535">
        <v>1</v>
      </c>
      <c r="I54" s="535">
        <v>873</v>
      </c>
      <c r="J54" s="547">
        <v>160</v>
      </c>
      <c r="K54" s="547">
        <v>133616</v>
      </c>
      <c r="L54" s="535">
        <v>0.75026390854165259</v>
      </c>
      <c r="M54" s="535">
        <v>835.1</v>
      </c>
      <c r="N54" s="547">
        <v>147</v>
      </c>
      <c r="O54" s="547">
        <v>130095</v>
      </c>
      <c r="P54" s="540">
        <v>0.73049322821912266</v>
      </c>
      <c r="Q54" s="548">
        <v>885</v>
      </c>
    </row>
    <row r="55" spans="1:17" ht="14.4" customHeight="1" x14ac:dyDescent="0.3">
      <c r="A55" s="534" t="s">
        <v>1241</v>
      </c>
      <c r="B55" s="535" t="s">
        <v>474</v>
      </c>
      <c r="C55" s="535" t="s">
        <v>1178</v>
      </c>
      <c r="D55" s="535" t="s">
        <v>1260</v>
      </c>
      <c r="E55" s="535" t="s">
        <v>1261</v>
      </c>
      <c r="F55" s="547">
        <v>480</v>
      </c>
      <c r="G55" s="547">
        <v>3126720</v>
      </c>
      <c r="H55" s="535">
        <v>1</v>
      </c>
      <c r="I55" s="535">
        <v>6514</v>
      </c>
      <c r="J55" s="547">
        <v>529</v>
      </c>
      <c r="K55" s="547">
        <v>3453722</v>
      </c>
      <c r="L55" s="535">
        <v>1.1045830774741583</v>
      </c>
      <c r="M55" s="535">
        <v>6528.7750472589796</v>
      </c>
      <c r="N55" s="547">
        <v>498</v>
      </c>
      <c r="O55" s="547">
        <v>3282816</v>
      </c>
      <c r="P55" s="540">
        <v>1.0499232422474669</v>
      </c>
      <c r="Q55" s="548">
        <v>6592</v>
      </c>
    </row>
    <row r="56" spans="1:17" ht="14.4" customHeight="1" x14ac:dyDescent="0.3">
      <c r="A56" s="534" t="s">
        <v>1241</v>
      </c>
      <c r="B56" s="535" t="s">
        <v>474</v>
      </c>
      <c r="C56" s="535" t="s">
        <v>1178</v>
      </c>
      <c r="D56" s="535" t="s">
        <v>1262</v>
      </c>
      <c r="E56" s="535" t="s">
        <v>1263</v>
      </c>
      <c r="F56" s="547">
        <v>20</v>
      </c>
      <c r="G56" s="547">
        <v>66320</v>
      </c>
      <c r="H56" s="535">
        <v>1</v>
      </c>
      <c r="I56" s="535">
        <v>3316</v>
      </c>
      <c r="J56" s="547">
        <v>22</v>
      </c>
      <c r="K56" s="547">
        <v>60060</v>
      </c>
      <c r="L56" s="535">
        <v>0.90560916767189381</v>
      </c>
      <c r="M56" s="535">
        <v>2730</v>
      </c>
      <c r="N56" s="547">
        <v>16</v>
      </c>
      <c r="O56" s="547">
        <v>53776</v>
      </c>
      <c r="P56" s="540">
        <v>0.81085645355850422</v>
      </c>
      <c r="Q56" s="548">
        <v>3361</v>
      </c>
    </row>
    <row r="57" spans="1:17" ht="14.4" customHeight="1" x14ac:dyDescent="0.3">
      <c r="A57" s="534" t="s">
        <v>1241</v>
      </c>
      <c r="B57" s="535" t="s">
        <v>474</v>
      </c>
      <c r="C57" s="535" t="s">
        <v>1178</v>
      </c>
      <c r="D57" s="535" t="s">
        <v>1264</v>
      </c>
      <c r="E57" s="535" t="s">
        <v>1265</v>
      </c>
      <c r="F57" s="547">
        <v>108</v>
      </c>
      <c r="G57" s="547">
        <v>918000</v>
      </c>
      <c r="H57" s="535">
        <v>1</v>
      </c>
      <c r="I57" s="535">
        <v>8500</v>
      </c>
      <c r="J57" s="547">
        <v>81</v>
      </c>
      <c r="K57" s="547">
        <v>674578</v>
      </c>
      <c r="L57" s="535">
        <v>0.73483442265795207</v>
      </c>
      <c r="M57" s="535">
        <v>8328.1234567901229</v>
      </c>
      <c r="N57" s="547">
        <v>71</v>
      </c>
      <c r="O57" s="547">
        <v>609322</v>
      </c>
      <c r="P57" s="540">
        <v>0.66374945533769059</v>
      </c>
      <c r="Q57" s="548">
        <v>8582</v>
      </c>
    </row>
    <row r="58" spans="1:17" ht="14.4" customHeight="1" x14ac:dyDescent="0.3">
      <c r="A58" s="534" t="s">
        <v>1241</v>
      </c>
      <c r="B58" s="535" t="s">
        <v>474</v>
      </c>
      <c r="C58" s="535" t="s">
        <v>1178</v>
      </c>
      <c r="D58" s="535" t="s">
        <v>1266</v>
      </c>
      <c r="E58" s="535" t="s">
        <v>1267</v>
      </c>
      <c r="F58" s="547">
        <v>14</v>
      </c>
      <c r="G58" s="547">
        <v>145236</v>
      </c>
      <c r="H58" s="535">
        <v>1</v>
      </c>
      <c r="I58" s="535">
        <v>10374</v>
      </c>
      <c r="J58" s="547">
        <v>14</v>
      </c>
      <c r="K58" s="547">
        <v>125280</v>
      </c>
      <c r="L58" s="535">
        <v>0.86259605056597533</v>
      </c>
      <c r="M58" s="535">
        <v>8948.5714285714294</v>
      </c>
      <c r="N58" s="547">
        <v>13</v>
      </c>
      <c r="O58" s="547">
        <v>136214</v>
      </c>
      <c r="P58" s="540">
        <v>0.93788041532402433</v>
      </c>
      <c r="Q58" s="548">
        <v>10478</v>
      </c>
    </row>
    <row r="59" spans="1:17" ht="14.4" customHeight="1" x14ac:dyDescent="0.3">
      <c r="A59" s="534" t="s">
        <v>1241</v>
      </c>
      <c r="B59" s="535" t="s">
        <v>474</v>
      </c>
      <c r="C59" s="535" t="s">
        <v>1178</v>
      </c>
      <c r="D59" s="535" t="s">
        <v>1268</v>
      </c>
      <c r="E59" s="535" t="s">
        <v>1269</v>
      </c>
      <c r="F59" s="547">
        <v>23</v>
      </c>
      <c r="G59" s="547">
        <v>23460</v>
      </c>
      <c r="H59" s="535">
        <v>1</v>
      </c>
      <c r="I59" s="535">
        <v>1020</v>
      </c>
      <c r="J59" s="547">
        <v>19</v>
      </c>
      <c r="K59" s="547">
        <v>19501</v>
      </c>
      <c r="L59" s="535">
        <v>0.83124467178175621</v>
      </c>
      <c r="M59" s="535">
        <v>1026.3684210526317</v>
      </c>
      <c r="N59" s="547">
        <v>11</v>
      </c>
      <c r="O59" s="547">
        <v>11396</v>
      </c>
      <c r="P59" s="540">
        <v>0.48576300085251489</v>
      </c>
      <c r="Q59" s="548">
        <v>1036</v>
      </c>
    </row>
    <row r="60" spans="1:17" ht="14.4" customHeight="1" x14ac:dyDescent="0.3">
      <c r="A60" s="534" t="s">
        <v>1241</v>
      </c>
      <c r="B60" s="535" t="s">
        <v>474</v>
      </c>
      <c r="C60" s="535" t="s">
        <v>1178</v>
      </c>
      <c r="D60" s="535" t="s">
        <v>1270</v>
      </c>
      <c r="E60" s="535" t="s">
        <v>1271</v>
      </c>
      <c r="F60" s="547">
        <v>2</v>
      </c>
      <c r="G60" s="547">
        <v>1122</v>
      </c>
      <c r="H60" s="535">
        <v>1</v>
      </c>
      <c r="I60" s="535">
        <v>561</v>
      </c>
      <c r="J60" s="547">
        <v>5</v>
      </c>
      <c r="K60" s="547">
        <v>2823</v>
      </c>
      <c r="L60" s="535">
        <v>2.5160427807486632</v>
      </c>
      <c r="M60" s="535">
        <v>564.6</v>
      </c>
      <c r="N60" s="547">
        <v>3</v>
      </c>
      <c r="O60" s="547">
        <v>1707</v>
      </c>
      <c r="P60" s="540">
        <v>1.5213903743315509</v>
      </c>
      <c r="Q60" s="548">
        <v>569</v>
      </c>
    </row>
    <row r="61" spans="1:17" ht="14.4" customHeight="1" thickBot="1" x14ac:dyDescent="0.35">
      <c r="A61" s="526" t="s">
        <v>1241</v>
      </c>
      <c r="B61" s="527" t="s">
        <v>474</v>
      </c>
      <c r="C61" s="527" t="s">
        <v>1178</v>
      </c>
      <c r="D61" s="527" t="s">
        <v>1272</v>
      </c>
      <c r="E61" s="527" t="s">
        <v>1273</v>
      </c>
      <c r="F61" s="549"/>
      <c r="G61" s="549"/>
      <c r="H61" s="527"/>
      <c r="I61" s="527"/>
      <c r="J61" s="549">
        <v>2</v>
      </c>
      <c r="K61" s="549">
        <v>4820</v>
      </c>
      <c r="L61" s="527"/>
      <c r="M61" s="527">
        <v>2410</v>
      </c>
      <c r="N61" s="549"/>
      <c r="O61" s="549"/>
      <c r="P61" s="532"/>
      <c r="Q61" s="550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738938</v>
      </c>
      <c r="C3" s="222">
        <f t="shared" ref="C3:R3" si="0">SUBTOTAL(9,C6:C1048576)</f>
        <v>10</v>
      </c>
      <c r="D3" s="222">
        <f t="shared" si="0"/>
        <v>1010909</v>
      </c>
      <c r="E3" s="222">
        <f t="shared" si="0"/>
        <v>15.297614756774985</v>
      </c>
      <c r="F3" s="222">
        <f t="shared" si="0"/>
        <v>1041820</v>
      </c>
      <c r="G3" s="225">
        <f>IF(B3&lt;&gt;0,F3/B3,"")</f>
        <v>1.4098882450219099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1275</v>
      </c>
      <c r="B6" s="603"/>
      <c r="C6" s="457"/>
      <c r="D6" s="603"/>
      <c r="E6" s="457"/>
      <c r="F6" s="603">
        <v>1448</v>
      </c>
      <c r="G6" s="480"/>
      <c r="H6" s="603"/>
      <c r="I6" s="457"/>
      <c r="J6" s="603"/>
      <c r="K6" s="457"/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59" t="s">
        <v>1276</v>
      </c>
      <c r="B7" s="604"/>
      <c r="C7" s="535"/>
      <c r="D7" s="604">
        <v>2705</v>
      </c>
      <c r="E7" s="535"/>
      <c r="F7" s="604"/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59" t="s">
        <v>1277</v>
      </c>
      <c r="B8" s="604">
        <v>6798</v>
      </c>
      <c r="C8" s="535">
        <v>1</v>
      </c>
      <c r="D8" s="604">
        <v>5577</v>
      </c>
      <c r="E8" s="535">
        <v>0.82038834951456308</v>
      </c>
      <c r="F8" s="604">
        <v>1448</v>
      </c>
      <c r="G8" s="540">
        <v>0.21300382465431009</v>
      </c>
      <c r="H8" s="604"/>
      <c r="I8" s="535"/>
      <c r="J8" s="604"/>
      <c r="K8" s="535"/>
      <c r="L8" s="604"/>
      <c r="M8" s="540"/>
      <c r="N8" s="604"/>
      <c r="O8" s="535"/>
      <c r="P8" s="604"/>
      <c r="Q8" s="535"/>
      <c r="R8" s="604"/>
      <c r="S8" s="541"/>
    </row>
    <row r="9" spans="1:19" ht="14.4" customHeight="1" x14ac:dyDescent="0.3">
      <c r="A9" s="559" t="s">
        <v>1278</v>
      </c>
      <c r="B9" s="604">
        <v>2681</v>
      </c>
      <c r="C9" s="535">
        <v>1</v>
      </c>
      <c r="D9" s="604">
        <v>2705</v>
      </c>
      <c r="E9" s="535">
        <v>1.0089518836255129</v>
      </c>
      <c r="F9" s="604">
        <v>227246</v>
      </c>
      <c r="G9" s="540">
        <v>84.761656098470723</v>
      </c>
      <c r="H9" s="604"/>
      <c r="I9" s="535"/>
      <c r="J9" s="604"/>
      <c r="K9" s="535"/>
      <c r="L9" s="604"/>
      <c r="M9" s="540"/>
      <c r="N9" s="604"/>
      <c r="O9" s="535"/>
      <c r="P9" s="604"/>
      <c r="Q9" s="535"/>
      <c r="R9" s="604"/>
      <c r="S9" s="541"/>
    </row>
    <row r="10" spans="1:19" ht="14.4" customHeight="1" x14ac:dyDescent="0.3">
      <c r="A10" s="559" t="s">
        <v>1279</v>
      </c>
      <c r="B10" s="604">
        <v>2516</v>
      </c>
      <c r="C10" s="535">
        <v>1</v>
      </c>
      <c r="D10" s="604"/>
      <c r="E10" s="535"/>
      <c r="F10" s="604"/>
      <c r="G10" s="540"/>
      <c r="H10" s="604"/>
      <c r="I10" s="535"/>
      <c r="J10" s="604"/>
      <c r="K10" s="535"/>
      <c r="L10" s="604"/>
      <c r="M10" s="540"/>
      <c r="N10" s="604"/>
      <c r="O10" s="535"/>
      <c r="P10" s="604"/>
      <c r="Q10" s="535"/>
      <c r="R10" s="604"/>
      <c r="S10" s="541"/>
    </row>
    <row r="11" spans="1:19" ht="14.4" customHeight="1" x14ac:dyDescent="0.3">
      <c r="A11" s="559" t="s">
        <v>1280</v>
      </c>
      <c r="B11" s="604">
        <v>179961</v>
      </c>
      <c r="C11" s="535">
        <v>1</v>
      </c>
      <c r="D11" s="604">
        <v>218278</v>
      </c>
      <c r="E11" s="535">
        <v>1.212918354532371</v>
      </c>
      <c r="F11" s="604">
        <v>326228</v>
      </c>
      <c r="G11" s="540">
        <v>1.8127705447291358</v>
      </c>
      <c r="H11" s="604"/>
      <c r="I11" s="535"/>
      <c r="J11" s="604"/>
      <c r="K11" s="535"/>
      <c r="L11" s="604"/>
      <c r="M11" s="540"/>
      <c r="N11" s="604"/>
      <c r="O11" s="535"/>
      <c r="P11" s="604"/>
      <c r="Q11" s="535"/>
      <c r="R11" s="604"/>
      <c r="S11" s="541"/>
    </row>
    <row r="12" spans="1:19" ht="14.4" customHeight="1" x14ac:dyDescent="0.3">
      <c r="A12" s="559" t="s">
        <v>1281</v>
      </c>
      <c r="B12" s="604">
        <v>205448</v>
      </c>
      <c r="C12" s="535">
        <v>1</v>
      </c>
      <c r="D12" s="604">
        <v>302092</v>
      </c>
      <c r="E12" s="535">
        <v>1.470406136832678</v>
      </c>
      <c r="F12" s="604">
        <v>362433</v>
      </c>
      <c r="G12" s="540">
        <v>1.7641106265332347</v>
      </c>
      <c r="H12" s="604"/>
      <c r="I12" s="535"/>
      <c r="J12" s="604"/>
      <c r="K12" s="535"/>
      <c r="L12" s="604"/>
      <c r="M12" s="540"/>
      <c r="N12" s="604"/>
      <c r="O12" s="535"/>
      <c r="P12" s="604"/>
      <c r="Q12" s="535"/>
      <c r="R12" s="604"/>
      <c r="S12" s="541"/>
    </row>
    <row r="13" spans="1:19" ht="14.4" customHeight="1" x14ac:dyDescent="0.3">
      <c r="A13" s="559" t="s">
        <v>1282</v>
      </c>
      <c r="B13" s="604">
        <v>176839</v>
      </c>
      <c r="C13" s="535">
        <v>1</v>
      </c>
      <c r="D13" s="604">
        <v>337665</v>
      </c>
      <c r="E13" s="535">
        <v>1.9094487075814723</v>
      </c>
      <c r="F13" s="604">
        <v>48843</v>
      </c>
      <c r="G13" s="540">
        <v>0.27620038566153393</v>
      </c>
      <c r="H13" s="604"/>
      <c r="I13" s="535"/>
      <c r="J13" s="604"/>
      <c r="K13" s="535"/>
      <c r="L13" s="604"/>
      <c r="M13" s="540"/>
      <c r="N13" s="604"/>
      <c r="O13" s="535"/>
      <c r="P13" s="604"/>
      <c r="Q13" s="535"/>
      <c r="R13" s="604"/>
      <c r="S13" s="541"/>
    </row>
    <row r="14" spans="1:19" ht="14.4" customHeight="1" x14ac:dyDescent="0.3">
      <c r="A14" s="559" t="s">
        <v>1283</v>
      </c>
      <c r="B14" s="604">
        <v>2681</v>
      </c>
      <c r="C14" s="535">
        <v>1</v>
      </c>
      <c r="D14" s="604">
        <v>18540</v>
      </c>
      <c r="E14" s="535">
        <v>6.9153301007086911</v>
      </c>
      <c r="F14" s="604"/>
      <c r="G14" s="540"/>
      <c r="H14" s="604"/>
      <c r="I14" s="535"/>
      <c r="J14" s="604"/>
      <c r="K14" s="535"/>
      <c r="L14" s="604"/>
      <c r="M14" s="540"/>
      <c r="N14" s="604"/>
      <c r="O14" s="535"/>
      <c r="P14" s="604"/>
      <c r="Q14" s="535"/>
      <c r="R14" s="604"/>
      <c r="S14" s="541"/>
    </row>
    <row r="15" spans="1:19" ht="14.4" customHeight="1" x14ac:dyDescent="0.3">
      <c r="A15" s="559" t="s">
        <v>1284</v>
      </c>
      <c r="B15" s="604">
        <v>130192</v>
      </c>
      <c r="C15" s="535">
        <v>1</v>
      </c>
      <c r="D15" s="604">
        <v>117440</v>
      </c>
      <c r="E15" s="535">
        <v>0.90205235344721646</v>
      </c>
      <c r="F15" s="604">
        <v>68742</v>
      </c>
      <c r="G15" s="540">
        <v>0.52800479292122404</v>
      </c>
      <c r="H15" s="604"/>
      <c r="I15" s="535"/>
      <c r="J15" s="604"/>
      <c r="K15" s="535"/>
      <c r="L15" s="604"/>
      <c r="M15" s="540"/>
      <c r="N15" s="604"/>
      <c r="O15" s="535"/>
      <c r="P15" s="604"/>
      <c r="Q15" s="535"/>
      <c r="R15" s="604"/>
      <c r="S15" s="541"/>
    </row>
    <row r="16" spans="1:19" ht="14.4" customHeight="1" x14ac:dyDescent="0.3">
      <c r="A16" s="559" t="s">
        <v>1285</v>
      </c>
      <c r="B16" s="604">
        <v>30386</v>
      </c>
      <c r="C16" s="535">
        <v>1</v>
      </c>
      <c r="D16" s="604">
        <v>1766</v>
      </c>
      <c r="E16" s="535">
        <v>5.8118870532482061E-2</v>
      </c>
      <c r="F16" s="604"/>
      <c r="G16" s="540"/>
      <c r="H16" s="604"/>
      <c r="I16" s="535"/>
      <c r="J16" s="604"/>
      <c r="K16" s="535"/>
      <c r="L16" s="604"/>
      <c r="M16" s="540"/>
      <c r="N16" s="604"/>
      <c r="O16" s="535"/>
      <c r="P16" s="604"/>
      <c r="Q16" s="535"/>
      <c r="R16" s="604"/>
      <c r="S16" s="541"/>
    </row>
    <row r="17" spans="1:19" ht="14.4" customHeight="1" x14ac:dyDescent="0.3">
      <c r="A17" s="559" t="s">
        <v>1286</v>
      </c>
      <c r="B17" s="604">
        <v>1436</v>
      </c>
      <c r="C17" s="535">
        <v>1</v>
      </c>
      <c r="D17" s="604">
        <v>1436</v>
      </c>
      <c r="E17" s="535">
        <v>1</v>
      </c>
      <c r="F17" s="604">
        <v>5432</v>
      </c>
      <c r="G17" s="540">
        <v>3.7827298050139277</v>
      </c>
      <c r="H17" s="604"/>
      <c r="I17" s="535"/>
      <c r="J17" s="604"/>
      <c r="K17" s="535"/>
      <c r="L17" s="604"/>
      <c r="M17" s="540"/>
      <c r="N17" s="604"/>
      <c r="O17" s="535"/>
      <c r="P17" s="604"/>
      <c r="Q17" s="535"/>
      <c r="R17" s="604"/>
      <c r="S17" s="541"/>
    </row>
    <row r="18" spans="1:19" ht="14.4" customHeight="1" thickBot="1" x14ac:dyDescent="0.35">
      <c r="A18" s="606" t="s">
        <v>1287</v>
      </c>
      <c r="B18" s="605"/>
      <c r="C18" s="527"/>
      <c r="D18" s="605">
        <v>2705</v>
      </c>
      <c r="E18" s="527"/>
      <c r="F18" s="605"/>
      <c r="G18" s="532"/>
      <c r="H18" s="605"/>
      <c r="I18" s="527"/>
      <c r="J18" s="605"/>
      <c r="K18" s="527"/>
      <c r="L18" s="605"/>
      <c r="M18" s="532"/>
      <c r="N18" s="605"/>
      <c r="O18" s="527"/>
      <c r="P18" s="605"/>
      <c r="Q18" s="527"/>
      <c r="R18" s="605"/>
      <c r="S18" s="5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1303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440</v>
      </c>
      <c r="G3" s="103">
        <f t="shared" si="0"/>
        <v>738938</v>
      </c>
      <c r="H3" s="103"/>
      <c r="I3" s="103"/>
      <c r="J3" s="103">
        <f t="shared" si="0"/>
        <v>535</v>
      </c>
      <c r="K3" s="103">
        <f t="shared" si="0"/>
        <v>1010909</v>
      </c>
      <c r="L3" s="103"/>
      <c r="M3" s="103"/>
      <c r="N3" s="103">
        <f t="shared" si="0"/>
        <v>504</v>
      </c>
      <c r="O3" s="103">
        <f t="shared" si="0"/>
        <v>1041820</v>
      </c>
      <c r="P3" s="75">
        <f>IF(G3=0,0,O3/G3)</f>
        <v>1.4098882450219099</v>
      </c>
      <c r="Q3" s="104">
        <f>IF(N3=0,0,O3/N3)</f>
        <v>2067.1031746031745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9" t="s">
        <v>1288</v>
      </c>
      <c r="B6" s="457" t="s">
        <v>1170</v>
      </c>
      <c r="C6" s="457" t="s">
        <v>1178</v>
      </c>
      <c r="D6" s="457" t="s">
        <v>1195</v>
      </c>
      <c r="E6" s="457" t="s">
        <v>1196</v>
      </c>
      <c r="F6" s="460"/>
      <c r="G6" s="460"/>
      <c r="H6" s="460"/>
      <c r="I6" s="460"/>
      <c r="J6" s="460"/>
      <c r="K6" s="460"/>
      <c r="L6" s="460"/>
      <c r="M6" s="460"/>
      <c r="N6" s="460">
        <v>1</v>
      </c>
      <c r="O6" s="460">
        <v>1448</v>
      </c>
      <c r="P6" s="480"/>
      <c r="Q6" s="546">
        <v>1448</v>
      </c>
    </row>
    <row r="7" spans="1:17" ht="14.4" customHeight="1" x14ac:dyDescent="0.3">
      <c r="A7" s="534" t="s">
        <v>1289</v>
      </c>
      <c r="B7" s="535" t="s">
        <v>1170</v>
      </c>
      <c r="C7" s="535" t="s">
        <v>1178</v>
      </c>
      <c r="D7" s="535" t="s">
        <v>1193</v>
      </c>
      <c r="E7" s="535" t="s">
        <v>1194</v>
      </c>
      <c r="F7" s="547"/>
      <c r="G7" s="547"/>
      <c r="H7" s="547"/>
      <c r="I7" s="547"/>
      <c r="J7" s="547">
        <v>1</v>
      </c>
      <c r="K7" s="547">
        <v>0</v>
      </c>
      <c r="L7" s="547"/>
      <c r="M7" s="547">
        <v>0</v>
      </c>
      <c r="N7" s="547"/>
      <c r="O7" s="547"/>
      <c r="P7" s="540"/>
      <c r="Q7" s="548"/>
    </row>
    <row r="8" spans="1:17" ht="14.4" customHeight="1" x14ac:dyDescent="0.3">
      <c r="A8" s="534" t="s">
        <v>1289</v>
      </c>
      <c r="B8" s="535" t="s">
        <v>1170</v>
      </c>
      <c r="C8" s="535" t="s">
        <v>1178</v>
      </c>
      <c r="D8" s="535" t="s">
        <v>1195</v>
      </c>
      <c r="E8" s="535" t="s">
        <v>1196</v>
      </c>
      <c r="F8" s="547"/>
      <c r="G8" s="547"/>
      <c r="H8" s="547"/>
      <c r="I8" s="547"/>
      <c r="J8" s="547">
        <v>1</v>
      </c>
      <c r="K8" s="547">
        <v>1444</v>
      </c>
      <c r="L8" s="547"/>
      <c r="M8" s="547">
        <v>1444</v>
      </c>
      <c r="N8" s="547"/>
      <c r="O8" s="547"/>
      <c r="P8" s="540"/>
      <c r="Q8" s="548"/>
    </row>
    <row r="9" spans="1:17" ht="14.4" customHeight="1" x14ac:dyDescent="0.3">
      <c r="A9" s="534" t="s">
        <v>1289</v>
      </c>
      <c r="B9" s="535" t="s">
        <v>1241</v>
      </c>
      <c r="C9" s="535" t="s">
        <v>1178</v>
      </c>
      <c r="D9" s="535" t="s">
        <v>1246</v>
      </c>
      <c r="E9" s="535" t="s">
        <v>1247</v>
      </c>
      <c r="F9" s="547"/>
      <c r="G9" s="547"/>
      <c r="H9" s="547"/>
      <c r="I9" s="547"/>
      <c r="J9" s="547">
        <v>1</v>
      </c>
      <c r="K9" s="547">
        <v>1261</v>
      </c>
      <c r="L9" s="547"/>
      <c r="M9" s="547">
        <v>1261</v>
      </c>
      <c r="N9" s="547"/>
      <c r="O9" s="547"/>
      <c r="P9" s="540"/>
      <c r="Q9" s="548"/>
    </row>
    <row r="10" spans="1:17" ht="14.4" customHeight="1" x14ac:dyDescent="0.3">
      <c r="A10" s="534" t="s">
        <v>1290</v>
      </c>
      <c r="B10" s="535" t="s">
        <v>1170</v>
      </c>
      <c r="C10" s="535" t="s">
        <v>1178</v>
      </c>
      <c r="D10" s="535" t="s">
        <v>1193</v>
      </c>
      <c r="E10" s="535" t="s">
        <v>1194</v>
      </c>
      <c r="F10" s="547">
        <v>2</v>
      </c>
      <c r="G10" s="547">
        <v>0</v>
      </c>
      <c r="H10" s="547"/>
      <c r="I10" s="547">
        <v>0</v>
      </c>
      <c r="J10" s="547">
        <v>2</v>
      </c>
      <c r="K10" s="547">
        <v>0</v>
      </c>
      <c r="L10" s="547"/>
      <c r="M10" s="547">
        <v>0</v>
      </c>
      <c r="N10" s="547"/>
      <c r="O10" s="547"/>
      <c r="P10" s="540"/>
      <c r="Q10" s="548"/>
    </row>
    <row r="11" spans="1:17" ht="14.4" customHeight="1" x14ac:dyDescent="0.3">
      <c r="A11" s="534" t="s">
        <v>1290</v>
      </c>
      <c r="B11" s="535" t="s">
        <v>1170</v>
      </c>
      <c r="C11" s="535" t="s">
        <v>1178</v>
      </c>
      <c r="D11" s="535" t="s">
        <v>1195</v>
      </c>
      <c r="E11" s="535" t="s">
        <v>1196</v>
      </c>
      <c r="F11" s="547">
        <v>3</v>
      </c>
      <c r="G11" s="547">
        <v>4308</v>
      </c>
      <c r="H11" s="547">
        <v>1</v>
      </c>
      <c r="I11" s="547">
        <v>1436</v>
      </c>
      <c r="J11" s="547">
        <v>3</v>
      </c>
      <c r="K11" s="547">
        <v>4316</v>
      </c>
      <c r="L11" s="547">
        <v>1.0018570102135562</v>
      </c>
      <c r="M11" s="547">
        <v>1438.6666666666667</v>
      </c>
      <c r="N11" s="547">
        <v>1</v>
      </c>
      <c r="O11" s="547">
        <v>1448</v>
      </c>
      <c r="P11" s="540">
        <v>0.33611884865366759</v>
      </c>
      <c r="Q11" s="548">
        <v>1448</v>
      </c>
    </row>
    <row r="12" spans="1:17" ht="14.4" customHeight="1" x14ac:dyDescent="0.3">
      <c r="A12" s="534" t="s">
        <v>1290</v>
      </c>
      <c r="B12" s="535" t="s">
        <v>1241</v>
      </c>
      <c r="C12" s="535" t="s">
        <v>1178</v>
      </c>
      <c r="D12" s="535" t="s">
        <v>1246</v>
      </c>
      <c r="E12" s="535" t="s">
        <v>1247</v>
      </c>
      <c r="F12" s="547">
        <v>2</v>
      </c>
      <c r="G12" s="547">
        <v>2490</v>
      </c>
      <c r="H12" s="547">
        <v>1</v>
      </c>
      <c r="I12" s="547">
        <v>1245</v>
      </c>
      <c r="J12" s="547">
        <v>1</v>
      </c>
      <c r="K12" s="547">
        <v>1261</v>
      </c>
      <c r="L12" s="547">
        <v>0.50642570281124499</v>
      </c>
      <c r="M12" s="547">
        <v>1261</v>
      </c>
      <c r="N12" s="547"/>
      <c r="O12" s="547"/>
      <c r="P12" s="540"/>
      <c r="Q12" s="548"/>
    </row>
    <row r="13" spans="1:17" ht="14.4" customHeight="1" x14ac:dyDescent="0.3">
      <c r="A13" s="534" t="s">
        <v>1291</v>
      </c>
      <c r="B13" s="535" t="s">
        <v>1170</v>
      </c>
      <c r="C13" s="535" t="s">
        <v>1178</v>
      </c>
      <c r="D13" s="535" t="s">
        <v>1191</v>
      </c>
      <c r="E13" s="535" t="s">
        <v>1192</v>
      </c>
      <c r="F13" s="547"/>
      <c r="G13" s="547"/>
      <c r="H13" s="547"/>
      <c r="I13" s="547"/>
      <c r="J13" s="547"/>
      <c r="K13" s="547"/>
      <c r="L13" s="547"/>
      <c r="M13" s="547"/>
      <c r="N13" s="547">
        <v>2</v>
      </c>
      <c r="O13" s="547">
        <v>654</v>
      </c>
      <c r="P13" s="540"/>
      <c r="Q13" s="548">
        <v>327</v>
      </c>
    </row>
    <row r="14" spans="1:17" ht="14.4" customHeight="1" x14ac:dyDescent="0.3">
      <c r="A14" s="534" t="s">
        <v>1291</v>
      </c>
      <c r="B14" s="535" t="s">
        <v>1170</v>
      </c>
      <c r="C14" s="535" t="s">
        <v>1178</v>
      </c>
      <c r="D14" s="535" t="s">
        <v>1195</v>
      </c>
      <c r="E14" s="535" t="s">
        <v>1196</v>
      </c>
      <c r="F14" s="547">
        <v>1</v>
      </c>
      <c r="G14" s="547">
        <v>1436</v>
      </c>
      <c r="H14" s="547">
        <v>1</v>
      </c>
      <c r="I14" s="547">
        <v>1436</v>
      </c>
      <c r="J14" s="547">
        <v>1</v>
      </c>
      <c r="K14" s="547">
        <v>1444</v>
      </c>
      <c r="L14" s="547">
        <v>1.0055710306406684</v>
      </c>
      <c r="M14" s="547">
        <v>1444</v>
      </c>
      <c r="N14" s="547">
        <v>1</v>
      </c>
      <c r="O14" s="547">
        <v>1448</v>
      </c>
      <c r="P14" s="540">
        <v>1.0083565459610029</v>
      </c>
      <c r="Q14" s="548">
        <v>1448</v>
      </c>
    </row>
    <row r="15" spans="1:17" ht="14.4" customHeight="1" x14ac:dyDescent="0.3">
      <c r="A15" s="534" t="s">
        <v>1291</v>
      </c>
      <c r="B15" s="535" t="s">
        <v>1241</v>
      </c>
      <c r="C15" s="535" t="s">
        <v>1178</v>
      </c>
      <c r="D15" s="535" t="s">
        <v>1246</v>
      </c>
      <c r="E15" s="535" t="s">
        <v>1247</v>
      </c>
      <c r="F15" s="547">
        <v>1</v>
      </c>
      <c r="G15" s="547">
        <v>1245</v>
      </c>
      <c r="H15" s="547">
        <v>1</v>
      </c>
      <c r="I15" s="547">
        <v>1245</v>
      </c>
      <c r="J15" s="547">
        <v>1</v>
      </c>
      <c r="K15" s="547">
        <v>1261</v>
      </c>
      <c r="L15" s="547">
        <v>1.01285140562249</v>
      </c>
      <c r="M15" s="547">
        <v>1261</v>
      </c>
      <c r="N15" s="547"/>
      <c r="O15" s="547"/>
      <c r="P15" s="540"/>
      <c r="Q15" s="548"/>
    </row>
    <row r="16" spans="1:17" ht="14.4" customHeight="1" x14ac:dyDescent="0.3">
      <c r="A16" s="534" t="s">
        <v>1291</v>
      </c>
      <c r="B16" s="535" t="s">
        <v>1241</v>
      </c>
      <c r="C16" s="535" t="s">
        <v>1178</v>
      </c>
      <c r="D16" s="535" t="s">
        <v>1252</v>
      </c>
      <c r="E16" s="535" t="s">
        <v>1253</v>
      </c>
      <c r="F16" s="547"/>
      <c r="G16" s="547"/>
      <c r="H16" s="547"/>
      <c r="I16" s="547"/>
      <c r="J16" s="547"/>
      <c r="K16" s="547"/>
      <c r="L16" s="547"/>
      <c r="M16" s="547"/>
      <c r="N16" s="547">
        <v>1</v>
      </c>
      <c r="O16" s="547">
        <v>1008</v>
      </c>
      <c r="P16" s="540"/>
      <c r="Q16" s="548">
        <v>1008</v>
      </c>
    </row>
    <row r="17" spans="1:17" ht="14.4" customHeight="1" x14ac:dyDescent="0.3">
      <c r="A17" s="534" t="s">
        <v>1291</v>
      </c>
      <c r="B17" s="535" t="s">
        <v>1241</v>
      </c>
      <c r="C17" s="535" t="s">
        <v>1178</v>
      </c>
      <c r="D17" s="535" t="s">
        <v>1254</v>
      </c>
      <c r="E17" s="535" t="s">
        <v>1255</v>
      </c>
      <c r="F17" s="547"/>
      <c r="G17" s="547"/>
      <c r="H17" s="547"/>
      <c r="I17" s="547"/>
      <c r="J17" s="547"/>
      <c r="K17" s="547"/>
      <c r="L17" s="547"/>
      <c r="M17" s="547"/>
      <c r="N17" s="547">
        <v>99</v>
      </c>
      <c r="O17" s="547">
        <v>224136</v>
      </c>
      <c r="P17" s="540"/>
      <c r="Q17" s="548">
        <v>2264</v>
      </c>
    </row>
    <row r="18" spans="1:17" ht="14.4" customHeight="1" x14ac:dyDescent="0.3">
      <c r="A18" s="534" t="s">
        <v>1292</v>
      </c>
      <c r="B18" s="535" t="s">
        <v>1170</v>
      </c>
      <c r="C18" s="535" t="s">
        <v>1178</v>
      </c>
      <c r="D18" s="535" t="s">
        <v>1195</v>
      </c>
      <c r="E18" s="535" t="s">
        <v>1196</v>
      </c>
      <c r="F18" s="547">
        <v>1</v>
      </c>
      <c r="G18" s="547">
        <v>1436</v>
      </c>
      <c r="H18" s="547">
        <v>1</v>
      </c>
      <c r="I18" s="547">
        <v>1436</v>
      </c>
      <c r="J18" s="547"/>
      <c r="K18" s="547"/>
      <c r="L18" s="547"/>
      <c r="M18" s="547"/>
      <c r="N18" s="547"/>
      <c r="O18" s="547"/>
      <c r="P18" s="540"/>
      <c r="Q18" s="548"/>
    </row>
    <row r="19" spans="1:17" ht="14.4" customHeight="1" x14ac:dyDescent="0.3">
      <c r="A19" s="534" t="s">
        <v>1292</v>
      </c>
      <c r="B19" s="535" t="s">
        <v>1216</v>
      </c>
      <c r="C19" s="535" t="s">
        <v>1178</v>
      </c>
      <c r="D19" s="535" t="s">
        <v>1217</v>
      </c>
      <c r="E19" s="535" t="s">
        <v>1218</v>
      </c>
      <c r="F19" s="547">
        <v>1</v>
      </c>
      <c r="G19" s="547">
        <v>438</v>
      </c>
      <c r="H19" s="547">
        <v>1</v>
      </c>
      <c r="I19" s="547">
        <v>438</v>
      </c>
      <c r="J19" s="547"/>
      <c r="K19" s="547"/>
      <c r="L19" s="547"/>
      <c r="M19" s="547"/>
      <c r="N19" s="547"/>
      <c r="O19" s="547"/>
      <c r="P19" s="540"/>
      <c r="Q19" s="548"/>
    </row>
    <row r="20" spans="1:17" ht="14.4" customHeight="1" x14ac:dyDescent="0.3">
      <c r="A20" s="534" t="s">
        <v>1292</v>
      </c>
      <c r="B20" s="535" t="s">
        <v>1216</v>
      </c>
      <c r="C20" s="535" t="s">
        <v>1178</v>
      </c>
      <c r="D20" s="535" t="s">
        <v>1227</v>
      </c>
      <c r="E20" s="535" t="s">
        <v>1228</v>
      </c>
      <c r="F20" s="547">
        <v>1</v>
      </c>
      <c r="G20" s="547">
        <v>642</v>
      </c>
      <c r="H20" s="547">
        <v>1</v>
      </c>
      <c r="I20" s="547">
        <v>642</v>
      </c>
      <c r="J20" s="547"/>
      <c r="K20" s="547"/>
      <c r="L20" s="547"/>
      <c r="M20" s="547"/>
      <c r="N20" s="547"/>
      <c r="O20" s="547"/>
      <c r="P20" s="540"/>
      <c r="Q20" s="548"/>
    </row>
    <row r="21" spans="1:17" ht="14.4" customHeight="1" x14ac:dyDescent="0.3">
      <c r="A21" s="534" t="s">
        <v>1293</v>
      </c>
      <c r="B21" s="535" t="s">
        <v>1170</v>
      </c>
      <c r="C21" s="535" t="s">
        <v>1178</v>
      </c>
      <c r="D21" s="535" t="s">
        <v>1191</v>
      </c>
      <c r="E21" s="535" t="s">
        <v>1192</v>
      </c>
      <c r="F21" s="547">
        <v>16</v>
      </c>
      <c r="G21" s="547">
        <v>5168</v>
      </c>
      <c r="H21" s="547">
        <v>1</v>
      </c>
      <c r="I21" s="547">
        <v>323</v>
      </c>
      <c r="J21" s="547">
        <v>10</v>
      </c>
      <c r="K21" s="547">
        <v>3242</v>
      </c>
      <c r="L21" s="547">
        <v>0.62732198142414863</v>
      </c>
      <c r="M21" s="547">
        <v>324.2</v>
      </c>
      <c r="N21" s="547">
        <v>9</v>
      </c>
      <c r="O21" s="547">
        <v>2943</v>
      </c>
      <c r="P21" s="540">
        <v>0.56946594427244579</v>
      </c>
      <c r="Q21" s="548">
        <v>327</v>
      </c>
    </row>
    <row r="22" spans="1:17" ht="14.4" customHeight="1" x14ac:dyDescent="0.3">
      <c r="A22" s="534" t="s">
        <v>1293</v>
      </c>
      <c r="B22" s="535" t="s">
        <v>1170</v>
      </c>
      <c r="C22" s="535" t="s">
        <v>1178</v>
      </c>
      <c r="D22" s="535" t="s">
        <v>1193</v>
      </c>
      <c r="E22" s="535" t="s">
        <v>1194</v>
      </c>
      <c r="F22" s="547">
        <v>4</v>
      </c>
      <c r="G22" s="547">
        <v>0</v>
      </c>
      <c r="H22" s="547"/>
      <c r="I22" s="547">
        <v>0</v>
      </c>
      <c r="J22" s="547">
        <v>4</v>
      </c>
      <c r="K22" s="547">
        <v>0</v>
      </c>
      <c r="L22" s="547"/>
      <c r="M22" s="547">
        <v>0</v>
      </c>
      <c r="N22" s="547"/>
      <c r="O22" s="547"/>
      <c r="P22" s="540"/>
      <c r="Q22" s="548"/>
    </row>
    <row r="23" spans="1:17" ht="14.4" customHeight="1" x14ac:dyDescent="0.3">
      <c r="A23" s="534" t="s">
        <v>1293</v>
      </c>
      <c r="B23" s="535" t="s">
        <v>1170</v>
      </c>
      <c r="C23" s="535" t="s">
        <v>1178</v>
      </c>
      <c r="D23" s="535" t="s">
        <v>1195</v>
      </c>
      <c r="E23" s="535" t="s">
        <v>1196</v>
      </c>
      <c r="F23" s="547">
        <v>5</v>
      </c>
      <c r="G23" s="547">
        <v>7180</v>
      </c>
      <c r="H23" s="547">
        <v>1</v>
      </c>
      <c r="I23" s="547">
        <v>1436</v>
      </c>
      <c r="J23" s="547">
        <v>11</v>
      </c>
      <c r="K23" s="547">
        <v>15868</v>
      </c>
      <c r="L23" s="547">
        <v>2.2100278551532035</v>
      </c>
      <c r="M23" s="547">
        <v>1442.5454545454545</v>
      </c>
      <c r="N23" s="547">
        <v>5</v>
      </c>
      <c r="O23" s="547">
        <v>7240</v>
      </c>
      <c r="P23" s="540">
        <v>1.0083565459610029</v>
      </c>
      <c r="Q23" s="548">
        <v>1448</v>
      </c>
    </row>
    <row r="24" spans="1:17" ht="14.4" customHeight="1" x14ac:dyDescent="0.3">
      <c r="A24" s="534" t="s">
        <v>1293</v>
      </c>
      <c r="B24" s="535" t="s">
        <v>1170</v>
      </c>
      <c r="C24" s="535" t="s">
        <v>1178</v>
      </c>
      <c r="D24" s="535" t="s">
        <v>1197</v>
      </c>
      <c r="E24" s="535" t="s">
        <v>1198</v>
      </c>
      <c r="F24" s="547">
        <v>0</v>
      </c>
      <c r="G24" s="547">
        <v>0</v>
      </c>
      <c r="H24" s="547"/>
      <c r="I24" s="547"/>
      <c r="J24" s="547"/>
      <c r="K24" s="547"/>
      <c r="L24" s="547"/>
      <c r="M24" s="547"/>
      <c r="N24" s="547"/>
      <c r="O24" s="547"/>
      <c r="P24" s="540"/>
      <c r="Q24" s="548"/>
    </row>
    <row r="25" spans="1:17" ht="14.4" customHeight="1" x14ac:dyDescent="0.3">
      <c r="A25" s="534" t="s">
        <v>1293</v>
      </c>
      <c r="B25" s="535" t="s">
        <v>1216</v>
      </c>
      <c r="C25" s="535" t="s">
        <v>1178</v>
      </c>
      <c r="D25" s="535" t="s">
        <v>1217</v>
      </c>
      <c r="E25" s="535" t="s">
        <v>1218</v>
      </c>
      <c r="F25" s="547">
        <v>1</v>
      </c>
      <c r="G25" s="547">
        <v>438</v>
      </c>
      <c r="H25" s="547">
        <v>1</v>
      </c>
      <c r="I25" s="547">
        <v>438</v>
      </c>
      <c r="J25" s="547">
        <v>1</v>
      </c>
      <c r="K25" s="547">
        <v>438</v>
      </c>
      <c r="L25" s="547">
        <v>1</v>
      </c>
      <c r="M25" s="547">
        <v>438</v>
      </c>
      <c r="N25" s="547"/>
      <c r="O25" s="547"/>
      <c r="P25" s="540"/>
      <c r="Q25" s="548"/>
    </row>
    <row r="26" spans="1:17" ht="14.4" customHeight="1" x14ac:dyDescent="0.3">
      <c r="A26" s="534" t="s">
        <v>1293</v>
      </c>
      <c r="B26" s="535" t="s">
        <v>1216</v>
      </c>
      <c r="C26" s="535" t="s">
        <v>1178</v>
      </c>
      <c r="D26" s="535" t="s">
        <v>1227</v>
      </c>
      <c r="E26" s="535" t="s">
        <v>1228</v>
      </c>
      <c r="F26" s="547">
        <v>19</v>
      </c>
      <c r="G26" s="547">
        <v>12198</v>
      </c>
      <c r="H26" s="547">
        <v>1</v>
      </c>
      <c r="I26" s="547">
        <v>642</v>
      </c>
      <c r="J26" s="547">
        <v>5</v>
      </c>
      <c r="K26" s="547">
        <v>3215</v>
      </c>
      <c r="L26" s="547">
        <v>0.26356779799967206</v>
      </c>
      <c r="M26" s="547">
        <v>643</v>
      </c>
      <c r="N26" s="547"/>
      <c r="O26" s="547"/>
      <c r="P26" s="540"/>
      <c r="Q26" s="548"/>
    </row>
    <row r="27" spans="1:17" ht="14.4" customHeight="1" x14ac:dyDescent="0.3">
      <c r="A27" s="534" t="s">
        <v>1293</v>
      </c>
      <c r="B27" s="535" t="s">
        <v>1216</v>
      </c>
      <c r="C27" s="535" t="s">
        <v>1178</v>
      </c>
      <c r="D27" s="535" t="s">
        <v>1231</v>
      </c>
      <c r="E27" s="535" t="s">
        <v>1232</v>
      </c>
      <c r="F27" s="547"/>
      <c r="G27" s="547"/>
      <c r="H27" s="547"/>
      <c r="I27" s="547"/>
      <c r="J27" s="547">
        <v>2</v>
      </c>
      <c r="K27" s="547">
        <v>1172</v>
      </c>
      <c r="L27" s="547"/>
      <c r="M27" s="547">
        <v>586</v>
      </c>
      <c r="N27" s="547"/>
      <c r="O27" s="547"/>
      <c r="P27" s="540"/>
      <c r="Q27" s="548"/>
    </row>
    <row r="28" spans="1:17" ht="14.4" customHeight="1" x14ac:dyDescent="0.3">
      <c r="A28" s="534" t="s">
        <v>1293</v>
      </c>
      <c r="B28" s="535" t="s">
        <v>1216</v>
      </c>
      <c r="C28" s="535" t="s">
        <v>1178</v>
      </c>
      <c r="D28" s="535" t="s">
        <v>1233</v>
      </c>
      <c r="E28" s="535" t="s">
        <v>1234</v>
      </c>
      <c r="F28" s="547">
        <v>3</v>
      </c>
      <c r="G28" s="547">
        <v>2448</v>
      </c>
      <c r="H28" s="547">
        <v>1</v>
      </c>
      <c r="I28" s="547">
        <v>816</v>
      </c>
      <c r="J28" s="547">
        <v>1</v>
      </c>
      <c r="K28" s="547">
        <v>816</v>
      </c>
      <c r="L28" s="547">
        <v>0.33333333333333331</v>
      </c>
      <c r="M28" s="547">
        <v>816</v>
      </c>
      <c r="N28" s="547"/>
      <c r="O28" s="547"/>
      <c r="P28" s="540"/>
      <c r="Q28" s="548"/>
    </row>
    <row r="29" spans="1:17" ht="14.4" customHeight="1" x14ac:dyDescent="0.3">
      <c r="A29" s="534" t="s">
        <v>1293</v>
      </c>
      <c r="B29" s="535" t="s">
        <v>1241</v>
      </c>
      <c r="C29" s="535" t="s">
        <v>1178</v>
      </c>
      <c r="D29" s="535" t="s">
        <v>1244</v>
      </c>
      <c r="E29" s="535" t="s">
        <v>1245</v>
      </c>
      <c r="F29" s="547">
        <v>3</v>
      </c>
      <c r="G29" s="547">
        <v>891</v>
      </c>
      <c r="H29" s="547">
        <v>1</v>
      </c>
      <c r="I29" s="547">
        <v>297</v>
      </c>
      <c r="J29" s="547">
        <v>3</v>
      </c>
      <c r="K29" s="547">
        <v>895</v>
      </c>
      <c r="L29" s="547">
        <v>1.0044893378226711</v>
      </c>
      <c r="M29" s="547">
        <v>298.33333333333331</v>
      </c>
      <c r="N29" s="547">
        <v>6</v>
      </c>
      <c r="O29" s="547">
        <v>1818</v>
      </c>
      <c r="P29" s="540">
        <v>2.0404040404040402</v>
      </c>
      <c r="Q29" s="548">
        <v>303</v>
      </c>
    </row>
    <row r="30" spans="1:17" ht="14.4" customHeight="1" x14ac:dyDescent="0.3">
      <c r="A30" s="534" t="s">
        <v>1293</v>
      </c>
      <c r="B30" s="535" t="s">
        <v>1241</v>
      </c>
      <c r="C30" s="535" t="s">
        <v>1178</v>
      </c>
      <c r="D30" s="535" t="s">
        <v>1246</v>
      </c>
      <c r="E30" s="535" t="s">
        <v>1247</v>
      </c>
      <c r="F30" s="547">
        <v>2</v>
      </c>
      <c r="G30" s="547">
        <v>2490</v>
      </c>
      <c r="H30" s="547">
        <v>1</v>
      </c>
      <c r="I30" s="547">
        <v>1245</v>
      </c>
      <c r="J30" s="547">
        <v>3</v>
      </c>
      <c r="K30" s="547">
        <v>3751</v>
      </c>
      <c r="L30" s="547">
        <v>1.5064257028112449</v>
      </c>
      <c r="M30" s="547">
        <v>1250.3333333333333</v>
      </c>
      <c r="N30" s="547">
        <v>5</v>
      </c>
      <c r="O30" s="547">
        <v>6340</v>
      </c>
      <c r="P30" s="540">
        <v>2.5461847389558234</v>
      </c>
      <c r="Q30" s="548">
        <v>1268</v>
      </c>
    </row>
    <row r="31" spans="1:17" ht="14.4" customHeight="1" x14ac:dyDescent="0.3">
      <c r="A31" s="534" t="s">
        <v>1293</v>
      </c>
      <c r="B31" s="535" t="s">
        <v>1241</v>
      </c>
      <c r="C31" s="535" t="s">
        <v>1178</v>
      </c>
      <c r="D31" s="535" t="s">
        <v>1248</v>
      </c>
      <c r="E31" s="535" t="s">
        <v>1249</v>
      </c>
      <c r="F31" s="547"/>
      <c r="G31" s="547"/>
      <c r="H31" s="547"/>
      <c r="I31" s="547"/>
      <c r="J31" s="547">
        <v>1</v>
      </c>
      <c r="K31" s="547">
        <v>9412</v>
      </c>
      <c r="L31" s="547"/>
      <c r="M31" s="547">
        <v>9412</v>
      </c>
      <c r="N31" s="547"/>
      <c r="O31" s="547"/>
      <c r="P31" s="540"/>
      <c r="Q31" s="548"/>
    </row>
    <row r="32" spans="1:17" ht="14.4" customHeight="1" x14ac:dyDescent="0.3">
      <c r="A32" s="534" t="s">
        <v>1293</v>
      </c>
      <c r="B32" s="535" t="s">
        <v>1241</v>
      </c>
      <c r="C32" s="535" t="s">
        <v>1178</v>
      </c>
      <c r="D32" s="535" t="s">
        <v>1254</v>
      </c>
      <c r="E32" s="535" t="s">
        <v>1255</v>
      </c>
      <c r="F32" s="547">
        <v>42</v>
      </c>
      <c r="G32" s="547">
        <v>93786</v>
      </c>
      <c r="H32" s="547">
        <v>1</v>
      </c>
      <c r="I32" s="547">
        <v>2233</v>
      </c>
      <c r="J32" s="547">
        <v>62</v>
      </c>
      <c r="K32" s="547">
        <v>138950</v>
      </c>
      <c r="L32" s="547">
        <v>1.4815644125988954</v>
      </c>
      <c r="M32" s="547">
        <v>2241.1290322580644</v>
      </c>
      <c r="N32" s="547">
        <v>108</v>
      </c>
      <c r="O32" s="547">
        <v>244512</v>
      </c>
      <c r="P32" s="540">
        <v>2.6071268632844986</v>
      </c>
      <c r="Q32" s="548">
        <v>2264</v>
      </c>
    </row>
    <row r="33" spans="1:17" ht="14.4" customHeight="1" x14ac:dyDescent="0.3">
      <c r="A33" s="534" t="s">
        <v>1293</v>
      </c>
      <c r="B33" s="535" t="s">
        <v>1241</v>
      </c>
      <c r="C33" s="535" t="s">
        <v>1178</v>
      </c>
      <c r="D33" s="535" t="s">
        <v>1258</v>
      </c>
      <c r="E33" s="535" t="s">
        <v>1259</v>
      </c>
      <c r="F33" s="547">
        <v>4</v>
      </c>
      <c r="G33" s="547">
        <v>3492</v>
      </c>
      <c r="H33" s="547">
        <v>1</v>
      </c>
      <c r="I33" s="547">
        <v>873</v>
      </c>
      <c r="J33" s="547">
        <v>3</v>
      </c>
      <c r="K33" s="547">
        <v>2627</v>
      </c>
      <c r="L33" s="547">
        <v>0.75229095074455898</v>
      </c>
      <c r="M33" s="547">
        <v>875.66666666666663</v>
      </c>
      <c r="N33" s="547">
        <v>7</v>
      </c>
      <c r="O33" s="547">
        <v>6195</v>
      </c>
      <c r="P33" s="540">
        <v>1.7740549828178693</v>
      </c>
      <c r="Q33" s="548">
        <v>885</v>
      </c>
    </row>
    <row r="34" spans="1:17" ht="14.4" customHeight="1" x14ac:dyDescent="0.3">
      <c r="A34" s="534" t="s">
        <v>1293</v>
      </c>
      <c r="B34" s="535" t="s">
        <v>1241</v>
      </c>
      <c r="C34" s="535" t="s">
        <v>1178</v>
      </c>
      <c r="D34" s="535" t="s">
        <v>1264</v>
      </c>
      <c r="E34" s="535" t="s">
        <v>1265</v>
      </c>
      <c r="F34" s="547"/>
      <c r="G34" s="547"/>
      <c r="H34" s="547"/>
      <c r="I34" s="547"/>
      <c r="J34" s="547">
        <v>2</v>
      </c>
      <c r="K34" s="547">
        <v>17000</v>
      </c>
      <c r="L34" s="547"/>
      <c r="M34" s="547">
        <v>8500</v>
      </c>
      <c r="N34" s="547">
        <v>3</v>
      </c>
      <c r="O34" s="547">
        <v>25746</v>
      </c>
      <c r="P34" s="540"/>
      <c r="Q34" s="548">
        <v>8582</v>
      </c>
    </row>
    <row r="35" spans="1:17" ht="14.4" customHeight="1" x14ac:dyDescent="0.3">
      <c r="A35" s="534" t="s">
        <v>1293</v>
      </c>
      <c r="B35" s="535" t="s">
        <v>1241</v>
      </c>
      <c r="C35" s="535" t="s">
        <v>1178</v>
      </c>
      <c r="D35" s="535" t="s">
        <v>1266</v>
      </c>
      <c r="E35" s="535" t="s">
        <v>1267</v>
      </c>
      <c r="F35" s="547">
        <v>5</v>
      </c>
      <c r="G35" s="547">
        <v>51870</v>
      </c>
      <c r="H35" s="547">
        <v>1</v>
      </c>
      <c r="I35" s="547">
        <v>10374</v>
      </c>
      <c r="J35" s="547">
        <v>2</v>
      </c>
      <c r="K35" s="547">
        <v>20892</v>
      </c>
      <c r="L35" s="547">
        <v>0.40277617119722381</v>
      </c>
      <c r="M35" s="547">
        <v>10446</v>
      </c>
      <c r="N35" s="547">
        <v>3</v>
      </c>
      <c r="O35" s="547">
        <v>31434</v>
      </c>
      <c r="P35" s="540">
        <v>0.60601503759398501</v>
      </c>
      <c r="Q35" s="548">
        <v>10478</v>
      </c>
    </row>
    <row r="36" spans="1:17" ht="14.4" customHeight="1" x14ac:dyDescent="0.3">
      <c r="A36" s="534" t="s">
        <v>1294</v>
      </c>
      <c r="B36" s="535" t="s">
        <v>1170</v>
      </c>
      <c r="C36" s="535" t="s">
        <v>1178</v>
      </c>
      <c r="D36" s="535" t="s">
        <v>1185</v>
      </c>
      <c r="E36" s="535" t="s">
        <v>1186</v>
      </c>
      <c r="F36" s="547">
        <v>3</v>
      </c>
      <c r="G36" s="547">
        <v>6939</v>
      </c>
      <c r="H36" s="547">
        <v>1</v>
      </c>
      <c r="I36" s="547">
        <v>2313</v>
      </c>
      <c r="J36" s="547">
        <v>10</v>
      </c>
      <c r="K36" s="547">
        <v>13958</v>
      </c>
      <c r="L36" s="547">
        <v>2.0115290387663927</v>
      </c>
      <c r="M36" s="547">
        <v>1395.8</v>
      </c>
      <c r="N36" s="547">
        <v>5</v>
      </c>
      <c r="O36" s="547">
        <v>11680</v>
      </c>
      <c r="P36" s="540">
        <v>1.6832396598933563</v>
      </c>
      <c r="Q36" s="548">
        <v>2336</v>
      </c>
    </row>
    <row r="37" spans="1:17" ht="14.4" customHeight="1" x14ac:dyDescent="0.3">
      <c r="A37" s="534" t="s">
        <v>1294</v>
      </c>
      <c r="B37" s="535" t="s">
        <v>1170</v>
      </c>
      <c r="C37" s="535" t="s">
        <v>1178</v>
      </c>
      <c r="D37" s="535" t="s">
        <v>1191</v>
      </c>
      <c r="E37" s="535" t="s">
        <v>1192</v>
      </c>
      <c r="F37" s="547">
        <v>3</v>
      </c>
      <c r="G37" s="547">
        <v>969</v>
      </c>
      <c r="H37" s="547">
        <v>1</v>
      </c>
      <c r="I37" s="547">
        <v>323</v>
      </c>
      <c r="J37" s="547">
        <v>6</v>
      </c>
      <c r="K37" s="547">
        <v>1953</v>
      </c>
      <c r="L37" s="547">
        <v>2.0154798761609909</v>
      </c>
      <c r="M37" s="547">
        <v>325.5</v>
      </c>
      <c r="N37" s="547">
        <v>15</v>
      </c>
      <c r="O37" s="547">
        <v>4905</v>
      </c>
      <c r="P37" s="540">
        <v>5.0619195046439627</v>
      </c>
      <c r="Q37" s="548">
        <v>327</v>
      </c>
    </row>
    <row r="38" spans="1:17" ht="14.4" customHeight="1" x14ac:dyDescent="0.3">
      <c r="A38" s="534" t="s">
        <v>1294</v>
      </c>
      <c r="B38" s="535" t="s">
        <v>1170</v>
      </c>
      <c r="C38" s="535" t="s">
        <v>1178</v>
      </c>
      <c r="D38" s="535" t="s">
        <v>1195</v>
      </c>
      <c r="E38" s="535" t="s">
        <v>1196</v>
      </c>
      <c r="F38" s="547">
        <v>10</v>
      </c>
      <c r="G38" s="547">
        <v>14360</v>
      </c>
      <c r="H38" s="547">
        <v>1</v>
      </c>
      <c r="I38" s="547">
        <v>1436</v>
      </c>
      <c r="J38" s="547">
        <v>16</v>
      </c>
      <c r="K38" s="547">
        <v>23096</v>
      </c>
      <c r="L38" s="547">
        <v>1.6083565459610027</v>
      </c>
      <c r="M38" s="547">
        <v>1443.5</v>
      </c>
      <c r="N38" s="547">
        <v>12</v>
      </c>
      <c r="O38" s="547">
        <v>17376</v>
      </c>
      <c r="P38" s="540">
        <v>1.2100278551532033</v>
      </c>
      <c r="Q38" s="548">
        <v>1448</v>
      </c>
    </row>
    <row r="39" spans="1:17" ht="14.4" customHeight="1" x14ac:dyDescent="0.3">
      <c r="A39" s="534" t="s">
        <v>1294</v>
      </c>
      <c r="B39" s="535" t="s">
        <v>1170</v>
      </c>
      <c r="C39" s="535" t="s">
        <v>1178</v>
      </c>
      <c r="D39" s="535" t="s">
        <v>1197</v>
      </c>
      <c r="E39" s="535" t="s">
        <v>1198</v>
      </c>
      <c r="F39" s="547">
        <v>2</v>
      </c>
      <c r="G39" s="547">
        <v>212</v>
      </c>
      <c r="H39" s="547">
        <v>1</v>
      </c>
      <c r="I39" s="547">
        <v>106</v>
      </c>
      <c r="J39" s="547"/>
      <c r="K39" s="547"/>
      <c r="L39" s="547"/>
      <c r="M39" s="547"/>
      <c r="N39" s="547"/>
      <c r="O39" s="547"/>
      <c r="P39" s="540"/>
      <c r="Q39" s="548"/>
    </row>
    <row r="40" spans="1:17" ht="14.4" customHeight="1" x14ac:dyDescent="0.3">
      <c r="A40" s="534" t="s">
        <v>1294</v>
      </c>
      <c r="B40" s="535" t="s">
        <v>1241</v>
      </c>
      <c r="C40" s="535" t="s">
        <v>1178</v>
      </c>
      <c r="D40" s="535" t="s">
        <v>1244</v>
      </c>
      <c r="E40" s="535" t="s">
        <v>1245</v>
      </c>
      <c r="F40" s="547">
        <v>3</v>
      </c>
      <c r="G40" s="547">
        <v>891</v>
      </c>
      <c r="H40" s="547">
        <v>1</v>
      </c>
      <c r="I40" s="547">
        <v>297</v>
      </c>
      <c r="J40" s="547">
        <v>7</v>
      </c>
      <c r="K40" s="547">
        <v>2099</v>
      </c>
      <c r="L40" s="547">
        <v>2.3557800224466892</v>
      </c>
      <c r="M40" s="547">
        <v>299.85714285714283</v>
      </c>
      <c r="N40" s="547">
        <v>8</v>
      </c>
      <c r="O40" s="547">
        <v>2424</v>
      </c>
      <c r="P40" s="540">
        <v>2.7205387205387206</v>
      </c>
      <c r="Q40" s="548">
        <v>303</v>
      </c>
    </row>
    <row r="41" spans="1:17" ht="14.4" customHeight="1" x14ac:dyDescent="0.3">
      <c r="A41" s="534" t="s">
        <v>1294</v>
      </c>
      <c r="B41" s="535" t="s">
        <v>1241</v>
      </c>
      <c r="C41" s="535" t="s">
        <v>1178</v>
      </c>
      <c r="D41" s="535" t="s">
        <v>1246</v>
      </c>
      <c r="E41" s="535" t="s">
        <v>1247</v>
      </c>
      <c r="F41" s="547">
        <v>5</v>
      </c>
      <c r="G41" s="547">
        <v>6225</v>
      </c>
      <c r="H41" s="547">
        <v>1</v>
      </c>
      <c r="I41" s="547">
        <v>1245</v>
      </c>
      <c r="J41" s="547">
        <v>10</v>
      </c>
      <c r="K41" s="547">
        <v>12594</v>
      </c>
      <c r="L41" s="547">
        <v>2.0231325301204821</v>
      </c>
      <c r="M41" s="547">
        <v>1259.4000000000001</v>
      </c>
      <c r="N41" s="547">
        <v>12</v>
      </c>
      <c r="O41" s="547">
        <v>15216</v>
      </c>
      <c r="P41" s="540">
        <v>2.4443373493975904</v>
      </c>
      <c r="Q41" s="548">
        <v>1268</v>
      </c>
    </row>
    <row r="42" spans="1:17" ht="14.4" customHeight="1" x14ac:dyDescent="0.3">
      <c r="A42" s="534" t="s">
        <v>1294</v>
      </c>
      <c r="B42" s="535" t="s">
        <v>1241</v>
      </c>
      <c r="C42" s="535" t="s">
        <v>1178</v>
      </c>
      <c r="D42" s="535" t="s">
        <v>1254</v>
      </c>
      <c r="E42" s="535" t="s">
        <v>1255</v>
      </c>
      <c r="F42" s="547">
        <v>70</v>
      </c>
      <c r="G42" s="547">
        <v>156310</v>
      </c>
      <c r="H42" s="547">
        <v>1</v>
      </c>
      <c r="I42" s="547">
        <v>2233</v>
      </c>
      <c r="J42" s="547">
        <v>96</v>
      </c>
      <c r="K42" s="547">
        <v>202524</v>
      </c>
      <c r="L42" s="547">
        <v>1.2956560680698612</v>
      </c>
      <c r="M42" s="547">
        <v>2109.625</v>
      </c>
      <c r="N42" s="547">
        <v>114</v>
      </c>
      <c r="O42" s="547">
        <v>258096</v>
      </c>
      <c r="P42" s="540">
        <v>1.6511803467468491</v>
      </c>
      <c r="Q42" s="548">
        <v>2264</v>
      </c>
    </row>
    <row r="43" spans="1:17" ht="14.4" customHeight="1" x14ac:dyDescent="0.3">
      <c r="A43" s="534" t="s">
        <v>1294</v>
      </c>
      <c r="B43" s="535" t="s">
        <v>1241</v>
      </c>
      <c r="C43" s="535" t="s">
        <v>1178</v>
      </c>
      <c r="D43" s="535" t="s">
        <v>1260</v>
      </c>
      <c r="E43" s="535" t="s">
        <v>1261</v>
      </c>
      <c r="F43" s="547">
        <v>3</v>
      </c>
      <c r="G43" s="547">
        <v>19542</v>
      </c>
      <c r="H43" s="547">
        <v>1</v>
      </c>
      <c r="I43" s="547">
        <v>6514</v>
      </c>
      <c r="J43" s="547">
        <v>7</v>
      </c>
      <c r="K43" s="547">
        <v>45868</v>
      </c>
      <c r="L43" s="547">
        <v>2.3471497287892742</v>
      </c>
      <c r="M43" s="547">
        <v>6552.5714285714284</v>
      </c>
      <c r="N43" s="547">
        <v>8</v>
      </c>
      <c r="O43" s="547">
        <v>52736</v>
      </c>
      <c r="P43" s="540">
        <v>2.698597891720397</v>
      </c>
      <c r="Q43" s="548">
        <v>6592</v>
      </c>
    </row>
    <row r="44" spans="1:17" ht="14.4" customHeight="1" x14ac:dyDescent="0.3">
      <c r="A44" s="534" t="s">
        <v>1295</v>
      </c>
      <c r="B44" s="535" t="s">
        <v>1170</v>
      </c>
      <c r="C44" s="535" t="s">
        <v>1178</v>
      </c>
      <c r="D44" s="535" t="s">
        <v>1185</v>
      </c>
      <c r="E44" s="535" t="s">
        <v>1186</v>
      </c>
      <c r="F44" s="547">
        <v>3</v>
      </c>
      <c r="G44" s="547">
        <v>6939</v>
      </c>
      <c r="H44" s="547">
        <v>1</v>
      </c>
      <c r="I44" s="547">
        <v>2313</v>
      </c>
      <c r="J44" s="547">
        <v>3</v>
      </c>
      <c r="K44" s="547">
        <v>6955</v>
      </c>
      <c r="L44" s="547">
        <v>1.0023058077532785</v>
      </c>
      <c r="M44" s="547">
        <v>2318.3333333333335</v>
      </c>
      <c r="N44" s="547">
        <v>1</v>
      </c>
      <c r="O44" s="547">
        <v>2336</v>
      </c>
      <c r="P44" s="540">
        <v>0.33664793197867127</v>
      </c>
      <c r="Q44" s="548">
        <v>2336</v>
      </c>
    </row>
    <row r="45" spans="1:17" ht="14.4" customHeight="1" x14ac:dyDescent="0.3">
      <c r="A45" s="534" t="s">
        <v>1295</v>
      </c>
      <c r="B45" s="535" t="s">
        <v>1170</v>
      </c>
      <c r="C45" s="535" t="s">
        <v>1178</v>
      </c>
      <c r="D45" s="535" t="s">
        <v>1191</v>
      </c>
      <c r="E45" s="535" t="s">
        <v>1192</v>
      </c>
      <c r="F45" s="547">
        <v>4</v>
      </c>
      <c r="G45" s="547">
        <v>1292</v>
      </c>
      <c r="H45" s="547">
        <v>1</v>
      </c>
      <c r="I45" s="547">
        <v>323</v>
      </c>
      <c r="J45" s="547">
        <v>10</v>
      </c>
      <c r="K45" s="547">
        <v>3257</v>
      </c>
      <c r="L45" s="547">
        <v>2.5208978328173375</v>
      </c>
      <c r="M45" s="547">
        <v>325.7</v>
      </c>
      <c r="N45" s="547">
        <v>1</v>
      </c>
      <c r="O45" s="547">
        <v>327</v>
      </c>
      <c r="P45" s="540">
        <v>0.25309597523219812</v>
      </c>
      <c r="Q45" s="548">
        <v>327</v>
      </c>
    </row>
    <row r="46" spans="1:17" ht="14.4" customHeight="1" x14ac:dyDescent="0.3">
      <c r="A46" s="534" t="s">
        <v>1295</v>
      </c>
      <c r="B46" s="535" t="s">
        <v>1170</v>
      </c>
      <c r="C46" s="535" t="s">
        <v>1178</v>
      </c>
      <c r="D46" s="535" t="s">
        <v>1193</v>
      </c>
      <c r="E46" s="535" t="s">
        <v>1194</v>
      </c>
      <c r="F46" s="547">
        <v>1</v>
      </c>
      <c r="G46" s="547">
        <v>0</v>
      </c>
      <c r="H46" s="547"/>
      <c r="I46" s="547">
        <v>0</v>
      </c>
      <c r="J46" s="547">
        <v>1</v>
      </c>
      <c r="K46" s="547">
        <v>0</v>
      </c>
      <c r="L46" s="547"/>
      <c r="M46" s="547">
        <v>0</v>
      </c>
      <c r="N46" s="547"/>
      <c r="O46" s="547"/>
      <c r="P46" s="540"/>
      <c r="Q46" s="548"/>
    </row>
    <row r="47" spans="1:17" ht="14.4" customHeight="1" x14ac:dyDescent="0.3">
      <c r="A47" s="534" t="s">
        <v>1295</v>
      </c>
      <c r="B47" s="535" t="s">
        <v>1170</v>
      </c>
      <c r="C47" s="535" t="s">
        <v>1178</v>
      </c>
      <c r="D47" s="535" t="s">
        <v>1195</v>
      </c>
      <c r="E47" s="535" t="s">
        <v>1196</v>
      </c>
      <c r="F47" s="547">
        <v>14</v>
      </c>
      <c r="G47" s="547">
        <v>20104</v>
      </c>
      <c r="H47" s="547">
        <v>1</v>
      </c>
      <c r="I47" s="547">
        <v>1436</v>
      </c>
      <c r="J47" s="547">
        <v>26</v>
      </c>
      <c r="K47" s="547">
        <v>37480</v>
      </c>
      <c r="L47" s="547">
        <v>1.8643056108237166</v>
      </c>
      <c r="M47" s="547">
        <v>1441.5384615384614</v>
      </c>
      <c r="N47" s="547">
        <v>7</v>
      </c>
      <c r="O47" s="547">
        <v>10136</v>
      </c>
      <c r="P47" s="540">
        <v>0.50417827298050144</v>
      </c>
      <c r="Q47" s="548">
        <v>1448</v>
      </c>
    </row>
    <row r="48" spans="1:17" ht="14.4" customHeight="1" x14ac:dyDescent="0.3">
      <c r="A48" s="534" t="s">
        <v>1295</v>
      </c>
      <c r="B48" s="535" t="s">
        <v>1170</v>
      </c>
      <c r="C48" s="535" t="s">
        <v>1178</v>
      </c>
      <c r="D48" s="535" t="s">
        <v>1197</v>
      </c>
      <c r="E48" s="535" t="s">
        <v>1198</v>
      </c>
      <c r="F48" s="547">
        <v>9</v>
      </c>
      <c r="G48" s="547">
        <v>530</v>
      </c>
      <c r="H48" s="547">
        <v>1</v>
      </c>
      <c r="I48" s="547">
        <v>58.888888888888886</v>
      </c>
      <c r="J48" s="547"/>
      <c r="K48" s="547"/>
      <c r="L48" s="547"/>
      <c r="M48" s="547"/>
      <c r="N48" s="547"/>
      <c r="O48" s="547"/>
      <c r="P48" s="540"/>
      <c r="Q48" s="548"/>
    </row>
    <row r="49" spans="1:17" ht="14.4" customHeight="1" x14ac:dyDescent="0.3">
      <c r="A49" s="534" t="s">
        <v>1295</v>
      </c>
      <c r="B49" s="535" t="s">
        <v>1216</v>
      </c>
      <c r="C49" s="535" t="s">
        <v>1178</v>
      </c>
      <c r="D49" s="535" t="s">
        <v>1217</v>
      </c>
      <c r="E49" s="535" t="s">
        <v>1218</v>
      </c>
      <c r="F49" s="547">
        <v>1</v>
      </c>
      <c r="G49" s="547">
        <v>438</v>
      </c>
      <c r="H49" s="547">
        <v>1</v>
      </c>
      <c r="I49" s="547">
        <v>438</v>
      </c>
      <c r="J49" s="547"/>
      <c r="K49" s="547"/>
      <c r="L49" s="547"/>
      <c r="M49" s="547"/>
      <c r="N49" s="547"/>
      <c r="O49" s="547"/>
      <c r="P49" s="540"/>
      <c r="Q49" s="548"/>
    </row>
    <row r="50" spans="1:17" ht="14.4" customHeight="1" x14ac:dyDescent="0.3">
      <c r="A50" s="534" t="s">
        <v>1295</v>
      </c>
      <c r="B50" s="535" t="s">
        <v>1216</v>
      </c>
      <c r="C50" s="535" t="s">
        <v>1178</v>
      </c>
      <c r="D50" s="535" t="s">
        <v>1227</v>
      </c>
      <c r="E50" s="535" t="s">
        <v>1228</v>
      </c>
      <c r="F50" s="547">
        <v>2</v>
      </c>
      <c r="G50" s="547">
        <v>1284</v>
      </c>
      <c r="H50" s="547">
        <v>1</v>
      </c>
      <c r="I50" s="547">
        <v>642</v>
      </c>
      <c r="J50" s="547"/>
      <c r="K50" s="547"/>
      <c r="L50" s="547"/>
      <c r="M50" s="547"/>
      <c r="N50" s="547"/>
      <c r="O50" s="547"/>
      <c r="P50" s="540"/>
      <c r="Q50" s="548"/>
    </row>
    <row r="51" spans="1:17" ht="14.4" customHeight="1" x14ac:dyDescent="0.3">
      <c r="A51" s="534" t="s">
        <v>1295</v>
      </c>
      <c r="B51" s="535" t="s">
        <v>1241</v>
      </c>
      <c r="C51" s="535" t="s">
        <v>1178</v>
      </c>
      <c r="D51" s="535" t="s">
        <v>1244</v>
      </c>
      <c r="E51" s="535" t="s">
        <v>1245</v>
      </c>
      <c r="F51" s="547">
        <v>2</v>
      </c>
      <c r="G51" s="547">
        <v>594</v>
      </c>
      <c r="H51" s="547">
        <v>1</v>
      </c>
      <c r="I51" s="547">
        <v>297</v>
      </c>
      <c r="J51" s="547">
        <v>5</v>
      </c>
      <c r="K51" s="547">
        <v>1501</v>
      </c>
      <c r="L51" s="547">
        <v>2.5269360269360268</v>
      </c>
      <c r="M51" s="547">
        <v>300.2</v>
      </c>
      <c r="N51" s="547"/>
      <c r="O51" s="547"/>
      <c r="P51" s="540"/>
      <c r="Q51" s="548"/>
    </row>
    <row r="52" spans="1:17" ht="14.4" customHeight="1" x14ac:dyDescent="0.3">
      <c r="A52" s="534" t="s">
        <v>1295</v>
      </c>
      <c r="B52" s="535" t="s">
        <v>1241</v>
      </c>
      <c r="C52" s="535" t="s">
        <v>1178</v>
      </c>
      <c r="D52" s="535" t="s">
        <v>1296</v>
      </c>
      <c r="E52" s="535" t="s">
        <v>1297</v>
      </c>
      <c r="F52" s="547">
        <v>1</v>
      </c>
      <c r="G52" s="547">
        <v>6257</v>
      </c>
      <c r="H52" s="547">
        <v>1</v>
      </c>
      <c r="I52" s="547">
        <v>6257</v>
      </c>
      <c r="J52" s="547">
        <v>1</v>
      </c>
      <c r="K52" s="547">
        <v>6276</v>
      </c>
      <c r="L52" s="547">
        <v>1.0030365990091097</v>
      </c>
      <c r="M52" s="547">
        <v>6276</v>
      </c>
      <c r="N52" s="547"/>
      <c r="O52" s="547"/>
      <c r="P52" s="540"/>
      <c r="Q52" s="548"/>
    </row>
    <row r="53" spans="1:17" ht="14.4" customHeight="1" x14ac:dyDescent="0.3">
      <c r="A53" s="534" t="s">
        <v>1295</v>
      </c>
      <c r="B53" s="535" t="s">
        <v>1241</v>
      </c>
      <c r="C53" s="535" t="s">
        <v>1178</v>
      </c>
      <c r="D53" s="535" t="s">
        <v>1246</v>
      </c>
      <c r="E53" s="535" t="s">
        <v>1247</v>
      </c>
      <c r="F53" s="547">
        <v>19</v>
      </c>
      <c r="G53" s="547">
        <v>23655</v>
      </c>
      <c r="H53" s="547">
        <v>1</v>
      </c>
      <c r="I53" s="547">
        <v>1245</v>
      </c>
      <c r="J53" s="547">
        <v>30</v>
      </c>
      <c r="K53" s="547">
        <v>37718</v>
      </c>
      <c r="L53" s="547">
        <v>1.5945043331219615</v>
      </c>
      <c r="M53" s="547">
        <v>1257.2666666666667</v>
      </c>
      <c r="N53" s="547">
        <v>7</v>
      </c>
      <c r="O53" s="547">
        <v>8876</v>
      </c>
      <c r="P53" s="540">
        <v>0.37522722468822661</v>
      </c>
      <c r="Q53" s="548">
        <v>1268</v>
      </c>
    </row>
    <row r="54" spans="1:17" ht="14.4" customHeight="1" x14ac:dyDescent="0.3">
      <c r="A54" s="534" t="s">
        <v>1295</v>
      </c>
      <c r="B54" s="535" t="s">
        <v>1241</v>
      </c>
      <c r="C54" s="535" t="s">
        <v>1178</v>
      </c>
      <c r="D54" s="535" t="s">
        <v>1248</v>
      </c>
      <c r="E54" s="535" t="s">
        <v>1249</v>
      </c>
      <c r="F54" s="547"/>
      <c r="G54" s="547"/>
      <c r="H54" s="547"/>
      <c r="I54" s="547"/>
      <c r="J54" s="547">
        <v>3</v>
      </c>
      <c r="K54" s="547">
        <v>28161</v>
      </c>
      <c r="L54" s="547"/>
      <c r="M54" s="547">
        <v>9387</v>
      </c>
      <c r="N54" s="547"/>
      <c r="O54" s="547"/>
      <c r="P54" s="540"/>
      <c r="Q54" s="548"/>
    </row>
    <row r="55" spans="1:17" ht="14.4" customHeight="1" x14ac:dyDescent="0.3">
      <c r="A55" s="534" t="s">
        <v>1295</v>
      </c>
      <c r="B55" s="535" t="s">
        <v>1241</v>
      </c>
      <c r="C55" s="535" t="s">
        <v>1178</v>
      </c>
      <c r="D55" s="535" t="s">
        <v>1254</v>
      </c>
      <c r="E55" s="535" t="s">
        <v>1255</v>
      </c>
      <c r="F55" s="547">
        <v>46</v>
      </c>
      <c r="G55" s="547">
        <v>102718</v>
      </c>
      <c r="H55" s="547">
        <v>1</v>
      </c>
      <c r="I55" s="547">
        <v>2233</v>
      </c>
      <c r="J55" s="547">
        <v>81</v>
      </c>
      <c r="K55" s="547">
        <v>182511</v>
      </c>
      <c r="L55" s="547">
        <v>1.7768161373858524</v>
      </c>
      <c r="M55" s="547">
        <v>2253.2222222222222</v>
      </c>
      <c r="N55" s="547">
        <v>12</v>
      </c>
      <c r="O55" s="547">
        <v>27168</v>
      </c>
      <c r="P55" s="540">
        <v>0.26449113105784772</v>
      </c>
      <c r="Q55" s="548">
        <v>2264</v>
      </c>
    </row>
    <row r="56" spans="1:17" ht="14.4" customHeight="1" x14ac:dyDescent="0.3">
      <c r="A56" s="534" t="s">
        <v>1295</v>
      </c>
      <c r="B56" s="535" t="s">
        <v>1241</v>
      </c>
      <c r="C56" s="535" t="s">
        <v>1178</v>
      </c>
      <c r="D56" s="535" t="s">
        <v>1260</v>
      </c>
      <c r="E56" s="535" t="s">
        <v>1261</v>
      </c>
      <c r="F56" s="547">
        <v>2</v>
      </c>
      <c r="G56" s="547">
        <v>13028</v>
      </c>
      <c r="H56" s="547">
        <v>1</v>
      </c>
      <c r="I56" s="547">
        <v>6514</v>
      </c>
      <c r="J56" s="547">
        <v>5</v>
      </c>
      <c r="K56" s="547">
        <v>32786</v>
      </c>
      <c r="L56" s="547">
        <v>2.5165796745471294</v>
      </c>
      <c r="M56" s="547">
        <v>6557.2</v>
      </c>
      <c r="N56" s="547"/>
      <c r="O56" s="547"/>
      <c r="P56" s="540"/>
      <c r="Q56" s="548"/>
    </row>
    <row r="57" spans="1:17" ht="14.4" customHeight="1" x14ac:dyDescent="0.3">
      <c r="A57" s="534" t="s">
        <v>1295</v>
      </c>
      <c r="B57" s="535" t="s">
        <v>1241</v>
      </c>
      <c r="C57" s="535" t="s">
        <v>1178</v>
      </c>
      <c r="D57" s="535" t="s">
        <v>1268</v>
      </c>
      <c r="E57" s="535" t="s">
        <v>1269</v>
      </c>
      <c r="F57" s="547"/>
      <c r="G57" s="547"/>
      <c r="H57" s="547"/>
      <c r="I57" s="547"/>
      <c r="J57" s="547">
        <v>1</v>
      </c>
      <c r="K57" s="547">
        <v>1020</v>
      </c>
      <c r="L57" s="547"/>
      <c r="M57" s="547">
        <v>1020</v>
      </c>
      <c r="N57" s="547"/>
      <c r="O57" s="547"/>
      <c r="P57" s="540"/>
      <c r="Q57" s="548"/>
    </row>
    <row r="58" spans="1:17" ht="14.4" customHeight="1" x14ac:dyDescent="0.3">
      <c r="A58" s="534" t="s">
        <v>1298</v>
      </c>
      <c r="B58" s="535" t="s">
        <v>1170</v>
      </c>
      <c r="C58" s="535" t="s">
        <v>1178</v>
      </c>
      <c r="D58" s="535" t="s">
        <v>1185</v>
      </c>
      <c r="E58" s="535" t="s">
        <v>1186</v>
      </c>
      <c r="F58" s="547"/>
      <c r="G58" s="547"/>
      <c r="H58" s="547"/>
      <c r="I58" s="547"/>
      <c r="J58" s="547">
        <v>1</v>
      </c>
      <c r="K58" s="547">
        <v>2329</v>
      </c>
      <c r="L58" s="547"/>
      <c r="M58" s="547">
        <v>2329</v>
      </c>
      <c r="N58" s="547"/>
      <c r="O58" s="547"/>
      <c r="P58" s="540"/>
      <c r="Q58" s="548"/>
    </row>
    <row r="59" spans="1:17" ht="14.4" customHeight="1" x14ac:dyDescent="0.3">
      <c r="A59" s="534" t="s">
        <v>1298</v>
      </c>
      <c r="B59" s="535" t="s">
        <v>1170</v>
      </c>
      <c r="C59" s="535" t="s">
        <v>1178</v>
      </c>
      <c r="D59" s="535" t="s">
        <v>1191</v>
      </c>
      <c r="E59" s="535" t="s">
        <v>1192</v>
      </c>
      <c r="F59" s="547"/>
      <c r="G59" s="547"/>
      <c r="H59" s="547"/>
      <c r="I59" s="547"/>
      <c r="J59" s="547">
        <v>1</v>
      </c>
      <c r="K59" s="547">
        <v>326</v>
      </c>
      <c r="L59" s="547"/>
      <c r="M59" s="547">
        <v>326</v>
      </c>
      <c r="N59" s="547"/>
      <c r="O59" s="547"/>
      <c r="P59" s="540"/>
      <c r="Q59" s="548"/>
    </row>
    <row r="60" spans="1:17" ht="14.4" customHeight="1" x14ac:dyDescent="0.3">
      <c r="A60" s="534" t="s">
        <v>1298</v>
      </c>
      <c r="B60" s="535" t="s">
        <v>1170</v>
      </c>
      <c r="C60" s="535" t="s">
        <v>1178</v>
      </c>
      <c r="D60" s="535" t="s">
        <v>1195</v>
      </c>
      <c r="E60" s="535" t="s">
        <v>1196</v>
      </c>
      <c r="F60" s="547">
        <v>1</v>
      </c>
      <c r="G60" s="547">
        <v>1436</v>
      </c>
      <c r="H60" s="547">
        <v>1</v>
      </c>
      <c r="I60" s="547">
        <v>1436</v>
      </c>
      <c r="J60" s="547"/>
      <c r="K60" s="547"/>
      <c r="L60" s="547"/>
      <c r="M60" s="547"/>
      <c r="N60" s="547"/>
      <c r="O60" s="547"/>
      <c r="P60" s="540"/>
      <c r="Q60" s="548"/>
    </row>
    <row r="61" spans="1:17" ht="14.4" customHeight="1" x14ac:dyDescent="0.3">
      <c r="A61" s="534" t="s">
        <v>1298</v>
      </c>
      <c r="B61" s="535" t="s">
        <v>1241</v>
      </c>
      <c r="C61" s="535" t="s">
        <v>1178</v>
      </c>
      <c r="D61" s="535" t="s">
        <v>1244</v>
      </c>
      <c r="E61" s="535" t="s">
        <v>1245</v>
      </c>
      <c r="F61" s="547"/>
      <c r="G61" s="547"/>
      <c r="H61" s="547"/>
      <c r="I61" s="547"/>
      <c r="J61" s="547">
        <v>1</v>
      </c>
      <c r="K61" s="547">
        <v>301</v>
      </c>
      <c r="L61" s="547"/>
      <c r="M61" s="547">
        <v>301</v>
      </c>
      <c r="N61" s="547"/>
      <c r="O61" s="547"/>
      <c r="P61" s="540"/>
      <c r="Q61" s="548"/>
    </row>
    <row r="62" spans="1:17" ht="14.4" customHeight="1" x14ac:dyDescent="0.3">
      <c r="A62" s="534" t="s">
        <v>1298</v>
      </c>
      <c r="B62" s="535" t="s">
        <v>1241</v>
      </c>
      <c r="C62" s="535" t="s">
        <v>1178</v>
      </c>
      <c r="D62" s="535" t="s">
        <v>1246</v>
      </c>
      <c r="E62" s="535" t="s">
        <v>1247</v>
      </c>
      <c r="F62" s="547">
        <v>1</v>
      </c>
      <c r="G62" s="547">
        <v>1245</v>
      </c>
      <c r="H62" s="547">
        <v>1</v>
      </c>
      <c r="I62" s="547">
        <v>1245</v>
      </c>
      <c r="J62" s="547"/>
      <c r="K62" s="547"/>
      <c r="L62" s="547"/>
      <c r="M62" s="547"/>
      <c r="N62" s="547"/>
      <c r="O62" s="547"/>
      <c r="P62" s="540"/>
      <c r="Q62" s="548"/>
    </row>
    <row r="63" spans="1:17" ht="14.4" customHeight="1" x14ac:dyDescent="0.3">
      <c r="A63" s="534" t="s">
        <v>1298</v>
      </c>
      <c r="B63" s="535" t="s">
        <v>1241</v>
      </c>
      <c r="C63" s="535" t="s">
        <v>1178</v>
      </c>
      <c r="D63" s="535" t="s">
        <v>1254</v>
      </c>
      <c r="E63" s="535" t="s">
        <v>1255</v>
      </c>
      <c r="F63" s="547"/>
      <c r="G63" s="547"/>
      <c r="H63" s="547"/>
      <c r="I63" s="547"/>
      <c r="J63" s="547">
        <v>4</v>
      </c>
      <c r="K63" s="547">
        <v>9016</v>
      </c>
      <c r="L63" s="547"/>
      <c r="M63" s="547">
        <v>2254</v>
      </c>
      <c r="N63" s="547"/>
      <c r="O63" s="547"/>
      <c r="P63" s="540"/>
      <c r="Q63" s="548"/>
    </row>
    <row r="64" spans="1:17" ht="14.4" customHeight="1" x14ac:dyDescent="0.3">
      <c r="A64" s="534" t="s">
        <v>1298</v>
      </c>
      <c r="B64" s="535" t="s">
        <v>1241</v>
      </c>
      <c r="C64" s="535" t="s">
        <v>1178</v>
      </c>
      <c r="D64" s="535" t="s">
        <v>1260</v>
      </c>
      <c r="E64" s="535" t="s">
        <v>1261</v>
      </c>
      <c r="F64" s="547"/>
      <c r="G64" s="547"/>
      <c r="H64" s="547"/>
      <c r="I64" s="547"/>
      <c r="J64" s="547">
        <v>1</v>
      </c>
      <c r="K64" s="547">
        <v>6568</v>
      </c>
      <c r="L64" s="547"/>
      <c r="M64" s="547">
        <v>6568</v>
      </c>
      <c r="N64" s="547"/>
      <c r="O64" s="547"/>
      <c r="P64" s="540"/>
      <c r="Q64" s="548"/>
    </row>
    <row r="65" spans="1:17" ht="14.4" customHeight="1" x14ac:dyDescent="0.3">
      <c r="A65" s="534" t="s">
        <v>1299</v>
      </c>
      <c r="B65" s="535" t="s">
        <v>1170</v>
      </c>
      <c r="C65" s="535" t="s">
        <v>1178</v>
      </c>
      <c r="D65" s="535" t="s">
        <v>1185</v>
      </c>
      <c r="E65" s="535" t="s">
        <v>1186</v>
      </c>
      <c r="F65" s="547">
        <v>3</v>
      </c>
      <c r="G65" s="547">
        <v>6939</v>
      </c>
      <c r="H65" s="547">
        <v>1</v>
      </c>
      <c r="I65" s="547">
        <v>2313</v>
      </c>
      <c r="J65" s="547">
        <v>2</v>
      </c>
      <c r="K65" s="547">
        <v>4658</v>
      </c>
      <c r="L65" s="547">
        <v>0.67127828217322383</v>
      </c>
      <c r="M65" s="547">
        <v>2329</v>
      </c>
      <c r="N65" s="547"/>
      <c r="O65" s="547"/>
      <c r="P65" s="540"/>
      <c r="Q65" s="548"/>
    </row>
    <row r="66" spans="1:17" ht="14.4" customHeight="1" x14ac:dyDescent="0.3">
      <c r="A66" s="534" t="s">
        <v>1299</v>
      </c>
      <c r="B66" s="535" t="s">
        <v>1170</v>
      </c>
      <c r="C66" s="535" t="s">
        <v>1178</v>
      </c>
      <c r="D66" s="535" t="s">
        <v>1191</v>
      </c>
      <c r="E66" s="535" t="s">
        <v>1192</v>
      </c>
      <c r="F66" s="547">
        <v>2</v>
      </c>
      <c r="G66" s="547">
        <v>646</v>
      </c>
      <c r="H66" s="547">
        <v>1</v>
      </c>
      <c r="I66" s="547">
        <v>323</v>
      </c>
      <c r="J66" s="547">
        <v>2</v>
      </c>
      <c r="K66" s="547">
        <v>652</v>
      </c>
      <c r="L66" s="547">
        <v>1.0092879256965945</v>
      </c>
      <c r="M66" s="547">
        <v>326</v>
      </c>
      <c r="N66" s="547">
        <v>2</v>
      </c>
      <c r="O66" s="547">
        <v>654</v>
      </c>
      <c r="P66" s="540">
        <v>1.0123839009287925</v>
      </c>
      <c r="Q66" s="548">
        <v>327</v>
      </c>
    </row>
    <row r="67" spans="1:17" ht="14.4" customHeight="1" x14ac:dyDescent="0.3">
      <c r="A67" s="534" t="s">
        <v>1299</v>
      </c>
      <c r="B67" s="535" t="s">
        <v>1170</v>
      </c>
      <c r="C67" s="535" t="s">
        <v>1178</v>
      </c>
      <c r="D67" s="535" t="s">
        <v>1193</v>
      </c>
      <c r="E67" s="535" t="s">
        <v>1194</v>
      </c>
      <c r="F67" s="547">
        <v>17</v>
      </c>
      <c r="G67" s="547">
        <v>0</v>
      </c>
      <c r="H67" s="547"/>
      <c r="I67" s="547">
        <v>0</v>
      </c>
      <c r="J67" s="547">
        <v>7</v>
      </c>
      <c r="K67" s="547">
        <v>0</v>
      </c>
      <c r="L67" s="547"/>
      <c r="M67" s="547">
        <v>0</v>
      </c>
      <c r="N67" s="547"/>
      <c r="O67" s="547"/>
      <c r="P67" s="540"/>
      <c r="Q67" s="548"/>
    </row>
    <row r="68" spans="1:17" ht="14.4" customHeight="1" x14ac:dyDescent="0.3">
      <c r="A68" s="534" t="s">
        <v>1299</v>
      </c>
      <c r="B68" s="535" t="s">
        <v>1170</v>
      </c>
      <c r="C68" s="535" t="s">
        <v>1178</v>
      </c>
      <c r="D68" s="535" t="s">
        <v>1195</v>
      </c>
      <c r="E68" s="535" t="s">
        <v>1196</v>
      </c>
      <c r="F68" s="547">
        <v>35</v>
      </c>
      <c r="G68" s="547">
        <v>50260</v>
      </c>
      <c r="H68" s="547">
        <v>1</v>
      </c>
      <c r="I68" s="547">
        <v>1436</v>
      </c>
      <c r="J68" s="547">
        <v>29</v>
      </c>
      <c r="K68" s="547">
        <v>41804</v>
      </c>
      <c r="L68" s="547">
        <v>0.83175487465181064</v>
      </c>
      <c r="M68" s="547">
        <v>1441.5172413793102</v>
      </c>
      <c r="N68" s="547">
        <v>17</v>
      </c>
      <c r="O68" s="547">
        <v>24616</v>
      </c>
      <c r="P68" s="540">
        <v>0.48977317946677279</v>
      </c>
      <c r="Q68" s="548">
        <v>1448</v>
      </c>
    </row>
    <row r="69" spans="1:17" ht="14.4" customHeight="1" x14ac:dyDescent="0.3">
      <c r="A69" s="534" t="s">
        <v>1299</v>
      </c>
      <c r="B69" s="535" t="s">
        <v>1170</v>
      </c>
      <c r="C69" s="535" t="s">
        <v>1178</v>
      </c>
      <c r="D69" s="535" t="s">
        <v>1197</v>
      </c>
      <c r="E69" s="535" t="s">
        <v>1198</v>
      </c>
      <c r="F69" s="547">
        <v>0</v>
      </c>
      <c r="G69" s="547">
        <v>0</v>
      </c>
      <c r="H69" s="547"/>
      <c r="I69" s="547"/>
      <c r="J69" s="547"/>
      <c r="K69" s="547"/>
      <c r="L69" s="547"/>
      <c r="M69" s="547"/>
      <c r="N69" s="547"/>
      <c r="O69" s="547"/>
      <c r="P69" s="540"/>
      <c r="Q69" s="548"/>
    </row>
    <row r="70" spans="1:17" ht="14.4" customHeight="1" x14ac:dyDescent="0.3">
      <c r="A70" s="534" t="s">
        <v>1299</v>
      </c>
      <c r="B70" s="535" t="s">
        <v>1241</v>
      </c>
      <c r="C70" s="535" t="s">
        <v>1178</v>
      </c>
      <c r="D70" s="535" t="s">
        <v>1244</v>
      </c>
      <c r="E70" s="535" t="s">
        <v>1245</v>
      </c>
      <c r="F70" s="547"/>
      <c r="G70" s="547"/>
      <c r="H70" s="547"/>
      <c r="I70" s="547"/>
      <c r="J70" s="547">
        <v>1</v>
      </c>
      <c r="K70" s="547">
        <v>301</v>
      </c>
      <c r="L70" s="547"/>
      <c r="M70" s="547">
        <v>301</v>
      </c>
      <c r="N70" s="547"/>
      <c r="O70" s="547"/>
      <c r="P70" s="540"/>
      <c r="Q70" s="548"/>
    </row>
    <row r="71" spans="1:17" ht="14.4" customHeight="1" x14ac:dyDescent="0.3">
      <c r="A71" s="534" t="s">
        <v>1299</v>
      </c>
      <c r="B71" s="535" t="s">
        <v>1241</v>
      </c>
      <c r="C71" s="535" t="s">
        <v>1178</v>
      </c>
      <c r="D71" s="535" t="s">
        <v>1246</v>
      </c>
      <c r="E71" s="535" t="s">
        <v>1247</v>
      </c>
      <c r="F71" s="547">
        <v>33</v>
      </c>
      <c r="G71" s="547">
        <v>41085</v>
      </c>
      <c r="H71" s="547">
        <v>1</v>
      </c>
      <c r="I71" s="547">
        <v>1245</v>
      </c>
      <c r="J71" s="547">
        <v>29</v>
      </c>
      <c r="K71" s="547">
        <v>36409</v>
      </c>
      <c r="L71" s="547">
        <v>0.88618717293416094</v>
      </c>
      <c r="M71" s="547">
        <v>1255.4827586206898</v>
      </c>
      <c r="N71" s="547">
        <v>20</v>
      </c>
      <c r="O71" s="547">
        <v>25360</v>
      </c>
      <c r="P71" s="540">
        <v>0.61725690641353292</v>
      </c>
      <c r="Q71" s="548">
        <v>1268</v>
      </c>
    </row>
    <row r="72" spans="1:17" ht="14.4" customHeight="1" x14ac:dyDescent="0.3">
      <c r="A72" s="534" t="s">
        <v>1299</v>
      </c>
      <c r="B72" s="535" t="s">
        <v>1241</v>
      </c>
      <c r="C72" s="535" t="s">
        <v>1178</v>
      </c>
      <c r="D72" s="535" t="s">
        <v>1254</v>
      </c>
      <c r="E72" s="535" t="s">
        <v>1255</v>
      </c>
      <c r="F72" s="547">
        <v>14</v>
      </c>
      <c r="G72" s="547">
        <v>31262</v>
      </c>
      <c r="H72" s="547">
        <v>1</v>
      </c>
      <c r="I72" s="547">
        <v>2233</v>
      </c>
      <c r="J72" s="547">
        <v>12</v>
      </c>
      <c r="K72" s="547">
        <v>27048</v>
      </c>
      <c r="L72" s="547">
        <v>0.86520376175548586</v>
      </c>
      <c r="M72" s="547">
        <v>2254</v>
      </c>
      <c r="N72" s="547">
        <v>8</v>
      </c>
      <c r="O72" s="547">
        <v>18112</v>
      </c>
      <c r="P72" s="540">
        <v>0.57936152517433304</v>
      </c>
      <c r="Q72" s="548">
        <v>2264</v>
      </c>
    </row>
    <row r="73" spans="1:17" ht="14.4" customHeight="1" x14ac:dyDescent="0.3">
      <c r="A73" s="534" t="s">
        <v>1299</v>
      </c>
      <c r="B73" s="535" t="s">
        <v>1241</v>
      </c>
      <c r="C73" s="535" t="s">
        <v>1178</v>
      </c>
      <c r="D73" s="535" t="s">
        <v>1260</v>
      </c>
      <c r="E73" s="535" t="s">
        <v>1261</v>
      </c>
      <c r="F73" s="547"/>
      <c r="G73" s="547"/>
      <c r="H73" s="547"/>
      <c r="I73" s="547"/>
      <c r="J73" s="547">
        <v>1</v>
      </c>
      <c r="K73" s="547">
        <v>6568</v>
      </c>
      <c r="L73" s="547"/>
      <c r="M73" s="547">
        <v>6568</v>
      </c>
      <c r="N73" s="547"/>
      <c r="O73" s="547"/>
      <c r="P73" s="540"/>
      <c r="Q73" s="548"/>
    </row>
    <row r="74" spans="1:17" ht="14.4" customHeight="1" x14ac:dyDescent="0.3">
      <c r="A74" s="534" t="s">
        <v>1300</v>
      </c>
      <c r="B74" s="535" t="s">
        <v>1170</v>
      </c>
      <c r="C74" s="535" t="s">
        <v>1178</v>
      </c>
      <c r="D74" s="535" t="s">
        <v>1187</v>
      </c>
      <c r="E74" s="535" t="s">
        <v>1188</v>
      </c>
      <c r="F74" s="547"/>
      <c r="G74" s="547"/>
      <c r="H74" s="547"/>
      <c r="I74" s="547"/>
      <c r="J74" s="547">
        <v>1</v>
      </c>
      <c r="K74" s="547">
        <v>322</v>
      </c>
      <c r="L74" s="547"/>
      <c r="M74" s="547">
        <v>322</v>
      </c>
      <c r="N74" s="547"/>
      <c r="O74" s="547"/>
      <c r="P74" s="540"/>
      <c r="Q74" s="548"/>
    </row>
    <row r="75" spans="1:17" ht="14.4" customHeight="1" x14ac:dyDescent="0.3">
      <c r="A75" s="534" t="s">
        <v>1300</v>
      </c>
      <c r="B75" s="535" t="s">
        <v>1170</v>
      </c>
      <c r="C75" s="535" t="s">
        <v>1178</v>
      </c>
      <c r="D75" s="535" t="s">
        <v>1195</v>
      </c>
      <c r="E75" s="535" t="s">
        <v>1196</v>
      </c>
      <c r="F75" s="547"/>
      <c r="G75" s="547"/>
      <c r="H75" s="547"/>
      <c r="I75" s="547"/>
      <c r="J75" s="547">
        <v>1</v>
      </c>
      <c r="K75" s="547">
        <v>1444</v>
      </c>
      <c r="L75" s="547"/>
      <c r="M75" s="547">
        <v>1444</v>
      </c>
      <c r="N75" s="547"/>
      <c r="O75" s="547"/>
      <c r="P75" s="540"/>
      <c r="Q75" s="548"/>
    </row>
    <row r="76" spans="1:17" ht="14.4" customHeight="1" x14ac:dyDescent="0.3">
      <c r="A76" s="534" t="s">
        <v>1300</v>
      </c>
      <c r="B76" s="535" t="s">
        <v>1241</v>
      </c>
      <c r="C76" s="535" t="s">
        <v>1178</v>
      </c>
      <c r="D76" s="535" t="s">
        <v>1244</v>
      </c>
      <c r="E76" s="535" t="s">
        <v>1245</v>
      </c>
      <c r="F76" s="547">
        <v>1</v>
      </c>
      <c r="G76" s="547">
        <v>297</v>
      </c>
      <c r="H76" s="547">
        <v>1</v>
      </c>
      <c r="I76" s="547">
        <v>297</v>
      </c>
      <c r="J76" s="547"/>
      <c r="K76" s="547"/>
      <c r="L76" s="547"/>
      <c r="M76" s="547"/>
      <c r="N76" s="547"/>
      <c r="O76" s="547"/>
      <c r="P76" s="540"/>
      <c r="Q76" s="548"/>
    </row>
    <row r="77" spans="1:17" ht="14.4" customHeight="1" x14ac:dyDescent="0.3">
      <c r="A77" s="534" t="s">
        <v>1300</v>
      </c>
      <c r="B77" s="535" t="s">
        <v>1241</v>
      </c>
      <c r="C77" s="535" t="s">
        <v>1178</v>
      </c>
      <c r="D77" s="535" t="s">
        <v>1246</v>
      </c>
      <c r="E77" s="535" t="s">
        <v>1247</v>
      </c>
      <c r="F77" s="547">
        <v>1</v>
      </c>
      <c r="G77" s="547">
        <v>1245</v>
      </c>
      <c r="H77" s="547">
        <v>1</v>
      </c>
      <c r="I77" s="547">
        <v>1245</v>
      </c>
      <c r="J77" s="547"/>
      <c r="K77" s="547"/>
      <c r="L77" s="547"/>
      <c r="M77" s="547"/>
      <c r="N77" s="547"/>
      <c r="O77" s="547"/>
      <c r="P77" s="540"/>
      <c r="Q77" s="548"/>
    </row>
    <row r="78" spans="1:17" ht="14.4" customHeight="1" x14ac:dyDescent="0.3">
      <c r="A78" s="534" t="s">
        <v>1300</v>
      </c>
      <c r="B78" s="535" t="s">
        <v>1241</v>
      </c>
      <c r="C78" s="535" t="s">
        <v>1178</v>
      </c>
      <c r="D78" s="535" t="s">
        <v>1254</v>
      </c>
      <c r="E78" s="535" t="s">
        <v>1255</v>
      </c>
      <c r="F78" s="547">
        <v>10</v>
      </c>
      <c r="G78" s="547">
        <v>22330</v>
      </c>
      <c r="H78" s="547">
        <v>1</v>
      </c>
      <c r="I78" s="547">
        <v>2233</v>
      </c>
      <c r="J78" s="547"/>
      <c r="K78" s="547"/>
      <c r="L78" s="547"/>
      <c r="M78" s="547"/>
      <c r="N78" s="547"/>
      <c r="O78" s="547"/>
      <c r="P78" s="540"/>
      <c r="Q78" s="548"/>
    </row>
    <row r="79" spans="1:17" ht="14.4" customHeight="1" x14ac:dyDescent="0.3">
      <c r="A79" s="534" t="s">
        <v>1300</v>
      </c>
      <c r="B79" s="535" t="s">
        <v>1241</v>
      </c>
      <c r="C79" s="535" t="s">
        <v>1178</v>
      </c>
      <c r="D79" s="535" t="s">
        <v>1260</v>
      </c>
      <c r="E79" s="535" t="s">
        <v>1261</v>
      </c>
      <c r="F79" s="547">
        <v>1</v>
      </c>
      <c r="G79" s="547">
        <v>6514</v>
      </c>
      <c r="H79" s="547">
        <v>1</v>
      </c>
      <c r="I79" s="547">
        <v>6514</v>
      </c>
      <c r="J79" s="547"/>
      <c r="K79" s="547"/>
      <c r="L79" s="547"/>
      <c r="M79" s="547"/>
      <c r="N79" s="547"/>
      <c r="O79" s="547"/>
      <c r="P79" s="540"/>
      <c r="Q79" s="548"/>
    </row>
    <row r="80" spans="1:17" ht="14.4" customHeight="1" x14ac:dyDescent="0.3">
      <c r="A80" s="534" t="s">
        <v>1301</v>
      </c>
      <c r="B80" s="535" t="s">
        <v>1170</v>
      </c>
      <c r="C80" s="535" t="s">
        <v>1178</v>
      </c>
      <c r="D80" s="535" t="s">
        <v>1193</v>
      </c>
      <c r="E80" s="535" t="s">
        <v>1194</v>
      </c>
      <c r="F80" s="547">
        <v>1</v>
      </c>
      <c r="G80" s="547">
        <v>0</v>
      </c>
      <c r="H80" s="547"/>
      <c r="I80" s="547">
        <v>0</v>
      </c>
      <c r="J80" s="547"/>
      <c r="K80" s="547"/>
      <c r="L80" s="547"/>
      <c r="M80" s="547"/>
      <c r="N80" s="547"/>
      <c r="O80" s="547"/>
      <c r="P80" s="540"/>
      <c r="Q80" s="548"/>
    </row>
    <row r="81" spans="1:17" ht="14.4" customHeight="1" x14ac:dyDescent="0.3">
      <c r="A81" s="534" t="s">
        <v>1301</v>
      </c>
      <c r="B81" s="535" t="s">
        <v>1170</v>
      </c>
      <c r="C81" s="535" t="s">
        <v>1178</v>
      </c>
      <c r="D81" s="535" t="s">
        <v>1195</v>
      </c>
      <c r="E81" s="535" t="s">
        <v>1196</v>
      </c>
      <c r="F81" s="547">
        <v>1</v>
      </c>
      <c r="G81" s="547">
        <v>1436</v>
      </c>
      <c r="H81" s="547">
        <v>1</v>
      </c>
      <c r="I81" s="547">
        <v>1436</v>
      </c>
      <c r="J81" s="547">
        <v>1</v>
      </c>
      <c r="K81" s="547">
        <v>1436</v>
      </c>
      <c r="L81" s="547">
        <v>1</v>
      </c>
      <c r="M81" s="547">
        <v>1436</v>
      </c>
      <c r="N81" s="547">
        <v>2</v>
      </c>
      <c r="O81" s="547">
        <v>2896</v>
      </c>
      <c r="P81" s="540">
        <v>2.0167130919220058</v>
      </c>
      <c r="Q81" s="548">
        <v>1448</v>
      </c>
    </row>
    <row r="82" spans="1:17" ht="14.4" customHeight="1" x14ac:dyDescent="0.3">
      <c r="A82" s="534" t="s">
        <v>1301</v>
      </c>
      <c r="B82" s="535" t="s">
        <v>1241</v>
      </c>
      <c r="C82" s="535" t="s">
        <v>1178</v>
      </c>
      <c r="D82" s="535" t="s">
        <v>1246</v>
      </c>
      <c r="E82" s="535" t="s">
        <v>1247</v>
      </c>
      <c r="F82" s="547"/>
      <c r="G82" s="547"/>
      <c r="H82" s="547"/>
      <c r="I82" s="547"/>
      <c r="J82" s="547"/>
      <c r="K82" s="547"/>
      <c r="L82" s="547"/>
      <c r="M82" s="547"/>
      <c r="N82" s="547">
        <v>2</v>
      </c>
      <c r="O82" s="547">
        <v>2536</v>
      </c>
      <c r="P82" s="540"/>
      <c r="Q82" s="548">
        <v>1268</v>
      </c>
    </row>
    <row r="83" spans="1:17" ht="14.4" customHeight="1" x14ac:dyDescent="0.3">
      <c r="A83" s="534" t="s">
        <v>1302</v>
      </c>
      <c r="B83" s="535" t="s">
        <v>1170</v>
      </c>
      <c r="C83" s="535" t="s">
        <v>1178</v>
      </c>
      <c r="D83" s="535" t="s">
        <v>1195</v>
      </c>
      <c r="E83" s="535" t="s">
        <v>1196</v>
      </c>
      <c r="F83" s="547"/>
      <c r="G83" s="547"/>
      <c r="H83" s="547"/>
      <c r="I83" s="547"/>
      <c r="J83" s="547">
        <v>1</v>
      </c>
      <c r="K83" s="547">
        <v>1444</v>
      </c>
      <c r="L83" s="547"/>
      <c r="M83" s="547">
        <v>1444</v>
      </c>
      <c r="N83" s="547"/>
      <c r="O83" s="547"/>
      <c r="P83" s="540"/>
      <c r="Q83" s="548"/>
    </row>
    <row r="84" spans="1:17" ht="14.4" customHeight="1" thickBot="1" x14ac:dyDescent="0.35">
      <c r="A84" s="526" t="s">
        <v>1302</v>
      </c>
      <c r="B84" s="527" t="s">
        <v>1241</v>
      </c>
      <c r="C84" s="527" t="s">
        <v>1178</v>
      </c>
      <c r="D84" s="527" t="s">
        <v>1246</v>
      </c>
      <c r="E84" s="527" t="s">
        <v>1247</v>
      </c>
      <c r="F84" s="549"/>
      <c r="G84" s="549"/>
      <c r="H84" s="549"/>
      <c r="I84" s="549"/>
      <c r="J84" s="549">
        <v>1</v>
      </c>
      <c r="K84" s="549">
        <v>1261</v>
      </c>
      <c r="L84" s="549"/>
      <c r="M84" s="549">
        <v>1261</v>
      </c>
      <c r="N84" s="549"/>
      <c r="O84" s="549"/>
      <c r="P84" s="532"/>
      <c r="Q84" s="55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90.816109999999014</v>
      </c>
      <c r="C5" s="29">
        <v>58.009869999999999</v>
      </c>
      <c r="D5" s="8"/>
      <c r="E5" s="117">
        <v>27.339660000000002</v>
      </c>
      <c r="F5" s="28">
        <v>55.900043961677667</v>
      </c>
      <c r="G5" s="116">
        <f>E5-F5</f>
        <v>-28.560383961677665</v>
      </c>
      <c r="H5" s="122">
        <f>IF(F5&lt;0.00000001,"",E5/F5)</f>
        <v>0.48908118960948821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1880.1892399999988</v>
      </c>
      <c r="C6" s="31">
        <v>3648.1443400000007</v>
      </c>
      <c r="D6" s="8"/>
      <c r="E6" s="118">
        <v>3855.0558400000004</v>
      </c>
      <c r="F6" s="30">
        <v>4382.6580889779789</v>
      </c>
      <c r="G6" s="119">
        <f>E6-F6</f>
        <v>-527.60224897797843</v>
      </c>
      <c r="H6" s="123">
        <f>IF(F6&lt;0.00000001,"",E6/F6)</f>
        <v>0.87961592297038771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13685.631589999999</v>
      </c>
      <c r="C7" s="31">
        <v>13511.123000000005</v>
      </c>
      <c r="D7" s="8"/>
      <c r="E7" s="118">
        <v>13131.190880000002</v>
      </c>
      <c r="F7" s="30">
        <v>13658.332903128932</v>
      </c>
      <c r="G7" s="119">
        <f>E7-F7</f>
        <v>-527.1420231289303</v>
      </c>
      <c r="H7" s="123">
        <f>IF(F7&lt;0.00000001,"",E7/F7)</f>
        <v>0.9614050977621017</v>
      </c>
    </row>
    <row r="8" spans="1:8" ht="14.4" customHeight="1" thickBot="1" x14ac:dyDescent="0.35">
      <c r="A8" s="1" t="s">
        <v>76</v>
      </c>
      <c r="B8" s="11">
        <v>4902.3941300000006</v>
      </c>
      <c r="C8" s="33">
        <v>4779.4572000000062</v>
      </c>
      <c r="D8" s="8"/>
      <c r="E8" s="120">
        <v>3478.9733900000015</v>
      </c>
      <c r="F8" s="32">
        <v>4084.5779124559658</v>
      </c>
      <c r="G8" s="121">
        <f>E8-F8</f>
        <v>-605.60452245596434</v>
      </c>
      <c r="H8" s="124">
        <f>IF(F8&lt;0.00000001,"",E8/F8)</f>
        <v>0.85173387913371257</v>
      </c>
    </row>
    <row r="9" spans="1:8" ht="14.4" customHeight="1" thickBot="1" x14ac:dyDescent="0.35">
      <c r="A9" s="2" t="s">
        <v>77</v>
      </c>
      <c r="B9" s="3">
        <v>20559.031069999997</v>
      </c>
      <c r="C9" s="35">
        <v>21996.734410000012</v>
      </c>
      <c r="D9" s="8"/>
      <c r="E9" s="3">
        <v>20492.559770000003</v>
      </c>
      <c r="F9" s="34">
        <v>22181.468948524554</v>
      </c>
      <c r="G9" s="34">
        <f>E9-F9</f>
        <v>-1688.909178524551</v>
      </c>
      <c r="H9" s="125">
        <f>IF(F9&lt;0.00000001,"",E9/F9)</f>
        <v>0.92385945302162276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50160.321000000004</v>
      </c>
      <c r="C11" s="29">
        <f>IF(ISERROR(VLOOKUP("Celkem:",'ZV Vykáz.-A'!A:F,4,0)),0,VLOOKUP("Celkem:",'ZV Vykáz.-A'!A:F,4,0)/1000)</f>
        <v>55266.118999999999</v>
      </c>
      <c r="D11" s="8"/>
      <c r="E11" s="117">
        <f>IF(ISERROR(VLOOKUP("Celkem:",'ZV Vykáz.-A'!A:F,6,0)),0,VLOOKUP("Celkem:",'ZV Vykáz.-A'!A:F,6,0)/1000)</f>
        <v>68565.125079999998</v>
      </c>
      <c r="F11" s="28">
        <f>B11</f>
        <v>50160.321000000004</v>
      </c>
      <c r="G11" s="116">
        <f>E11-F11</f>
        <v>18404.804079999994</v>
      </c>
      <c r="H11" s="122">
        <f>IF(F11&lt;0.00000001,"",E11/F11)</f>
        <v>1.3669195833096841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50160.321000000004</v>
      </c>
      <c r="C13" s="37">
        <f>SUM(C11:C12)</f>
        <v>55266.118999999999</v>
      </c>
      <c r="D13" s="8"/>
      <c r="E13" s="5">
        <f>SUM(E11:E12)</f>
        <v>68565.125079999998</v>
      </c>
      <c r="F13" s="36">
        <f>SUM(F11:F12)</f>
        <v>50160.321000000004</v>
      </c>
      <c r="G13" s="36">
        <f>E13-F13</f>
        <v>18404.804079999994</v>
      </c>
      <c r="H13" s="126">
        <f>IF(F13&lt;0.00000001,"",E13/F13)</f>
        <v>1.3669195833096841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2.4398193100254901</v>
      </c>
      <c r="C15" s="39">
        <f>IF(C9=0,"",C13/C9)</f>
        <v>2.5124692588403157</v>
      </c>
      <c r="D15" s="8"/>
      <c r="E15" s="6">
        <f>IF(E9=0,"",E13/E9)</f>
        <v>3.3458545857397288</v>
      </c>
      <c r="F15" s="38">
        <f>IF(F9=0,"",F13/F9)</f>
        <v>2.2613615498777198</v>
      </c>
      <c r="G15" s="38">
        <f>IF(ISERROR(F15-E15),"",E15-F15)</f>
        <v>1.0844930358620091</v>
      </c>
      <c r="H15" s="127">
        <f>IF(ISERROR(F15-E15),"",IF(F15&lt;0.00000001,"",E15/F15))</f>
        <v>1.479575252316752</v>
      </c>
    </row>
    <row r="17" spans="1:8" ht="14.4" customHeight="1" x14ac:dyDescent="0.3">
      <c r="A17" s="113" t="s">
        <v>157</v>
      </c>
    </row>
    <row r="18" spans="1:8" ht="14.4" customHeight="1" x14ac:dyDescent="0.3">
      <c r="A18" s="287" t="s">
        <v>197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196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2.4634308455710165</v>
      </c>
      <c r="C4" s="201">
        <f t="shared" ref="C4:M4" si="0">(C10+C8)/C6</f>
        <v>3.0892202013811083</v>
      </c>
      <c r="D4" s="201">
        <f t="shared" si="0"/>
        <v>2.7387659631495498</v>
      </c>
      <c r="E4" s="201">
        <f t="shared" si="0"/>
        <v>2.9097932689318893</v>
      </c>
      <c r="F4" s="201">
        <f t="shared" si="0"/>
        <v>2.7932662332477003</v>
      </c>
      <c r="G4" s="201">
        <f t="shared" si="0"/>
        <v>3.0637345043216357</v>
      </c>
      <c r="H4" s="201">
        <f t="shared" si="0"/>
        <v>3.1964712774600388</v>
      </c>
      <c r="I4" s="201">
        <f t="shared" si="0"/>
        <v>3.3633249472441662</v>
      </c>
      <c r="J4" s="201">
        <f t="shared" si="0"/>
        <v>3.4527798396949154</v>
      </c>
      <c r="K4" s="201">
        <f t="shared" si="0"/>
        <v>3.7137345347964992</v>
      </c>
      <c r="L4" s="201">
        <f t="shared" si="0"/>
        <v>3.3458545715882524</v>
      </c>
      <c r="M4" s="201">
        <f t="shared" si="0"/>
        <v>3.3458545715882524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1412.6291900000001</v>
      </c>
      <c r="C5" s="201">
        <f>IF(ISERROR(VLOOKUP($A5,'Man Tab'!$A:$Q,COLUMN()+2,0)),0,VLOOKUP($A5,'Man Tab'!$A:$Q,COLUMN()+2,0))</f>
        <v>1307.2575200000001</v>
      </c>
      <c r="D5" s="201">
        <f>IF(ISERROR(VLOOKUP($A5,'Man Tab'!$A:$Q,COLUMN()+2,0)),0,VLOOKUP($A5,'Man Tab'!$A:$Q,COLUMN()+2,0))</f>
        <v>1433.39769</v>
      </c>
      <c r="E5" s="201">
        <f>IF(ISERROR(VLOOKUP($A5,'Man Tab'!$A:$Q,COLUMN()+2,0)),0,VLOOKUP($A5,'Man Tab'!$A:$Q,COLUMN()+2,0))</f>
        <v>1461.90644</v>
      </c>
      <c r="F5" s="201">
        <f>IF(ISERROR(VLOOKUP($A5,'Man Tab'!$A:$Q,COLUMN()+2,0)),0,VLOOKUP($A5,'Man Tab'!$A:$Q,COLUMN()+2,0))</f>
        <v>1528.4513099999999</v>
      </c>
      <c r="G5" s="201">
        <f>IF(ISERROR(VLOOKUP($A5,'Man Tab'!$A:$Q,COLUMN()+2,0)),0,VLOOKUP($A5,'Man Tab'!$A:$Q,COLUMN()+2,0))</f>
        <v>1917.2511</v>
      </c>
      <c r="H5" s="201">
        <f>IF(ISERROR(VLOOKUP($A5,'Man Tab'!$A:$Q,COLUMN()+2,0)),0,VLOOKUP($A5,'Man Tab'!$A:$Q,COLUMN()+2,0))</f>
        <v>2560.1944199999998</v>
      </c>
      <c r="I5" s="201">
        <f>IF(ISERROR(VLOOKUP($A5,'Man Tab'!$A:$Q,COLUMN()+2,0)),0,VLOOKUP($A5,'Man Tab'!$A:$Q,COLUMN()+2,0))</f>
        <v>1746.0927200000001</v>
      </c>
      <c r="J5" s="201">
        <f>IF(ISERROR(VLOOKUP($A5,'Man Tab'!$A:$Q,COLUMN()+2,0)),0,VLOOKUP($A5,'Man Tab'!$A:$Q,COLUMN()+2,0))</f>
        <v>2254.7831999999999</v>
      </c>
      <c r="K5" s="201">
        <f>IF(ISERROR(VLOOKUP($A5,'Man Tab'!$A:$Q,COLUMN()+2,0)),0,VLOOKUP($A5,'Man Tab'!$A:$Q,COLUMN()+2,0))</f>
        <v>1839.4522899999999</v>
      </c>
      <c r="L5" s="201">
        <f>IF(ISERROR(VLOOKUP($A5,'Man Tab'!$A:$Q,COLUMN()+2,0)),0,VLOOKUP($A5,'Man Tab'!$A:$Q,COLUMN()+2,0))</f>
        <v>3031.1438899999998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1412.6291900000001</v>
      </c>
      <c r="C6" s="203">
        <f t="shared" ref="C6:M6" si="1">C5+B6</f>
        <v>2719.8867100000002</v>
      </c>
      <c r="D6" s="203">
        <f t="shared" si="1"/>
        <v>4153.2844000000005</v>
      </c>
      <c r="E6" s="203">
        <f t="shared" si="1"/>
        <v>5615.1908400000002</v>
      </c>
      <c r="F6" s="203">
        <f t="shared" si="1"/>
        <v>7143.6421499999997</v>
      </c>
      <c r="G6" s="203">
        <f t="shared" si="1"/>
        <v>9060.8932499999992</v>
      </c>
      <c r="H6" s="203">
        <f t="shared" si="1"/>
        <v>11621.087669999999</v>
      </c>
      <c r="I6" s="203">
        <f t="shared" si="1"/>
        <v>13367.18039</v>
      </c>
      <c r="J6" s="203">
        <f t="shared" si="1"/>
        <v>15621.963589999999</v>
      </c>
      <c r="K6" s="203">
        <f t="shared" si="1"/>
        <v>17461.41588</v>
      </c>
      <c r="L6" s="203">
        <f t="shared" si="1"/>
        <v>20492.55977</v>
      </c>
      <c r="M6" s="203">
        <f t="shared" si="1"/>
        <v>20492.55977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3479914.3200000003</v>
      </c>
      <c r="C9" s="202">
        <v>4922414.6500000004</v>
      </c>
      <c r="D9" s="202">
        <v>2972544.9800000004</v>
      </c>
      <c r="E9" s="202">
        <v>4964170.5600000005</v>
      </c>
      <c r="F9" s="202">
        <v>3615049.8899999997</v>
      </c>
      <c r="G9" s="202">
        <v>7806076.8900000006</v>
      </c>
      <c r="H9" s="202">
        <v>9386301.6600000001</v>
      </c>
      <c r="I9" s="202">
        <v>7811698.3300000001</v>
      </c>
      <c r="J9" s="202">
        <v>8981029.6600000001</v>
      </c>
      <c r="K9" s="202">
        <v>10907862.24</v>
      </c>
      <c r="L9" s="202">
        <v>3718061.61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3479.9143200000003</v>
      </c>
      <c r="C10" s="203">
        <f t="shared" ref="C10:M10" si="3">C9/1000+B10</f>
        <v>8402.3289700000005</v>
      </c>
      <c r="D10" s="203">
        <f t="shared" si="3"/>
        <v>11374.873950000001</v>
      </c>
      <c r="E10" s="203">
        <f t="shared" si="3"/>
        <v>16339.044510000002</v>
      </c>
      <c r="F10" s="203">
        <f t="shared" si="3"/>
        <v>19954.094400000002</v>
      </c>
      <c r="G10" s="203">
        <f t="shared" si="3"/>
        <v>27760.171290000002</v>
      </c>
      <c r="H10" s="203">
        <f t="shared" si="3"/>
        <v>37146.472950000003</v>
      </c>
      <c r="I10" s="203">
        <f t="shared" si="3"/>
        <v>44958.171280000002</v>
      </c>
      <c r="J10" s="203">
        <f t="shared" si="3"/>
        <v>53939.200940000002</v>
      </c>
      <c r="K10" s="203">
        <f t="shared" si="3"/>
        <v>64847.063180000005</v>
      </c>
      <c r="L10" s="203">
        <f t="shared" si="3"/>
        <v>68565.124790000002</v>
      </c>
      <c r="M10" s="203">
        <f t="shared" si="3"/>
        <v>68565.124790000002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2.2613615498777198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2.2613615498777198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2.8487300000000002</v>
      </c>
      <c r="I7" s="52">
        <v>2.1675300000000002</v>
      </c>
      <c r="J7" s="52">
        <v>2.1471800000000001</v>
      </c>
      <c r="K7" s="52">
        <v>1.60964</v>
      </c>
      <c r="L7" s="52">
        <v>2.4016600000000001</v>
      </c>
      <c r="M7" s="52">
        <v>2.5885199999999999</v>
      </c>
      <c r="N7" s="52">
        <v>5.2621500000000001</v>
      </c>
      <c r="O7" s="52">
        <v>0</v>
      </c>
      <c r="P7" s="53">
        <v>27.339659999999999</v>
      </c>
      <c r="Q7" s="95">
        <v>0.48908118960899999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4781.0815516123403</v>
      </c>
      <c r="C9" s="52">
        <v>398.42346263436201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179.87715</v>
      </c>
      <c r="I9" s="52">
        <v>373.10032000000001</v>
      </c>
      <c r="J9" s="52">
        <v>306.89166</v>
      </c>
      <c r="K9" s="52">
        <v>327.03485999999998</v>
      </c>
      <c r="L9" s="52">
        <v>775.05426</v>
      </c>
      <c r="M9" s="52">
        <v>361.43632000000002</v>
      </c>
      <c r="N9" s="52">
        <v>1024.8945100000001</v>
      </c>
      <c r="O9" s="52">
        <v>0</v>
      </c>
      <c r="P9" s="53">
        <v>3855.05584</v>
      </c>
      <c r="Q9" s="95">
        <v>0.87961592297000002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7.0859399999999999</v>
      </c>
      <c r="I11" s="52">
        <v>4.4791699999999999</v>
      </c>
      <c r="J11" s="52">
        <v>8.9618599999999997</v>
      </c>
      <c r="K11" s="52">
        <v>4.4550099999999997</v>
      </c>
      <c r="L11" s="52">
        <v>9.6587700000000005</v>
      </c>
      <c r="M11" s="52">
        <v>6.4969599999999996</v>
      </c>
      <c r="N11" s="52">
        <v>9.8689999999989997</v>
      </c>
      <c r="O11" s="52">
        <v>0</v>
      </c>
      <c r="P11" s="53">
        <v>87.150679999999994</v>
      </c>
      <c r="Q11" s="95">
        <v>0.782058562964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1.0999999999999999E-2</v>
      </c>
      <c r="I12" s="52">
        <v>1.2250799999999999</v>
      </c>
      <c r="J12" s="52">
        <v>0.19689999999999999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12.563470000000001</v>
      </c>
      <c r="Q12" s="95">
        <v>6.8528020340279996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1.83117</v>
      </c>
      <c r="I13" s="52">
        <v>1.31406</v>
      </c>
      <c r="J13" s="52">
        <v>1.1821699999999999</v>
      </c>
      <c r="K13" s="52">
        <v>2.0683699999999998</v>
      </c>
      <c r="L13" s="52">
        <v>6.4820799999999998</v>
      </c>
      <c r="M13" s="52">
        <v>0.46953</v>
      </c>
      <c r="N13" s="52">
        <v>1.27163</v>
      </c>
      <c r="O13" s="52">
        <v>0</v>
      </c>
      <c r="P13" s="53">
        <v>21.977889999999999</v>
      </c>
      <c r="Q13" s="95">
        <v>1.3319933752869999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11.349</v>
      </c>
      <c r="I14" s="52">
        <v>9.9179999999999993</v>
      </c>
      <c r="J14" s="52">
        <v>9.9410000000000007</v>
      </c>
      <c r="K14" s="52">
        <v>10.047000000000001</v>
      </c>
      <c r="L14" s="52">
        <v>10.382999999999999</v>
      </c>
      <c r="M14" s="52">
        <v>15.086</v>
      </c>
      <c r="N14" s="52">
        <v>16.030999999999999</v>
      </c>
      <c r="O14" s="52">
        <v>0</v>
      </c>
      <c r="P14" s="53">
        <v>151.48099999999999</v>
      </c>
      <c r="Q14" s="95">
        <v>0.92520266973900001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6.0995100000000004</v>
      </c>
      <c r="I17" s="52">
        <v>5.3688700000000003</v>
      </c>
      <c r="J17" s="52">
        <v>2.7297600000000002</v>
      </c>
      <c r="K17" s="52">
        <v>3.0927600000000002</v>
      </c>
      <c r="L17" s="52">
        <v>2.7964099999999998</v>
      </c>
      <c r="M17" s="52">
        <v>10.70923</v>
      </c>
      <c r="N17" s="52">
        <v>16.543610000000001</v>
      </c>
      <c r="O17" s="52">
        <v>0</v>
      </c>
      <c r="P17" s="53">
        <v>87.409040000000005</v>
      </c>
      <c r="Q17" s="95">
        <v>0.10511015097400001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1.0820000000000001</v>
      </c>
      <c r="I18" s="52">
        <v>140.102</v>
      </c>
      <c r="J18" s="52">
        <v>12.417</v>
      </c>
      <c r="K18" s="52">
        <v>8.4302399999999995</v>
      </c>
      <c r="L18" s="52">
        <v>4.2590000000000003</v>
      </c>
      <c r="M18" s="52">
        <v>15.701000000000001</v>
      </c>
      <c r="N18" s="52">
        <v>43.667999999999999</v>
      </c>
      <c r="O18" s="52">
        <v>0</v>
      </c>
      <c r="P18" s="53">
        <v>238.30024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86.858170000000001</v>
      </c>
      <c r="I19" s="52">
        <v>54.425379999999997</v>
      </c>
      <c r="J19" s="52">
        <v>139.36382</v>
      </c>
      <c r="K19" s="52">
        <v>106.06131999999999</v>
      </c>
      <c r="L19" s="52">
        <v>79.494230000000002</v>
      </c>
      <c r="M19" s="52">
        <v>95.888559999999998</v>
      </c>
      <c r="N19" s="52">
        <v>45.873330000000003</v>
      </c>
      <c r="O19" s="52">
        <v>0</v>
      </c>
      <c r="P19" s="53">
        <v>850.09225000000004</v>
      </c>
      <c r="Q19" s="95">
        <v>0.78755869206600004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1057.20316</v>
      </c>
      <c r="I20" s="52">
        <v>1116.99639</v>
      </c>
      <c r="J20" s="52">
        <v>1883.4436800000001</v>
      </c>
      <c r="K20" s="52">
        <v>1108.0641000000001</v>
      </c>
      <c r="L20" s="52">
        <v>1179.3729000000001</v>
      </c>
      <c r="M20" s="52">
        <v>1140.15191</v>
      </c>
      <c r="N20" s="52">
        <v>1661.1479200000001</v>
      </c>
      <c r="O20" s="52">
        <v>0</v>
      </c>
      <c r="P20" s="53">
        <v>13131.19088</v>
      </c>
      <c r="Q20" s="95">
        <v>0.961405097762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171.20599999999999</v>
      </c>
      <c r="I21" s="52">
        <v>174.51599999999999</v>
      </c>
      <c r="J21" s="52">
        <v>174.51499999999999</v>
      </c>
      <c r="K21" s="52">
        <v>174.51400000000001</v>
      </c>
      <c r="L21" s="52">
        <v>174.51400000000001</v>
      </c>
      <c r="M21" s="52">
        <v>174.51400000000001</v>
      </c>
      <c r="N21" s="52">
        <v>174.51400000000001</v>
      </c>
      <c r="O21" s="52">
        <v>0</v>
      </c>
      <c r="P21" s="53">
        <v>1903.117</v>
      </c>
      <c r="Q21" s="95">
        <v>1.0122514574170001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18.149999999999999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18.149999999999999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278</v>
      </c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2.9994799999990001</v>
      </c>
      <c r="I24" s="52">
        <v>33.638299999998999</v>
      </c>
      <c r="J24" s="52">
        <v>0.25438999999900003</v>
      </c>
      <c r="K24" s="52">
        <v>0.71541999999899997</v>
      </c>
      <c r="L24" s="52">
        <v>10.366889999999</v>
      </c>
      <c r="M24" s="52">
        <v>16.410260000000001</v>
      </c>
      <c r="N24" s="52">
        <v>32.068739999999003</v>
      </c>
      <c r="O24" s="52">
        <v>0</v>
      </c>
      <c r="P24" s="53">
        <v>108.731819999999</v>
      </c>
      <c r="Q24" s="95">
        <v>-16302531872624.4</v>
      </c>
    </row>
    <row r="25" spans="1:17" ht="14.4" customHeight="1" x14ac:dyDescent="0.3">
      <c r="A25" s="17" t="s">
        <v>53</v>
      </c>
      <c r="B25" s="54">
        <v>24197.966125663199</v>
      </c>
      <c r="C25" s="55">
        <v>2016.4971771385999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1528.4513099999999</v>
      </c>
      <c r="I25" s="55">
        <v>1917.2511</v>
      </c>
      <c r="J25" s="55">
        <v>2560.1944199999998</v>
      </c>
      <c r="K25" s="55">
        <v>1746.0927200000001</v>
      </c>
      <c r="L25" s="55">
        <v>2254.7831999999999</v>
      </c>
      <c r="M25" s="55">
        <v>1839.4522899999999</v>
      </c>
      <c r="N25" s="55">
        <v>3031.1438899999998</v>
      </c>
      <c r="O25" s="55">
        <v>0</v>
      </c>
      <c r="P25" s="56">
        <v>20492.55977</v>
      </c>
      <c r="Q25" s="96">
        <v>0.92385945302100003</v>
      </c>
    </row>
    <row r="26" spans="1:17" ht="14.4" customHeight="1" x14ac:dyDescent="0.3">
      <c r="A26" s="15" t="s">
        <v>54</v>
      </c>
      <c r="B26" s="51">
        <v>2585.1075248492298</v>
      </c>
      <c r="C26" s="52">
        <v>215.42562707076999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153.07767000000001</v>
      </c>
      <c r="I26" s="52">
        <v>238.79239999999999</v>
      </c>
      <c r="J26" s="52">
        <v>263.90687000000003</v>
      </c>
      <c r="K26" s="52">
        <v>155.60443000000001</v>
      </c>
      <c r="L26" s="52">
        <v>202.55850000000001</v>
      </c>
      <c r="M26" s="52">
        <v>191.21463</v>
      </c>
      <c r="N26" s="52">
        <v>211.45052999999999</v>
      </c>
      <c r="O26" s="52">
        <v>0</v>
      </c>
      <c r="P26" s="53">
        <v>2094.95271</v>
      </c>
      <c r="Q26" s="95">
        <v>0.88406495064299995</v>
      </c>
    </row>
    <row r="27" spans="1:17" ht="14.4" customHeight="1" x14ac:dyDescent="0.3">
      <c r="A27" s="18" t="s">
        <v>55</v>
      </c>
      <c r="B27" s="54">
        <v>26783.0736505124</v>
      </c>
      <c r="C27" s="55">
        <v>2231.92280420937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1681.52898</v>
      </c>
      <c r="I27" s="55">
        <v>2156.0435000000002</v>
      </c>
      <c r="J27" s="55">
        <v>2824.1012900000001</v>
      </c>
      <c r="K27" s="55">
        <v>1901.69715</v>
      </c>
      <c r="L27" s="55">
        <v>2457.3416999999999</v>
      </c>
      <c r="M27" s="55">
        <v>2030.6669199999999</v>
      </c>
      <c r="N27" s="55">
        <v>3242.5944199999999</v>
      </c>
      <c r="O27" s="55">
        <v>0</v>
      </c>
      <c r="P27" s="56">
        <v>22587.512480000001</v>
      </c>
      <c r="Q27" s="96">
        <v>0.92001847984200003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7.0002800000000001</v>
      </c>
      <c r="K28" s="52">
        <v>0.72799999999999998</v>
      </c>
      <c r="L28" s="52">
        <v>0</v>
      </c>
      <c r="M28" s="52">
        <v>0</v>
      </c>
      <c r="N28" s="52">
        <v>0.11817999999999999</v>
      </c>
      <c r="O28" s="52">
        <v>0</v>
      </c>
      <c r="P28" s="53">
        <v>37.332740000000001</v>
      </c>
      <c r="Q28" s="95">
        <v>0.117157721352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6" t="s">
        <v>280</v>
      </c>
      <c r="B6" s="418">
        <v>24973.923178545301</v>
      </c>
      <c r="C6" s="418">
        <v>24484.53832</v>
      </c>
      <c r="D6" s="419">
        <v>-489.384858545258</v>
      </c>
      <c r="E6" s="420">
        <v>0.980404165775</v>
      </c>
      <c r="F6" s="418">
        <v>24197.966125663199</v>
      </c>
      <c r="G6" s="419">
        <v>22181.468948524602</v>
      </c>
      <c r="H6" s="421">
        <v>3031.1438899999998</v>
      </c>
      <c r="I6" s="418">
        <v>20492.55977</v>
      </c>
      <c r="J6" s="419">
        <v>-1688.90917852456</v>
      </c>
      <c r="K6" s="422">
        <v>0.84687116526899997</v>
      </c>
    </row>
    <row r="7" spans="1:11" ht="14.4" customHeight="1" thickBot="1" x14ac:dyDescent="0.35">
      <c r="A7" s="437" t="s">
        <v>281</v>
      </c>
      <c r="B7" s="418">
        <v>4915.3792112361598</v>
      </c>
      <c r="C7" s="418">
        <v>4886.3432700000003</v>
      </c>
      <c r="D7" s="419">
        <v>-29.035941236159999</v>
      </c>
      <c r="E7" s="420">
        <v>0.99409283801100001</v>
      </c>
      <c r="F7" s="418">
        <v>5162.2433157994901</v>
      </c>
      <c r="G7" s="419">
        <v>4732.0563728161997</v>
      </c>
      <c r="H7" s="421">
        <v>1057.3280299999999</v>
      </c>
      <c r="I7" s="418">
        <v>4155.5676700000004</v>
      </c>
      <c r="J7" s="419">
        <v>-576.48870281620304</v>
      </c>
      <c r="K7" s="422">
        <v>0.80499260026700004</v>
      </c>
    </row>
    <row r="8" spans="1:11" ht="14.4" customHeight="1" thickBot="1" x14ac:dyDescent="0.35">
      <c r="A8" s="438" t="s">
        <v>282</v>
      </c>
      <c r="B8" s="418">
        <v>4659.3942056369697</v>
      </c>
      <c r="C8" s="418">
        <v>4672.6032699999996</v>
      </c>
      <c r="D8" s="419">
        <v>13.209064363032001</v>
      </c>
      <c r="E8" s="420">
        <v>1.002834931705</v>
      </c>
      <c r="F8" s="418">
        <v>4983.6316392393701</v>
      </c>
      <c r="G8" s="419">
        <v>4568.3290026360801</v>
      </c>
      <c r="H8" s="421">
        <v>1041.2970299999999</v>
      </c>
      <c r="I8" s="418">
        <v>4004.0866700000001</v>
      </c>
      <c r="J8" s="419">
        <v>-564.24233263608596</v>
      </c>
      <c r="K8" s="422">
        <v>0.803447557895</v>
      </c>
    </row>
    <row r="9" spans="1:11" ht="14.4" customHeight="1" thickBot="1" x14ac:dyDescent="0.35">
      <c r="A9" s="439" t="s">
        <v>283</v>
      </c>
      <c r="B9" s="423">
        <v>0</v>
      </c>
      <c r="C9" s="423">
        <v>-2.8300000000000001E-3</v>
      </c>
      <c r="D9" s="424">
        <v>-2.8300000000000001E-3</v>
      </c>
      <c r="E9" s="425" t="s">
        <v>278</v>
      </c>
      <c r="F9" s="423">
        <v>0</v>
      </c>
      <c r="G9" s="424">
        <v>0</v>
      </c>
      <c r="H9" s="426">
        <v>-2.5999999999999998E-4</v>
      </c>
      <c r="I9" s="423">
        <v>-8.6999999900000001E-4</v>
      </c>
      <c r="J9" s="424">
        <v>-8.6999999900000001E-4</v>
      </c>
      <c r="K9" s="427" t="s">
        <v>278</v>
      </c>
    </row>
    <row r="10" spans="1:11" ht="14.4" customHeight="1" thickBot="1" x14ac:dyDescent="0.35">
      <c r="A10" s="440" t="s">
        <v>284</v>
      </c>
      <c r="B10" s="418">
        <v>0</v>
      </c>
      <c r="C10" s="418">
        <v>-2.8300000000000001E-3</v>
      </c>
      <c r="D10" s="419">
        <v>-2.8300000000000001E-3</v>
      </c>
      <c r="E10" s="428" t="s">
        <v>278</v>
      </c>
      <c r="F10" s="418">
        <v>0</v>
      </c>
      <c r="G10" s="419">
        <v>0</v>
      </c>
      <c r="H10" s="421">
        <v>-2.5999999999999998E-4</v>
      </c>
      <c r="I10" s="418">
        <v>-8.6999999900000001E-4</v>
      </c>
      <c r="J10" s="419">
        <v>-8.6999999900000001E-4</v>
      </c>
      <c r="K10" s="429" t="s">
        <v>278</v>
      </c>
    </row>
    <row r="11" spans="1:11" ht="14.4" customHeight="1" thickBot="1" x14ac:dyDescent="0.35">
      <c r="A11" s="439" t="s">
        <v>285</v>
      </c>
      <c r="B11" s="423">
        <v>93.808699516833002</v>
      </c>
      <c r="C11" s="423">
        <v>62.504669999999997</v>
      </c>
      <c r="D11" s="424">
        <v>-31.304029516833001</v>
      </c>
      <c r="E11" s="430">
        <v>0.66629929123700005</v>
      </c>
      <c r="F11" s="423">
        <v>60.981866140012002</v>
      </c>
      <c r="G11" s="424">
        <v>55.900043961678001</v>
      </c>
      <c r="H11" s="426">
        <v>5.2621500000000001</v>
      </c>
      <c r="I11" s="423">
        <v>27.339659999999999</v>
      </c>
      <c r="J11" s="424">
        <v>-28.560383961677999</v>
      </c>
      <c r="K11" s="431">
        <v>0.44832442380800003</v>
      </c>
    </row>
    <row r="12" spans="1:11" ht="14.4" customHeight="1" thickBot="1" x14ac:dyDescent="0.35">
      <c r="A12" s="440" t="s">
        <v>286</v>
      </c>
      <c r="B12" s="418">
        <v>87.821719923201996</v>
      </c>
      <c r="C12" s="418">
        <v>59.789430000000003</v>
      </c>
      <c r="D12" s="419">
        <v>-28.032289923202001</v>
      </c>
      <c r="E12" s="420">
        <v>0.68080458971000002</v>
      </c>
      <c r="F12" s="418">
        <v>59.304480578320998</v>
      </c>
      <c r="G12" s="419">
        <v>54.362440530127003</v>
      </c>
      <c r="H12" s="421">
        <v>3.3745500000000002</v>
      </c>
      <c r="I12" s="418">
        <v>25.452059999999999</v>
      </c>
      <c r="J12" s="419">
        <v>-28.910380530127</v>
      </c>
      <c r="K12" s="422">
        <v>0.42917600410200002</v>
      </c>
    </row>
    <row r="13" spans="1:11" ht="14.4" customHeight="1" thickBot="1" x14ac:dyDescent="0.35">
      <c r="A13" s="440" t="s">
        <v>287</v>
      </c>
      <c r="B13" s="418">
        <v>0.22952717267</v>
      </c>
      <c r="C13" s="418">
        <v>0</v>
      </c>
      <c r="D13" s="419">
        <v>-0.22952717267</v>
      </c>
      <c r="E13" s="420">
        <v>0</v>
      </c>
      <c r="F13" s="418">
        <v>0</v>
      </c>
      <c r="G13" s="419">
        <v>0</v>
      </c>
      <c r="H13" s="421">
        <v>0</v>
      </c>
      <c r="I13" s="418">
        <v>0</v>
      </c>
      <c r="J13" s="419">
        <v>0</v>
      </c>
      <c r="K13" s="422">
        <v>11</v>
      </c>
    </row>
    <row r="14" spans="1:11" ht="14.4" customHeight="1" thickBot="1" x14ac:dyDescent="0.35">
      <c r="A14" s="440" t="s">
        <v>288</v>
      </c>
      <c r="B14" s="418">
        <v>5.7574524209589999</v>
      </c>
      <c r="C14" s="418">
        <v>2.7152400000000001</v>
      </c>
      <c r="D14" s="419">
        <v>-3.0422124209589998</v>
      </c>
      <c r="E14" s="420">
        <v>0.47160441832099997</v>
      </c>
      <c r="F14" s="418">
        <v>1.6773855616910001</v>
      </c>
      <c r="G14" s="419">
        <v>1.53760343155</v>
      </c>
      <c r="H14" s="421">
        <v>1.8875999999999999</v>
      </c>
      <c r="I14" s="418">
        <v>1.8875999999999999</v>
      </c>
      <c r="J14" s="419">
        <v>0.34999656844900001</v>
      </c>
      <c r="K14" s="422">
        <v>1.125322670654</v>
      </c>
    </row>
    <row r="15" spans="1:11" ht="14.4" customHeight="1" thickBot="1" x14ac:dyDescent="0.35">
      <c r="A15" s="439" t="s">
        <v>289</v>
      </c>
      <c r="B15" s="423">
        <v>4403.4489457165801</v>
      </c>
      <c r="C15" s="423">
        <v>4456.4060900000004</v>
      </c>
      <c r="D15" s="424">
        <v>52.95714428342</v>
      </c>
      <c r="E15" s="430">
        <v>1.012026287788</v>
      </c>
      <c r="F15" s="423">
        <v>4781.0815516123403</v>
      </c>
      <c r="G15" s="424">
        <v>4382.6580889779798</v>
      </c>
      <c r="H15" s="426">
        <v>1024.8945100000001</v>
      </c>
      <c r="I15" s="423">
        <v>3855.05584</v>
      </c>
      <c r="J15" s="424">
        <v>-527.60224897798298</v>
      </c>
      <c r="K15" s="431">
        <v>0.80631459605599998</v>
      </c>
    </row>
    <row r="16" spans="1:11" ht="14.4" customHeight="1" thickBot="1" x14ac:dyDescent="0.35">
      <c r="A16" s="440" t="s">
        <v>290</v>
      </c>
      <c r="B16" s="418">
        <v>3917.8563265389198</v>
      </c>
      <c r="C16" s="418">
        <v>4101.7459200000003</v>
      </c>
      <c r="D16" s="419">
        <v>183.88959346108601</v>
      </c>
      <c r="E16" s="420">
        <v>1.0469362779369999</v>
      </c>
      <c r="F16" s="418">
        <v>4217.9998671432204</v>
      </c>
      <c r="G16" s="419">
        <v>3866.4998782146199</v>
      </c>
      <c r="H16" s="421">
        <v>981.00279999999896</v>
      </c>
      <c r="I16" s="418">
        <v>3462.6486799999998</v>
      </c>
      <c r="J16" s="419">
        <v>-403.85119821462098</v>
      </c>
      <c r="K16" s="422">
        <v>0.82092195093999998</v>
      </c>
    </row>
    <row r="17" spans="1:11" ht="14.4" customHeight="1" thickBot="1" x14ac:dyDescent="0.35">
      <c r="A17" s="440" t="s">
        <v>291</v>
      </c>
      <c r="B17" s="418">
        <v>122.889438850548</v>
      </c>
      <c r="C17" s="418">
        <v>168.77743000000001</v>
      </c>
      <c r="D17" s="419">
        <v>45.887991149450997</v>
      </c>
      <c r="E17" s="420">
        <v>1.3734087451179999</v>
      </c>
      <c r="F17" s="418">
        <v>244.999994487924</v>
      </c>
      <c r="G17" s="419">
        <v>224.58332828059699</v>
      </c>
      <c r="H17" s="421">
        <v>10.33118</v>
      </c>
      <c r="I17" s="418">
        <v>245.23092</v>
      </c>
      <c r="J17" s="419">
        <v>20.647591719402001</v>
      </c>
      <c r="K17" s="422">
        <v>1.0009425531309999</v>
      </c>
    </row>
    <row r="18" spans="1:11" ht="14.4" customHeight="1" thickBot="1" x14ac:dyDescent="0.35">
      <c r="A18" s="440" t="s">
        <v>292</v>
      </c>
      <c r="B18" s="418">
        <v>29.757362349459999</v>
      </c>
      <c r="C18" s="418">
        <v>11.84942</v>
      </c>
      <c r="D18" s="419">
        <v>-17.907942349460001</v>
      </c>
      <c r="E18" s="420">
        <v>0.39820128749400002</v>
      </c>
      <c r="F18" s="418">
        <v>23.999999244057999</v>
      </c>
      <c r="G18" s="419">
        <v>21.999999307052999</v>
      </c>
      <c r="H18" s="421">
        <v>1.03565</v>
      </c>
      <c r="I18" s="418">
        <v>7.8071799999999998</v>
      </c>
      <c r="J18" s="419">
        <v>-14.192819307053</v>
      </c>
      <c r="K18" s="422">
        <v>0.325299176912</v>
      </c>
    </row>
    <row r="19" spans="1:11" ht="14.4" customHeight="1" thickBot="1" x14ac:dyDescent="0.35">
      <c r="A19" s="440" t="s">
        <v>293</v>
      </c>
      <c r="B19" s="418">
        <v>285.41284547706698</v>
      </c>
      <c r="C19" s="418">
        <v>153.68686</v>
      </c>
      <c r="D19" s="419">
        <v>-131.72598547706701</v>
      </c>
      <c r="E19" s="420">
        <v>0.53847212007199996</v>
      </c>
      <c r="F19" s="418">
        <v>263.99999168464001</v>
      </c>
      <c r="G19" s="419">
        <v>241.99999237758601</v>
      </c>
      <c r="H19" s="421">
        <v>30.495480000000001</v>
      </c>
      <c r="I19" s="418">
        <v>122.94602</v>
      </c>
      <c r="J19" s="419">
        <v>-119.05397237758601</v>
      </c>
      <c r="K19" s="422">
        <v>0.46570463588</v>
      </c>
    </row>
    <row r="20" spans="1:11" ht="14.4" customHeight="1" thickBot="1" x14ac:dyDescent="0.35">
      <c r="A20" s="440" t="s">
        <v>294</v>
      </c>
      <c r="B20" s="418">
        <v>0</v>
      </c>
      <c r="C20" s="418">
        <v>8.1699999999999995E-2</v>
      </c>
      <c r="D20" s="419">
        <v>8.1699999999999995E-2</v>
      </c>
      <c r="E20" s="428" t="s">
        <v>295</v>
      </c>
      <c r="F20" s="418">
        <v>8.1699997425999996E-2</v>
      </c>
      <c r="G20" s="419">
        <v>7.4891664307000005E-2</v>
      </c>
      <c r="H20" s="421">
        <v>0</v>
      </c>
      <c r="I20" s="418">
        <v>8.1600000000000006E-2</v>
      </c>
      <c r="J20" s="419">
        <v>6.708335692E-3</v>
      </c>
      <c r="K20" s="422">
        <v>0.99877604124999997</v>
      </c>
    </row>
    <row r="21" spans="1:11" ht="14.4" customHeight="1" thickBot="1" x14ac:dyDescent="0.35">
      <c r="A21" s="440" t="s">
        <v>296</v>
      </c>
      <c r="B21" s="418">
        <v>16.369401562176002</v>
      </c>
      <c r="C21" s="418">
        <v>7.3203199999999997</v>
      </c>
      <c r="D21" s="419">
        <v>-9.0490815621759992</v>
      </c>
      <c r="E21" s="420">
        <v>0.44719533406200002</v>
      </c>
      <c r="F21" s="418">
        <v>13.999999559033</v>
      </c>
      <c r="G21" s="419">
        <v>12.833332929114</v>
      </c>
      <c r="H21" s="421">
        <v>0.26</v>
      </c>
      <c r="I21" s="418">
        <v>2.9609999999999999</v>
      </c>
      <c r="J21" s="419">
        <v>-9.8723329291140001</v>
      </c>
      <c r="K21" s="422">
        <v>0.211500006661</v>
      </c>
    </row>
    <row r="22" spans="1:11" ht="14.4" customHeight="1" thickBot="1" x14ac:dyDescent="0.35">
      <c r="A22" s="440" t="s">
        <v>297</v>
      </c>
      <c r="B22" s="418">
        <v>31.163570938414001</v>
      </c>
      <c r="C22" s="418">
        <v>12.94444</v>
      </c>
      <c r="D22" s="419">
        <v>-18.219130938414001</v>
      </c>
      <c r="E22" s="420">
        <v>0.41537088370199998</v>
      </c>
      <c r="F22" s="418">
        <v>15.999999496038001</v>
      </c>
      <c r="G22" s="419">
        <v>14.666666204702</v>
      </c>
      <c r="H22" s="421">
        <v>1.7694000000000001</v>
      </c>
      <c r="I22" s="418">
        <v>13.38044</v>
      </c>
      <c r="J22" s="419">
        <v>-1.2862262047020001</v>
      </c>
      <c r="K22" s="422">
        <v>0.83627752633999997</v>
      </c>
    </row>
    <row r="23" spans="1:11" ht="14.4" customHeight="1" thickBot="1" x14ac:dyDescent="0.35">
      <c r="A23" s="439" t="s">
        <v>298</v>
      </c>
      <c r="B23" s="423">
        <v>129.733234849436</v>
      </c>
      <c r="C23" s="423">
        <v>118.87909999999999</v>
      </c>
      <c r="D23" s="424">
        <v>-10.854134849435001</v>
      </c>
      <c r="E23" s="430">
        <v>0.91633497104999995</v>
      </c>
      <c r="F23" s="423">
        <v>121.568222116962</v>
      </c>
      <c r="G23" s="424">
        <v>111.437536940548</v>
      </c>
      <c r="H23" s="426">
        <v>9.8689999999989997</v>
      </c>
      <c r="I23" s="423">
        <v>87.150679999999994</v>
      </c>
      <c r="J23" s="424">
        <v>-24.286856940547999</v>
      </c>
      <c r="K23" s="431">
        <v>0.71688701605000005</v>
      </c>
    </row>
    <row r="24" spans="1:11" ht="14.4" customHeight="1" thickBot="1" x14ac:dyDescent="0.35">
      <c r="A24" s="440" t="s">
        <v>299</v>
      </c>
      <c r="B24" s="418">
        <v>2.318597316405</v>
      </c>
      <c r="C24" s="418">
        <v>2.7110699999999999</v>
      </c>
      <c r="D24" s="419">
        <v>0.392472683594</v>
      </c>
      <c r="E24" s="420">
        <v>1.1692716026259999</v>
      </c>
      <c r="F24" s="418">
        <v>2.5879877795519999</v>
      </c>
      <c r="G24" s="419">
        <v>2.3723221312559999</v>
      </c>
      <c r="H24" s="421">
        <v>0</v>
      </c>
      <c r="I24" s="418">
        <v>0.218</v>
      </c>
      <c r="J24" s="419">
        <v>-2.1543221312559999</v>
      </c>
      <c r="K24" s="422">
        <v>8.4235328203999996E-2</v>
      </c>
    </row>
    <row r="25" spans="1:11" ht="14.4" customHeight="1" thickBot="1" x14ac:dyDescent="0.35">
      <c r="A25" s="440" t="s">
        <v>300</v>
      </c>
      <c r="B25" s="418">
        <v>3.247166154326</v>
      </c>
      <c r="C25" s="418">
        <v>3.0940400000000001</v>
      </c>
      <c r="D25" s="419">
        <v>-0.15312615432599999</v>
      </c>
      <c r="E25" s="420">
        <v>0.95284314166499995</v>
      </c>
      <c r="F25" s="418">
        <v>3.9999999685019998</v>
      </c>
      <c r="G25" s="419">
        <v>3.6666666377929999</v>
      </c>
      <c r="H25" s="421">
        <v>0.42087999999999998</v>
      </c>
      <c r="I25" s="418">
        <v>3.1742499999999998</v>
      </c>
      <c r="J25" s="419">
        <v>-0.49241663779299999</v>
      </c>
      <c r="K25" s="422">
        <v>0.79356250624799995</v>
      </c>
    </row>
    <row r="26" spans="1:11" ht="14.4" customHeight="1" thickBot="1" x14ac:dyDescent="0.35">
      <c r="A26" s="440" t="s">
        <v>301</v>
      </c>
      <c r="B26" s="418">
        <v>7.4991124676799998</v>
      </c>
      <c r="C26" s="418">
        <v>8.7327399999999997</v>
      </c>
      <c r="D26" s="419">
        <v>1.233627532319</v>
      </c>
      <c r="E26" s="420">
        <v>1.1645031378890001</v>
      </c>
      <c r="F26" s="418">
        <v>11</v>
      </c>
      <c r="G26" s="419">
        <v>10.083333333333</v>
      </c>
      <c r="H26" s="421">
        <v>1.32673</v>
      </c>
      <c r="I26" s="418">
        <v>11.43839</v>
      </c>
      <c r="J26" s="419">
        <v>1.355056666666</v>
      </c>
      <c r="K26" s="422">
        <v>1.039853636363</v>
      </c>
    </row>
    <row r="27" spans="1:11" ht="14.4" customHeight="1" thickBot="1" x14ac:dyDescent="0.35">
      <c r="A27" s="440" t="s">
        <v>302</v>
      </c>
      <c r="B27" s="418">
        <v>38.923525075736002</v>
      </c>
      <c r="C27" s="418">
        <v>29.888549999999999</v>
      </c>
      <c r="D27" s="419">
        <v>-9.0349750757359999</v>
      </c>
      <c r="E27" s="420">
        <v>0.767878807015</v>
      </c>
      <c r="F27" s="418">
        <v>23.999999244057999</v>
      </c>
      <c r="G27" s="419">
        <v>21.999999307052999</v>
      </c>
      <c r="H27" s="421">
        <v>3.4852599999999998</v>
      </c>
      <c r="I27" s="418">
        <v>21.094390000000001</v>
      </c>
      <c r="J27" s="419">
        <v>-0.90560930705300002</v>
      </c>
      <c r="K27" s="422">
        <v>0.87893294435000002</v>
      </c>
    </row>
    <row r="28" spans="1:11" ht="14.4" customHeight="1" thickBot="1" x14ac:dyDescent="0.35">
      <c r="A28" s="440" t="s">
        <v>303</v>
      </c>
      <c r="B28" s="418">
        <v>2.9997569216720001</v>
      </c>
      <c r="C28" s="418">
        <v>1.1064000000000001</v>
      </c>
      <c r="D28" s="419">
        <v>-1.8933569216720001</v>
      </c>
      <c r="E28" s="420">
        <v>0.36882988485000001</v>
      </c>
      <c r="F28" s="418">
        <v>2.9999999055069999</v>
      </c>
      <c r="G28" s="419">
        <v>2.749999913381</v>
      </c>
      <c r="H28" s="421">
        <v>0</v>
      </c>
      <c r="I28" s="418">
        <v>1.486</v>
      </c>
      <c r="J28" s="419">
        <v>-1.263999913381</v>
      </c>
      <c r="K28" s="422">
        <v>0.49533334893499997</v>
      </c>
    </row>
    <row r="29" spans="1:11" ht="14.4" customHeight="1" thickBot="1" x14ac:dyDescent="0.35">
      <c r="A29" s="440" t="s">
        <v>304</v>
      </c>
      <c r="B29" s="418">
        <v>3.3862470025999999E-2</v>
      </c>
      <c r="C29" s="418">
        <v>0</v>
      </c>
      <c r="D29" s="419">
        <v>-3.3862470025999999E-2</v>
      </c>
      <c r="E29" s="420">
        <v>0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11</v>
      </c>
    </row>
    <row r="30" spans="1:11" ht="14.4" customHeight="1" thickBot="1" x14ac:dyDescent="0.35">
      <c r="A30" s="440" t="s">
        <v>305</v>
      </c>
      <c r="B30" s="418">
        <v>7.4461075476000005E-2</v>
      </c>
      <c r="C30" s="418">
        <v>7.9659999999999995E-2</v>
      </c>
      <c r="D30" s="419">
        <v>5.1989245229999998E-3</v>
      </c>
      <c r="E30" s="420">
        <v>1.0698207014959999</v>
      </c>
      <c r="F30" s="418">
        <v>4.6271731801999998E-2</v>
      </c>
      <c r="G30" s="419">
        <v>4.2415754152000003E-2</v>
      </c>
      <c r="H30" s="421">
        <v>0</v>
      </c>
      <c r="I30" s="418">
        <v>0</v>
      </c>
      <c r="J30" s="419">
        <v>-4.2415754152000003E-2</v>
      </c>
      <c r="K30" s="422">
        <v>0</v>
      </c>
    </row>
    <row r="31" spans="1:11" ht="14.4" customHeight="1" thickBot="1" x14ac:dyDescent="0.35">
      <c r="A31" s="440" t="s">
        <v>306</v>
      </c>
      <c r="B31" s="418">
        <v>0.89250420355500004</v>
      </c>
      <c r="C31" s="418">
        <v>0</v>
      </c>
      <c r="D31" s="419">
        <v>-0.89250420355500004</v>
      </c>
      <c r="E31" s="420">
        <v>0</v>
      </c>
      <c r="F31" s="418">
        <v>2</v>
      </c>
      <c r="G31" s="419">
        <v>1.833333333333</v>
      </c>
      <c r="H31" s="421">
        <v>0</v>
      </c>
      <c r="I31" s="418">
        <v>1.96262</v>
      </c>
      <c r="J31" s="419">
        <v>0.129286666666</v>
      </c>
      <c r="K31" s="422">
        <v>0.98131000000000002</v>
      </c>
    </row>
    <row r="32" spans="1:11" ht="14.4" customHeight="1" thickBot="1" x14ac:dyDescent="0.35">
      <c r="A32" s="440" t="s">
        <v>307</v>
      </c>
      <c r="B32" s="418">
        <v>42.733019277259999</v>
      </c>
      <c r="C32" s="418">
        <v>32.638919999999999</v>
      </c>
      <c r="D32" s="419">
        <v>-10.09409927726</v>
      </c>
      <c r="E32" s="420">
        <v>0.76378689247800002</v>
      </c>
      <c r="F32" s="418">
        <v>30.933964148988</v>
      </c>
      <c r="G32" s="419">
        <v>28.356133803239</v>
      </c>
      <c r="H32" s="421">
        <v>0.55418000000000001</v>
      </c>
      <c r="I32" s="418">
        <v>10.5718</v>
      </c>
      <c r="J32" s="419">
        <v>-17.784333803239001</v>
      </c>
      <c r="K32" s="422">
        <v>0.341753806562</v>
      </c>
    </row>
    <row r="33" spans="1:11" ht="14.4" customHeight="1" thickBot="1" x14ac:dyDescent="0.35">
      <c r="A33" s="440" t="s">
        <v>308</v>
      </c>
      <c r="B33" s="418">
        <v>28.124744832874999</v>
      </c>
      <c r="C33" s="418">
        <v>29.025279999999999</v>
      </c>
      <c r="D33" s="419">
        <v>0.90053516712399995</v>
      </c>
      <c r="E33" s="420">
        <v>1.032019318663</v>
      </c>
      <c r="F33" s="418">
        <v>33.999999653525997</v>
      </c>
      <c r="G33" s="419">
        <v>31.166666349065999</v>
      </c>
      <c r="H33" s="421">
        <v>3.13815</v>
      </c>
      <c r="I33" s="418">
        <v>20.216830000000002</v>
      </c>
      <c r="J33" s="419">
        <v>-10.949836349066</v>
      </c>
      <c r="K33" s="422">
        <v>0.59461265311800005</v>
      </c>
    </row>
    <row r="34" spans="1:11" ht="14.4" customHeight="1" thickBot="1" x14ac:dyDescent="0.35">
      <c r="A34" s="440" t="s">
        <v>309</v>
      </c>
      <c r="B34" s="418">
        <v>0</v>
      </c>
      <c r="C34" s="418">
        <v>0.03</v>
      </c>
      <c r="D34" s="419">
        <v>0.03</v>
      </c>
      <c r="E34" s="428" t="s">
        <v>295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9" t="s">
        <v>278</v>
      </c>
    </row>
    <row r="35" spans="1:11" ht="14.4" customHeight="1" thickBot="1" x14ac:dyDescent="0.35">
      <c r="A35" s="440" t="s">
        <v>310</v>
      </c>
      <c r="B35" s="418">
        <v>2.8864850544179999</v>
      </c>
      <c r="C35" s="418">
        <v>11.57244</v>
      </c>
      <c r="D35" s="419">
        <v>8.6859549455810008</v>
      </c>
      <c r="E35" s="420">
        <v>4.0091806407529997</v>
      </c>
      <c r="F35" s="418">
        <v>9.9999996850239992</v>
      </c>
      <c r="G35" s="419">
        <v>9.1666663779380002</v>
      </c>
      <c r="H35" s="421">
        <v>0.94379999999899999</v>
      </c>
      <c r="I35" s="418">
        <v>16.988399999999999</v>
      </c>
      <c r="J35" s="419">
        <v>7.8217336220610001</v>
      </c>
      <c r="K35" s="422">
        <v>1.698840053509</v>
      </c>
    </row>
    <row r="36" spans="1:11" ht="14.4" customHeight="1" thickBot="1" x14ac:dyDescent="0.35">
      <c r="A36" s="439" t="s">
        <v>311</v>
      </c>
      <c r="B36" s="423">
        <v>10.535080868799</v>
      </c>
      <c r="C36" s="423">
        <v>8.0173299999999994</v>
      </c>
      <c r="D36" s="424">
        <v>-2.5177508687989998</v>
      </c>
      <c r="E36" s="430">
        <v>0.76101266804099998</v>
      </c>
      <c r="F36" s="423">
        <v>1.999999937004</v>
      </c>
      <c r="G36" s="424">
        <v>1.833333275587</v>
      </c>
      <c r="H36" s="426">
        <v>0</v>
      </c>
      <c r="I36" s="423">
        <v>12.563470000000001</v>
      </c>
      <c r="J36" s="424">
        <v>10.730136724412001</v>
      </c>
      <c r="K36" s="431">
        <v>6.2817351978589997</v>
      </c>
    </row>
    <row r="37" spans="1:11" ht="14.4" customHeight="1" thickBot="1" x14ac:dyDescent="0.35">
      <c r="A37" s="440" t="s">
        <v>312</v>
      </c>
      <c r="B37" s="418">
        <v>8.5347078727689993</v>
      </c>
      <c r="C37" s="418">
        <v>0</v>
      </c>
      <c r="D37" s="419">
        <v>-8.5347078727689993</v>
      </c>
      <c r="E37" s="420">
        <v>0</v>
      </c>
      <c r="F37" s="418">
        <v>0</v>
      </c>
      <c r="G37" s="419">
        <v>0</v>
      </c>
      <c r="H37" s="421">
        <v>0</v>
      </c>
      <c r="I37" s="418">
        <v>4.9660000000000002</v>
      </c>
      <c r="J37" s="419">
        <v>4.9660000000000002</v>
      </c>
      <c r="K37" s="429" t="s">
        <v>295</v>
      </c>
    </row>
    <row r="38" spans="1:11" ht="14.4" customHeight="1" thickBot="1" x14ac:dyDescent="0.35">
      <c r="A38" s="440" t="s">
        <v>313</v>
      </c>
      <c r="B38" s="418">
        <v>0</v>
      </c>
      <c r="C38" s="418">
        <v>0</v>
      </c>
      <c r="D38" s="419">
        <v>0</v>
      </c>
      <c r="E38" s="420">
        <v>1</v>
      </c>
      <c r="F38" s="418">
        <v>0</v>
      </c>
      <c r="G38" s="419">
        <v>0</v>
      </c>
      <c r="H38" s="421">
        <v>0</v>
      </c>
      <c r="I38" s="418">
        <v>5.7474999999999996</v>
      </c>
      <c r="J38" s="419">
        <v>5.7474999999999996</v>
      </c>
      <c r="K38" s="429" t="s">
        <v>295</v>
      </c>
    </row>
    <row r="39" spans="1:11" ht="14.4" customHeight="1" thickBot="1" x14ac:dyDescent="0.35">
      <c r="A39" s="440" t="s">
        <v>314</v>
      </c>
      <c r="B39" s="418">
        <v>0</v>
      </c>
      <c r="C39" s="418">
        <v>7.7</v>
      </c>
      <c r="D39" s="419">
        <v>7.7</v>
      </c>
      <c r="E39" s="428" t="s">
        <v>295</v>
      </c>
      <c r="F39" s="418">
        <v>0</v>
      </c>
      <c r="G39" s="419">
        <v>0</v>
      </c>
      <c r="H39" s="421">
        <v>0</v>
      </c>
      <c r="I39" s="418">
        <v>0</v>
      </c>
      <c r="J39" s="419">
        <v>0</v>
      </c>
      <c r="K39" s="429" t="s">
        <v>278</v>
      </c>
    </row>
    <row r="40" spans="1:11" ht="14.4" customHeight="1" thickBot="1" x14ac:dyDescent="0.35">
      <c r="A40" s="440" t="s">
        <v>315</v>
      </c>
      <c r="B40" s="418">
        <v>2.0003729960299999</v>
      </c>
      <c r="C40" s="418">
        <v>0.31733</v>
      </c>
      <c r="D40" s="419">
        <v>-1.6830429960290001</v>
      </c>
      <c r="E40" s="420">
        <v>0.15863541480999999</v>
      </c>
      <c r="F40" s="418">
        <v>1.999999937004</v>
      </c>
      <c r="G40" s="419">
        <v>1.833333275587</v>
      </c>
      <c r="H40" s="421">
        <v>0</v>
      </c>
      <c r="I40" s="418">
        <v>1.8499699999999999</v>
      </c>
      <c r="J40" s="419">
        <v>1.6636724411999999E-2</v>
      </c>
      <c r="K40" s="422">
        <v>0.92498502913400005</v>
      </c>
    </row>
    <row r="41" spans="1:11" ht="14.4" customHeight="1" thickBot="1" x14ac:dyDescent="0.35">
      <c r="A41" s="439" t="s">
        <v>316</v>
      </c>
      <c r="B41" s="423">
        <v>21.868244685320999</v>
      </c>
      <c r="C41" s="423">
        <v>15.210089999999999</v>
      </c>
      <c r="D41" s="424">
        <v>-6.6581546853209996</v>
      </c>
      <c r="E41" s="430">
        <v>0.69553319065399999</v>
      </c>
      <c r="F41" s="423">
        <v>17.999999433043001</v>
      </c>
      <c r="G41" s="424">
        <v>16.499999480288999</v>
      </c>
      <c r="H41" s="426">
        <v>1.27163</v>
      </c>
      <c r="I41" s="423">
        <v>21.977889999999999</v>
      </c>
      <c r="J41" s="424">
        <v>5.4778905197099999</v>
      </c>
      <c r="K41" s="431">
        <v>1.2209939273470001</v>
      </c>
    </row>
    <row r="42" spans="1:11" ht="14.4" customHeight="1" thickBot="1" x14ac:dyDescent="0.35">
      <c r="A42" s="440" t="s">
        <v>317</v>
      </c>
      <c r="B42" s="418">
        <v>8.8698950268579999</v>
      </c>
      <c r="C42" s="418">
        <v>7.5001100000000003</v>
      </c>
      <c r="D42" s="419">
        <v>-1.3697850268580001</v>
      </c>
      <c r="E42" s="420">
        <v>0.84556919527100005</v>
      </c>
      <c r="F42" s="418">
        <v>8.9999997165209997</v>
      </c>
      <c r="G42" s="419">
        <v>8.2499997401440002</v>
      </c>
      <c r="H42" s="421">
        <v>0</v>
      </c>
      <c r="I42" s="418">
        <v>17.36307</v>
      </c>
      <c r="J42" s="419">
        <v>9.1130702598550002</v>
      </c>
      <c r="K42" s="422">
        <v>1.929230060766</v>
      </c>
    </row>
    <row r="43" spans="1:11" ht="14.4" customHeight="1" thickBot="1" x14ac:dyDescent="0.35">
      <c r="A43" s="440" t="s">
        <v>318</v>
      </c>
      <c r="B43" s="418">
        <v>0</v>
      </c>
      <c r="C43" s="418">
        <v>0</v>
      </c>
      <c r="D43" s="419">
        <v>0</v>
      </c>
      <c r="E43" s="420">
        <v>1</v>
      </c>
      <c r="F43" s="418">
        <v>0</v>
      </c>
      <c r="G43" s="419">
        <v>0</v>
      </c>
      <c r="H43" s="421">
        <v>0</v>
      </c>
      <c r="I43" s="418">
        <v>0.64685999999999999</v>
      </c>
      <c r="J43" s="419">
        <v>0.64685999999999999</v>
      </c>
      <c r="K43" s="429" t="s">
        <v>295</v>
      </c>
    </row>
    <row r="44" spans="1:11" ht="14.4" customHeight="1" thickBot="1" x14ac:dyDescent="0.35">
      <c r="A44" s="440" t="s">
        <v>319</v>
      </c>
      <c r="B44" s="418">
        <v>0</v>
      </c>
      <c r="C44" s="418">
        <v>0</v>
      </c>
      <c r="D44" s="419">
        <v>0</v>
      </c>
      <c r="E44" s="428" t="s">
        <v>278</v>
      </c>
      <c r="F44" s="418">
        <v>0</v>
      </c>
      <c r="G44" s="419">
        <v>0</v>
      </c>
      <c r="H44" s="421">
        <v>1.2579999999999999E-2</v>
      </c>
      <c r="I44" s="418">
        <v>0.12826000000000001</v>
      </c>
      <c r="J44" s="419">
        <v>0.12826000000000001</v>
      </c>
      <c r="K44" s="429" t="s">
        <v>295</v>
      </c>
    </row>
    <row r="45" spans="1:11" ht="14.4" customHeight="1" thickBot="1" x14ac:dyDescent="0.35">
      <c r="A45" s="440" t="s">
        <v>320</v>
      </c>
      <c r="B45" s="418">
        <v>0.99998058253599997</v>
      </c>
      <c r="C45" s="418">
        <v>0.72851999999999995</v>
      </c>
      <c r="D45" s="419">
        <v>-0.27146058253599997</v>
      </c>
      <c r="E45" s="420">
        <v>0.72853414628500002</v>
      </c>
      <c r="F45" s="418">
        <v>0.99999996850200001</v>
      </c>
      <c r="G45" s="419">
        <v>0.91666663779299995</v>
      </c>
      <c r="H45" s="421">
        <v>0.34433999999999998</v>
      </c>
      <c r="I45" s="418">
        <v>1.1127400000000001</v>
      </c>
      <c r="J45" s="419">
        <v>0.196073362206</v>
      </c>
      <c r="K45" s="422">
        <v>1.1127400350479999</v>
      </c>
    </row>
    <row r="46" spans="1:11" ht="14.4" customHeight="1" thickBot="1" x14ac:dyDescent="0.35">
      <c r="A46" s="440" t="s">
        <v>321</v>
      </c>
      <c r="B46" s="418">
        <v>11.998369075926</v>
      </c>
      <c r="C46" s="418">
        <v>6.9814600000000002</v>
      </c>
      <c r="D46" s="419">
        <v>-5.0169090759259998</v>
      </c>
      <c r="E46" s="420">
        <v>0.58186741513100004</v>
      </c>
      <c r="F46" s="418">
        <v>7.9999997480190004</v>
      </c>
      <c r="G46" s="419">
        <v>7.3333331023510002</v>
      </c>
      <c r="H46" s="421">
        <v>0.91470999999900005</v>
      </c>
      <c r="I46" s="418">
        <v>2.7269600000000001</v>
      </c>
      <c r="J46" s="419">
        <v>-4.6063731023510002</v>
      </c>
      <c r="K46" s="422">
        <v>0.34087001073599998</v>
      </c>
    </row>
    <row r="47" spans="1:11" ht="14.4" customHeight="1" thickBot="1" x14ac:dyDescent="0.35">
      <c r="A47" s="439" t="s">
        <v>322</v>
      </c>
      <c r="B47" s="423">
        <v>0</v>
      </c>
      <c r="C47" s="423">
        <v>11.58882</v>
      </c>
      <c r="D47" s="424">
        <v>11.58882</v>
      </c>
      <c r="E47" s="425" t="s">
        <v>295</v>
      </c>
      <c r="F47" s="423">
        <v>0</v>
      </c>
      <c r="G47" s="424">
        <v>0</v>
      </c>
      <c r="H47" s="426">
        <v>0</v>
      </c>
      <c r="I47" s="423">
        <v>0</v>
      </c>
      <c r="J47" s="424">
        <v>0</v>
      </c>
      <c r="K47" s="431">
        <v>11</v>
      </c>
    </row>
    <row r="48" spans="1:11" ht="14.4" customHeight="1" thickBot="1" x14ac:dyDescent="0.35">
      <c r="A48" s="440" t="s">
        <v>323</v>
      </c>
      <c r="B48" s="418">
        <v>0</v>
      </c>
      <c r="C48" s="418">
        <v>11.58882</v>
      </c>
      <c r="D48" s="419">
        <v>11.58882</v>
      </c>
      <c r="E48" s="428" t="s">
        <v>295</v>
      </c>
      <c r="F48" s="418">
        <v>0</v>
      </c>
      <c r="G48" s="419">
        <v>0</v>
      </c>
      <c r="H48" s="421">
        <v>0</v>
      </c>
      <c r="I48" s="418">
        <v>0</v>
      </c>
      <c r="J48" s="419">
        <v>0</v>
      </c>
      <c r="K48" s="422">
        <v>11</v>
      </c>
    </row>
    <row r="49" spans="1:11" ht="14.4" customHeight="1" thickBot="1" x14ac:dyDescent="0.35">
      <c r="A49" s="438" t="s">
        <v>42</v>
      </c>
      <c r="B49" s="418">
        <v>255.98500559919199</v>
      </c>
      <c r="C49" s="418">
        <v>213.74</v>
      </c>
      <c r="D49" s="419">
        <v>-42.245005599191998</v>
      </c>
      <c r="E49" s="420">
        <v>0.83497078080599996</v>
      </c>
      <c r="F49" s="418">
        <v>178.61167656012799</v>
      </c>
      <c r="G49" s="419">
        <v>163.72737018011799</v>
      </c>
      <c r="H49" s="421">
        <v>16.030999999999999</v>
      </c>
      <c r="I49" s="418">
        <v>151.48099999999999</v>
      </c>
      <c r="J49" s="419">
        <v>-12.246370180116999</v>
      </c>
      <c r="K49" s="422">
        <v>0.84810244725999995</v>
      </c>
    </row>
    <row r="50" spans="1:11" ht="14.4" customHeight="1" thickBot="1" x14ac:dyDescent="0.35">
      <c r="A50" s="439" t="s">
        <v>324</v>
      </c>
      <c r="B50" s="423">
        <v>255.98500559919199</v>
      </c>
      <c r="C50" s="423">
        <v>213.74</v>
      </c>
      <c r="D50" s="424">
        <v>-42.245005599191998</v>
      </c>
      <c r="E50" s="430">
        <v>0.83497078080599996</v>
      </c>
      <c r="F50" s="423">
        <v>178.61167656012799</v>
      </c>
      <c r="G50" s="424">
        <v>163.72737018011799</v>
      </c>
      <c r="H50" s="426">
        <v>16.030999999999999</v>
      </c>
      <c r="I50" s="423">
        <v>151.48099999999999</v>
      </c>
      <c r="J50" s="424">
        <v>-12.246370180116999</v>
      </c>
      <c r="K50" s="431">
        <v>0.84810244725999995</v>
      </c>
    </row>
    <row r="51" spans="1:11" ht="14.4" customHeight="1" thickBot="1" x14ac:dyDescent="0.35">
      <c r="A51" s="440" t="s">
        <v>325</v>
      </c>
      <c r="B51" s="418">
        <v>73.803256557899999</v>
      </c>
      <c r="C51" s="418">
        <v>58.587000000000003</v>
      </c>
      <c r="D51" s="419">
        <v>-15.2162565579</v>
      </c>
      <c r="E51" s="420">
        <v>0.793826759582</v>
      </c>
      <c r="F51" s="418">
        <v>56.611680402832</v>
      </c>
      <c r="G51" s="419">
        <v>51.894040369262001</v>
      </c>
      <c r="H51" s="421">
        <v>4.875</v>
      </c>
      <c r="I51" s="418">
        <v>55.898000000000003</v>
      </c>
      <c r="J51" s="419">
        <v>4.0039596307369996</v>
      </c>
      <c r="K51" s="422">
        <v>0.98739340719500002</v>
      </c>
    </row>
    <row r="52" spans="1:11" ht="14.4" customHeight="1" thickBot="1" x14ac:dyDescent="0.35">
      <c r="A52" s="440" t="s">
        <v>326</v>
      </c>
      <c r="B52" s="418">
        <v>78.006303281255001</v>
      </c>
      <c r="C52" s="418">
        <v>66.41</v>
      </c>
      <c r="D52" s="419">
        <v>-11.596303281255</v>
      </c>
      <c r="E52" s="420">
        <v>0.85134145840099995</v>
      </c>
      <c r="F52" s="418">
        <v>27.999999118066999</v>
      </c>
      <c r="G52" s="419">
        <v>25.666665858228001</v>
      </c>
      <c r="H52" s="421">
        <v>2.08</v>
      </c>
      <c r="I52" s="418">
        <v>23.524999999999999</v>
      </c>
      <c r="J52" s="419">
        <v>-2.1416658582279999</v>
      </c>
      <c r="K52" s="422">
        <v>0.840178597892</v>
      </c>
    </row>
    <row r="53" spans="1:11" ht="14.4" customHeight="1" thickBot="1" x14ac:dyDescent="0.35">
      <c r="A53" s="440" t="s">
        <v>327</v>
      </c>
      <c r="B53" s="418">
        <v>104.175445760036</v>
      </c>
      <c r="C53" s="418">
        <v>88.742999999999995</v>
      </c>
      <c r="D53" s="419">
        <v>-15.432445760036</v>
      </c>
      <c r="E53" s="420">
        <v>0.85186100575299994</v>
      </c>
      <c r="F53" s="418">
        <v>93.999997039228006</v>
      </c>
      <c r="G53" s="419">
        <v>86.166663952625001</v>
      </c>
      <c r="H53" s="421">
        <v>9.0759999999990004</v>
      </c>
      <c r="I53" s="418">
        <v>72.058000000000007</v>
      </c>
      <c r="J53" s="419">
        <v>-14.108663952624999</v>
      </c>
      <c r="K53" s="422">
        <v>0.76657449222999996</v>
      </c>
    </row>
    <row r="54" spans="1:11" ht="14.4" customHeight="1" thickBot="1" x14ac:dyDescent="0.35">
      <c r="A54" s="441" t="s">
        <v>328</v>
      </c>
      <c r="B54" s="423">
        <v>2082.4881862134298</v>
      </c>
      <c r="C54" s="423">
        <v>2180.4342999999999</v>
      </c>
      <c r="D54" s="424">
        <v>97.946113786574003</v>
      </c>
      <c r="E54" s="430">
        <v>1.0470332146100001</v>
      </c>
      <c r="F54" s="423">
        <v>2084.7233807326702</v>
      </c>
      <c r="G54" s="424">
        <v>1910.9964323382801</v>
      </c>
      <c r="H54" s="426">
        <v>106.08494</v>
      </c>
      <c r="I54" s="423">
        <v>1175.80153</v>
      </c>
      <c r="J54" s="424">
        <v>-735.19490233828196</v>
      </c>
      <c r="K54" s="431">
        <v>0.56400841515300004</v>
      </c>
    </row>
    <row r="55" spans="1:11" ht="14.4" customHeight="1" thickBot="1" x14ac:dyDescent="0.35">
      <c r="A55" s="438" t="s">
        <v>45</v>
      </c>
      <c r="B55" s="418">
        <v>679.88707680600999</v>
      </c>
      <c r="C55" s="418">
        <v>921.14341999999999</v>
      </c>
      <c r="D55" s="419">
        <v>241.25634319399001</v>
      </c>
      <c r="E55" s="420">
        <v>1.354847667244</v>
      </c>
      <c r="F55" s="418">
        <v>907.19417182578798</v>
      </c>
      <c r="G55" s="419">
        <v>831.59465750697302</v>
      </c>
      <c r="H55" s="421">
        <v>16.543610000000001</v>
      </c>
      <c r="I55" s="418">
        <v>87.409040000000005</v>
      </c>
      <c r="J55" s="419">
        <v>-744.18561750697302</v>
      </c>
      <c r="K55" s="422">
        <v>9.6350971726000004E-2</v>
      </c>
    </row>
    <row r="56" spans="1:11" ht="14.4" customHeight="1" thickBot="1" x14ac:dyDescent="0.35">
      <c r="A56" s="442" t="s">
        <v>329</v>
      </c>
      <c r="B56" s="418">
        <v>679.88707680600999</v>
      </c>
      <c r="C56" s="418">
        <v>921.14341999999999</v>
      </c>
      <c r="D56" s="419">
        <v>241.25634319399001</v>
      </c>
      <c r="E56" s="420">
        <v>1.354847667244</v>
      </c>
      <c r="F56" s="418">
        <v>907.19417182578798</v>
      </c>
      <c r="G56" s="419">
        <v>831.59465750697302</v>
      </c>
      <c r="H56" s="421">
        <v>16.543610000000001</v>
      </c>
      <c r="I56" s="418">
        <v>87.409040000000005</v>
      </c>
      <c r="J56" s="419">
        <v>-744.18561750697302</v>
      </c>
      <c r="K56" s="422">
        <v>9.6350971726000004E-2</v>
      </c>
    </row>
    <row r="57" spans="1:11" ht="14.4" customHeight="1" thickBot="1" x14ac:dyDescent="0.35">
      <c r="A57" s="440" t="s">
        <v>330</v>
      </c>
      <c r="B57" s="418">
        <v>586.00353261079397</v>
      </c>
      <c r="C57" s="418">
        <v>809.90670999999998</v>
      </c>
      <c r="D57" s="419">
        <v>223.90317738920601</v>
      </c>
      <c r="E57" s="420">
        <v>1.382085030087</v>
      </c>
      <c r="F57" s="418">
        <v>807.61617027596901</v>
      </c>
      <c r="G57" s="419">
        <v>740.31482275297196</v>
      </c>
      <c r="H57" s="421">
        <v>0</v>
      </c>
      <c r="I57" s="418">
        <v>25.053999999999998</v>
      </c>
      <c r="J57" s="419">
        <v>-715.26082275297199</v>
      </c>
      <c r="K57" s="422">
        <v>3.1022162410000002E-2</v>
      </c>
    </row>
    <row r="58" spans="1:11" ht="14.4" customHeight="1" thickBot="1" x14ac:dyDescent="0.35">
      <c r="A58" s="440" t="s">
        <v>331</v>
      </c>
      <c r="B58" s="418">
        <v>0</v>
      </c>
      <c r="C58" s="418">
        <v>4.9249999999999998</v>
      </c>
      <c r="D58" s="419">
        <v>4.9249999999999998</v>
      </c>
      <c r="E58" s="428" t="s">
        <v>295</v>
      </c>
      <c r="F58" s="418">
        <v>6.3033006090789998</v>
      </c>
      <c r="G58" s="419">
        <v>5.7780255583229998</v>
      </c>
      <c r="H58" s="421">
        <v>5.2030000000000003</v>
      </c>
      <c r="I58" s="418">
        <v>5.2030000000000003</v>
      </c>
      <c r="J58" s="419">
        <v>-0.57502555832299995</v>
      </c>
      <c r="K58" s="422">
        <v>0.82544056244200004</v>
      </c>
    </row>
    <row r="59" spans="1:11" ht="14.4" customHeight="1" thickBot="1" x14ac:dyDescent="0.35">
      <c r="A59" s="440" t="s">
        <v>332</v>
      </c>
      <c r="B59" s="418">
        <v>0</v>
      </c>
      <c r="C59" s="418">
        <v>4.2446000000000002</v>
      </c>
      <c r="D59" s="419">
        <v>4.2446000000000002</v>
      </c>
      <c r="E59" s="428" t="s">
        <v>295</v>
      </c>
      <c r="F59" s="418">
        <v>4.0010879048519996</v>
      </c>
      <c r="G59" s="419">
        <v>3.6676639127809998</v>
      </c>
      <c r="H59" s="421">
        <v>-8.0705500000000008</v>
      </c>
      <c r="I59" s="418">
        <v>7.2968000000000002</v>
      </c>
      <c r="J59" s="419">
        <v>3.6291360872179999</v>
      </c>
      <c r="K59" s="422">
        <v>1.8237039958929999</v>
      </c>
    </row>
    <row r="60" spans="1:11" ht="14.4" customHeight="1" thickBot="1" x14ac:dyDescent="0.35">
      <c r="A60" s="440" t="s">
        <v>333</v>
      </c>
      <c r="B60" s="418">
        <v>54.999907143310999</v>
      </c>
      <c r="C60" s="418">
        <v>47.810650000000003</v>
      </c>
      <c r="D60" s="419">
        <v>-7.189257143311</v>
      </c>
      <c r="E60" s="420">
        <v>0.86928601307300002</v>
      </c>
      <c r="F60" s="418">
        <v>35.999998866086997</v>
      </c>
      <c r="G60" s="419">
        <v>32.999998960580001</v>
      </c>
      <c r="H60" s="421">
        <v>0</v>
      </c>
      <c r="I60" s="418">
        <v>10.70923</v>
      </c>
      <c r="J60" s="419">
        <v>-22.290768960579999</v>
      </c>
      <c r="K60" s="422">
        <v>0.29747862048000001</v>
      </c>
    </row>
    <row r="61" spans="1:11" ht="14.4" customHeight="1" thickBot="1" x14ac:dyDescent="0.35">
      <c r="A61" s="440" t="s">
        <v>334</v>
      </c>
      <c r="B61" s="418">
        <v>38.883637051904003</v>
      </c>
      <c r="C61" s="418">
        <v>54.256459999999997</v>
      </c>
      <c r="D61" s="419">
        <v>15.372822948094999</v>
      </c>
      <c r="E61" s="420">
        <v>1.395354553062</v>
      </c>
      <c r="F61" s="418">
        <v>53.273614169799004</v>
      </c>
      <c r="G61" s="419">
        <v>48.834146322316002</v>
      </c>
      <c r="H61" s="421">
        <v>19.411159999999999</v>
      </c>
      <c r="I61" s="418">
        <v>39.146009999999997</v>
      </c>
      <c r="J61" s="419">
        <v>-9.6881363223159997</v>
      </c>
      <c r="K61" s="422">
        <v>0.73481048001000004</v>
      </c>
    </row>
    <row r="62" spans="1:11" ht="14.4" customHeight="1" thickBot="1" x14ac:dyDescent="0.35">
      <c r="A62" s="443" t="s">
        <v>46</v>
      </c>
      <c r="B62" s="423">
        <v>0</v>
      </c>
      <c r="C62" s="423">
        <v>201.32900000000001</v>
      </c>
      <c r="D62" s="424">
        <v>201.32900000000001</v>
      </c>
      <c r="E62" s="425" t="s">
        <v>278</v>
      </c>
      <c r="F62" s="423">
        <v>0</v>
      </c>
      <c r="G62" s="424">
        <v>0</v>
      </c>
      <c r="H62" s="426">
        <v>43.667999999999999</v>
      </c>
      <c r="I62" s="423">
        <v>238.30024</v>
      </c>
      <c r="J62" s="424">
        <v>238.30024</v>
      </c>
      <c r="K62" s="427" t="s">
        <v>278</v>
      </c>
    </row>
    <row r="63" spans="1:11" ht="14.4" customHeight="1" thickBot="1" x14ac:dyDescent="0.35">
      <c r="A63" s="439" t="s">
        <v>335</v>
      </c>
      <c r="B63" s="423">
        <v>0</v>
      </c>
      <c r="C63" s="423">
        <v>65.248999999999995</v>
      </c>
      <c r="D63" s="424">
        <v>65.248999999999995</v>
      </c>
      <c r="E63" s="425" t="s">
        <v>278</v>
      </c>
      <c r="F63" s="423">
        <v>0</v>
      </c>
      <c r="G63" s="424">
        <v>0</v>
      </c>
      <c r="H63" s="426">
        <v>18.667999999999999</v>
      </c>
      <c r="I63" s="423">
        <v>55.350999999999999</v>
      </c>
      <c r="J63" s="424">
        <v>55.350999999999999</v>
      </c>
      <c r="K63" s="427" t="s">
        <v>278</v>
      </c>
    </row>
    <row r="64" spans="1:11" ht="14.4" customHeight="1" thickBot="1" x14ac:dyDescent="0.35">
      <c r="A64" s="440" t="s">
        <v>336</v>
      </c>
      <c r="B64" s="418">
        <v>0</v>
      </c>
      <c r="C64" s="418">
        <v>64.448999999999998</v>
      </c>
      <c r="D64" s="419">
        <v>64.448999999999998</v>
      </c>
      <c r="E64" s="428" t="s">
        <v>278</v>
      </c>
      <c r="F64" s="418">
        <v>0</v>
      </c>
      <c r="G64" s="419">
        <v>0</v>
      </c>
      <c r="H64" s="421">
        <v>18.667999999999999</v>
      </c>
      <c r="I64" s="418">
        <v>55.350999999999999</v>
      </c>
      <c r="J64" s="419">
        <v>55.350999999999999</v>
      </c>
      <c r="K64" s="429" t="s">
        <v>278</v>
      </c>
    </row>
    <row r="65" spans="1:11" ht="14.4" customHeight="1" thickBot="1" x14ac:dyDescent="0.35">
      <c r="A65" s="440" t="s">
        <v>337</v>
      </c>
      <c r="B65" s="418">
        <v>0</v>
      </c>
      <c r="C65" s="418">
        <v>0.8</v>
      </c>
      <c r="D65" s="419">
        <v>0.8</v>
      </c>
      <c r="E65" s="428" t="s">
        <v>278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278</v>
      </c>
    </row>
    <row r="66" spans="1:11" ht="14.4" customHeight="1" thickBot="1" x14ac:dyDescent="0.35">
      <c r="A66" s="439" t="s">
        <v>338</v>
      </c>
      <c r="B66" s="423">
        <v>0</v>
      </c>
      <c r="C66" s="423">
        <v>136.08000000000001</v>
      </c>
      <c r="D66" s="424">
        <v>136.08000000000001</v>
      </c>
      <c r="E66" s="425" t="s">
        <v>278</v>
      </c>
      <c r="F66" s="423">
        <v>0</v>
      </c>
      <c r="G66" s="424">
        <v>0</v>
      </c>
      <c r="H66" s="426">
        <v>25</v>
      </c>
      <c r="I66" s="423">
        <v>182.94924</v>
      </c>
      <c r="J66" s="424">
        <v>182.94924</v>
      </c>
      <c r="K66" s="427" t="s">
        <v>278</v>
      </c>
    </row>
    <row r="67" spans="1:11" ht="14.4" customHeight="1" thickBot="1" x14ac:dyDescent="0.35">
      <c r="A67" s="440" t="s">
        <v>339</v>
      </c>
      <c r="B67" s="418">
        <v>0</v>
      </c>
      <c r="C67" s="418">
        <v>136.08000000000001</v>
      </c>
      <c r="D67" s="419">
        <v>136.08000000000001</v>
      </c>
      <c r="E67" s="428" t="s">
        <v>278</v>
      </c>
      <c r="F67" s="418">
        <v>0</v>
      </c>
      <c r="G67" s="419">
        <v>0</v>
      </c>
      <c r="H67" s="421">
        <v>25</v>
      </c>
      <c r="I67" s="418">
        <v>167.357</v>
      </c>
      <c r="J67" s="419">
        <v>167.357</v>
      </c>
      <c r="K67" s="429" t="s">
        <v>278</v>
      </c>
    </row>
    <row r="68" spans="1:11" ht="14.4" customHeight="1" thickBot="1" x14ac:dyDescent="0.35">
      <c r="A68" s="440" t="s">
        <v>340</v>
      </c>
      <c r="B68" s="418">
        <v>0</v>
      </c>
      <c r="C68" s="418">
        <v>0</v>
      </c>
      <c r="D68" s="419">
        <v>0</v>
      </c>
      <c r="E68" s="420">
        <v>1</v>
      </c>
      <c r="F68" s="418">
        <v>0</v>
      </c>
      <c r="G68" s="419">
        <v>0</v>
      </c>
      <c r="H68" s="421">
        <v>0</v>
      </c>
      <c r="I68" s="418">
        <v>15.59224</v>
      </c>
      <c r="J68" s="419">
        <v>15.59224</v>
      </c>
      <c r="K68" s="429" t="s">
        <v>295</v>
      </c>
    </row>
    <row r="69" spans="1:11" ht="14.4" customHeight="1" thickBot="1" x14ac:dyDescent="0.35">
      <c r="A69" s="438" t="s">
        <v>47</v>
      </c>
      <c r="B69" s="418">
        <v>1402.6011094074199</v>
      </c>
      <c r="C69" s="418">
        <v>1057.9618800000001</v>
      </c>
      <c r="D69" s="419">
        <v>-344.63922940741497</v>
      </c>
      <c r="E69" s="420">
        <v>0.754285643226</v>
      </c>
      <c r="F69" s="418">
        <v>1177.5292089068801</v>
      </c>
      <c r="G69" s="419">
        <v>1079.4017748313099</v>
      </c>
      <c r="H69" s="421">
        <v>45.873330000000003</v>
      </c>
      <c r="I69" s="418">
        <v>850.09225000000004</v>
      </c>
      <c r="J69" s="419">
        <v>-229.30952483130901</v>
      </c>
      <c r="K69" s="422">
        <v>0.72192880106000001</v>
      </c>
    </row>
    <row r="70" spans="1:11" ht="14.4" customHeight="1" thickBot="1" x14ac:dyDescent="0.35">
      <c r="A70" s="439" t="s">
        <v>341</v>
      </c>
      <c r="B70" s="423">
        <v>22.183714264195</v>
      </c>
      <c r="C70" s="423">
        <v>0.20599999999999999</v>
      </c>
      <c r="D70" s="424">
        <v>-21.977714264195001</v>
      </c>
      <c r="E70" s="430">
        <v>9.2860914780000005E-3</v>
      </c>
      <c r="F70" s="423">
        <v>0.20973774570699999</v>
      </c>
      <c r="G70" s="424">
        <v>0.192259600231</v>
      </c>
      <c r="H70" s="426">
        <v>0</v>
      </c>
      <c r="I70" s="423">
        <v>0</v>
      </c>
      <c r="J70" s="424">
        <v>-0.192259600231</v>
      </c>
      <c r="K70" s="431">
        <v>0</v>
      </c>
    </row>
    <row r="71" spans="1:11" ht="14.4" customHeight="1" thickBot="1" x14ac:dyDescent="0.35">
      <c r="A71" s="440" t="s">
        <v>342</v>
      </c>
      <c r="B71" s="418">
        <v>22.183714264195</v>
      </c>
      <c r="C71" s="418">
        <v>0.20599999999999999</v>
      </c>
      <c r="D71" s="419">
        <v>-21.977714264195001</v>
      </c>
      <c r="E71" s="420">
        <v>9.2860914780000005E-3</v>
      </c>
      <c r="F71" s="418">
        <v>0.20973774570699999</v>
      </c>
      <c r="G71" s="419">
        <v>0.192259600231</v>
      </c>
      <c r="H71" s="421">
        <v>0</v>
      </c>
      <c r="I71" s="418">
        <v>0</v>
      </c>
      <c r="J71" s="419">
        <v>-0.192259600231</v>
      </c>
      <c r="K71" s="422">
        <v>0</v>
      </c>
    </row>
    <row r="72" spans="1:11" ht="14.4" customHeight="1" thickBot="1" x14ac:dyDescent="0.35">
      <c r="A72" s="439" t="s">
        <v>343</v>
      </c>
      <c r="B72" s="423">
        <v>80.446835715874002</v>
      </c>
      <c r="C72" s="423">
        <v>56.006900000000002</v>
      </c>
      <c r="D72" s="424">
        <v>-24.439935715874</v>
      </c>
      <c r="E72" s="430">
        <v>0.69619767516700004</v>
      </c>
      <c r="F72" s="423">
        <v>56.540991433949003</v>
      </c>
      <c r="G72" s="424">
        <v>51.829242147786999</v>
      </c>
      <c r="H72" s="426">
        <v>3.0854499999999998</v>
      </c>
      <c r="I72" s="423">
        <v>28.662140000000001</v>
      </c>
      <c r="J72" s="424">
        <v>-23.167102147786999</v>
      </c>
      <c r="K72" s="431">
        <v>0.50692673179299996</v>
      </c>
    </row>
    <row r="73" spans="1:11" ht="14.4" customHeight="1" thickBot="1" x14ac:dyDescent="0.35">
      <c r="A73" s="440" t="s">
        <v>344</v>
      </c>
      <c r="B73" s="418">
        <v>58.251086377274</v>
      </c>
      <c r="C73" s="418">
        <v>38.164499999999997</v>
      </c>
      <c r="D73" s="419">
        <v>-20.086586377273999</v>
      </c>
      <c r="E73" s="420">
        <v>0.65517233022599997</v>
      </c>
      <c r="F73" s="418">
        <v>37.165861453504</v>
      </c>
      <c r="G73" s="419">
        <v>34.068706332378</v>
      </c>
      <c r="H73" s="421">
        <v>2.3085</v>
      </c>
      <c r="I73" s="418">
        <v>21.913499999999999</v>
      </c>
      <c r="J73" s="419">
        <v>-12.155206332378</v>
      </c>
      <c r="K73" s="422">
        <v>0.58961367079799998</v>
      </c>
    </row>
    <row r="74" spans="1:11" ht="14.4" customHeight="1" thickBot="1" x14ac:dyDescent="0.35">
      <c r="A74" s="440" t="s">
        <v>345</v>
      </c>
      <c r="B74" s="418">
        <v>22.195749338599999</v>
      </c>
      <c r="C74" s="418">
        <v>17.842400000000001</v>
      </c>
      <c r="D74" s="419">
        <v>-4.3533493386000002</v>
      </c>
      <c r="E74" s="420">
        <v>0.80386562885500001</v>
      </c>
      <c r="F74" s="418">
        <v>19.375129980444999</v>
      </c>
      <c r="G74" s="419">
        <v>17.760535815408002</v>
      </c>
      <c r="H74" s="421">
        <v>0.77694999999900005</v>
      </c>
      <c r="I74" s="418">
        <v>6.74864</v>
      </c>
      <c r="J74" s="419">
        <v>-11.011895815408</v>
      </c>
      <c r="K74" s="422">
        <v>0.34831456649800002</v>
      </c>
    </row>
    <row r="75" spans="1:11" ht="14.4" customHeight="1" thickBot="1" x14ac:dyDescent="0.35">
      <c r="A75" s="439" t="s">
        <v>346</v>
      </c>
      <c r="B75" s="423">
        <v>29.441547892029</v>
      </c>
      <c r="C75" s="423">
        <v>37.290289999999999</v>
      </c>
      <c r="D75" s="424">
        <v>7.8487421079709998</v>
      </c>
      <c r="E75" s="430">
        <v>1.2665872778409999</v>
      </c>
      <c r="F75" s="423">
        <v>22.000411616270998</v>
      </c>
      <c r="G75" s="424">
        <v>20.167043981582001</v>
      </c>
      <c r="H75" s="426">
        <v>2.9846599999999999</v>
      </c>
      <c r="I75" s="423">
        <v>32.546509999999998</v>
      </c>
      <c r="J75" s="424">
        <v>12.379466018417</v>
      </c>
      <c r="K75" s="431">
        <v>1.4793591396229999</v>
      </c>
    </row>
    <row r="76" spans="1:11" ht="14.4" customHeight="1" thickBot="1" x14ac:dyDescent="0.35">
      <c r="A76" s="440" t="s">
        <v>347</v>
      </c>
      <c r="B76" s="418">
        <v>4.678425385862</v>
      </c>
      <c r="C76" s="418">
        <v>4.32</v>
      </c>
      <c r="D76" s="419">
        <v>-0.35842538586200001</v>
      </c>
      <c r="E76" s="420">
        <v>0.92338760238700002</v>
      </c>
      <c r="F76" s="418">
        <v>3.0004122147249999</v>
      </c>
      <c r="G76" s="419">
        <v>2.7503778634980001</v>
      </c>
      <c r="H76" s="421">
        <v>0</v>
      </c>
      <c r="I76" s="418">
        <v>2.7</v>
      </c>
      <c r="J76" s="419">
        <v>-5.0377863497999997E-2</v>
      </c>
      <c r="K76" s="422">
        <v>0.89987635257200005</v>
      </c>
    </row>
    <row r="77" spans="1:11" ht="14.4" customHeight="1" thickBot="1" x14ac:dyDescent="0.35">
      <c r="A77" s="440" t="s">
        <v>348</v>
      </c>
      <c r="B77" s="418">
        <v>24.763122506165999</v>
      </c>
      <c r="C77" s="418">
        <v>32.970289999999999</v>
      </c>
      <c r="D77" s="419">
        <v>8.2071674938329995</v>
      </c>
      <c r="E77" s="420">
        <v>1.3314270036739999</v>
      </c>
      <c r="F77" s="418">
        <v>18.999999401545001</v>
      </c>
      <c r="G77" s="419">
        <v>17.416666118083</v>
      </c>
      <c r="H77" s="421">
        <v>2.9846599999999999</v>
      </c>
      <c r="I77" s="418">
        <v>29.846509999999999</v>
      </c>
      <c r="J77" s="419">
        <v>12.429843881916</v>
      </c>
      <c r="K77" s="422">
        <v>1.570868996847</v>
      </c>
    </row>
    <row r="78" spans="1:11" ht="14.4" customHeight="1" thickBot="1" x14ac:dyDescent="0.35">
      <c r="A78" s="439" t="s">
        <v>349</v>
      </c>
      <c r="B78" s="423">
        <v>353.36730038098898</v>
      </c>
      <c r="C78" s="423">
        <v>319.05781999999999</v>
      </c>
      <c r="D78" s="424">
        <v>-34.309480380989001</v>
      </c>
      <c r="E78" s="430">
        <v>0.90290703088799995</v>
      </c>
      <c r="F78" s="423">
        <v>339.53962240085599</v>
      </c>
      <c r="G78" s="424">
        <v>311.24465386745197</v>
      </c>
      <c r="H78" s="426">
        <v>22.215869999999999</v>
      </c>
      <c r="I78" s="423">
        <v>240.47729000000001</v>
      </c>
      <c r="J78" s="424">
        <v>-70.767363867450996</v>
      </c>
      <c r="K78" s="431">
        <v>0.70824514764900004</v>
      </c>
    </row>
    <row r="79" spans="1:11" ht="14.4" customHeight="1" thickBot="1" x14ac:dyDescent="0.35">
      <c r="A79" s="440" t="s">
        <v>350</v>
      </c>
      <c r="B79" s="418">
        <v>320.08345529921701</v>
      </c>
      <c r="C79" s="418">
        <v>280.51175000000001</v>
      </c>
      <c r="D79" s="419">
        <v>-39.571705299217001</v>
      </c>
      <c r="E79" s="420">
        <v>0.87637066320000001</v>
      </c>
      <c r="F79" s="418">
        <v>300.521922908634</v>
      </c>
      <c r="G79" s="419">
        <v>275.47842933291503</v>
      </c>
      <c r="H79" s="421">
        <v>18.597670000000001</v>
      </c>
      <c r="I79" s="418">
        <v>204.57436999999999</v>
      </c>
      <c r="J79" s="419">
        <v>-70.904059332914002</v>
      </c>
      <c r="K79" s="422">
        <v>0.68073027092299998</v>
      </c>
    </row>
    <row r="80" spans="1:11" ht="14.4" customHeight="1" thickBot="1" x14ac:dyDescent="0.35">
      <c r="A80" s="440" t="s">
        <v>351</v>
      </c>
      <c r="B80" s="418">
        <v>0.31176629998099997</v>
      </c>
      <c r="C80" s="418">
        <v>1.637</v>
      </c>
      <c r="D80" s="419">
        <v>1.3252337000179999</v>
      </c>
      <c r="E80" s="420">
        <v>5.2507278692300003</v>
      </c>
      <c r="F80" s="418">
        <v>1.6778072749749999</v>
      </c>
      <c r="G80" s="419">
        <v>1.5379900020599999</v>
      </c>
      <c r="H80" s="421">
        <v>0</v>
      </c>
      <c r="I80" s="418">
        <v>0.36399999999999999</v>
      </c>
      <c r="J80" s="419">
        <v>-1.17399000206</v>
      </c>
      <c r="K80" s="422">
        <v>0.216949828165</v>
      </c>
    </row>
    <row r="81" spans="1:11" ht="14.4" customHeight="1" thickBot="1" x14ac:dyDescent="0.35">
      <c r="A81" s="440" t="s">
        <v>352</v>
      </c>
      <c r="B81" s="418">
        <v>32.972078781790003</v>
      </c>
      <c r="C81" s="418">
        <v>36.90907</v>
      </c>
      <c r="D81" s="419">
        <v>3.9369912182090001</v>
      </c>
      <c r="E81" s="420">
        <v>1.1194037914399999</v>
      </c>
      <c r="F81" s="418">
        <v>37.339892217246003</v>
      </c>
      <c r="G81" s="419">
        <v>34.228234532476002</v>
      </c>
      <c r="H81" s="421">
        <v>3.6181999999999999</v>
      </c>
      <c r="I81" s="418">
        <v>35.538919999999997</v>
      </c>
      <c r="J81" s="419">
        <v>1.310685467523</v>
      </c>
      <c r="K81" s="422">
        <v>0.95176814633600004</v>
      </c>
    </row>
    <row r="82" spans="1:11" ht="14.4" customHeight="1" thickBot="1" x14ac:dyDescent="0.35">
      <c r="A82" s="439" t="s">
        <v>353</v>
      </c>
      <c r="B82" s="423">
        <v>717.16171115433099</v>
      </c>
      <c r="C82" s="423">
        <v>607.89778000000001</v>
      </c>
      <c r="D82" s="424">
        <v>-109.263931154331</v>
      </c>
      <c r="E82" s="430">
        <v>0.84764394214700001</v>
      </c>
      <c r="F82" s="423">
        <v>569.238451694638</v>
      </c>
      <c r="G82" s="424">
        <v>521.80191405341895</v>
      </c>
      <c r="H82" s="426">
        <v>11.34735</v>
      </c>
      <c r="I82" s="423">
        <v>412.83758999999998</v>
      </c>
      <c r="J82" s="424">
        <v>-108.964324053418</v>
      </c>
      <c r="K82" s="431">
        <v>0.72524543760299998</v>
      </c>
    </row>
    <row r="83" spans="1:11" ht="14.4" customHeight="1" thickBot="1" x14ac:dyDescent="0.35">
      <c r="A83" s="440" t="s">
        <v>354</v>
      </c>
      <c r="B83" s="418">
        <v>0</v>
      </c>
      <c r="C83" s="418">
        <v>0</v>
      </c>
      <c r="D83" s="419">
        <v>0</v>
      </c>
      <c r="E83" s="420">
        <v>1</v>
      </c>
      <c r="F83" s="418">
        <v>0</v>
      </c>
      <c r="G83" s="419">
        <v>0</v>
      </c>
      <c r="H83" s="421">
        <v>0</v>
      </c>
      <c r="I83" s="418">
        <v>19.54</v>
      </c>
      <c r="J83" s="419">
        <v>19.54</v>
      </c>
      <c r="K83" s="429" t="s">
        <v>295</v>
      </c>
    </row>
    <row r="84" spans="1:11" ht="14.4" customHeight="1" thickBot="1" x14ac:dyDescent="0.35">
      <c r="A84" s="440" t="s">
        <v>355</v>
      </c>
      <c r="B84" s="418">
        <v>527.64078254500305</v>
      </c>
      <c r="C84" s="418">
        <v>389.12099000000001</v>
      </c>
      <c r="D84" s="419">
        <v>-138.51979254500301</v>
      </c>
      <c r="E84" s="420">
        <v>0.737473301671</v>
      </c>
      <c r="F84" s="418">
        <v>325.21709860875001</v>
      </c>
      <c r="G84" s="419">
        <v>298.11567372468699</v>
      </c>
      <c r="H84" s="421">
        <v>10.43</v>
      </c>
      <c r="I84" s="418">
        <v>241.33260000000001</v>
      </c>
      <c r="J84" s="419">
        <v>-56.783073724687</v>
      </c>
      <c r="K84" s="422">
        <v>0.74206614914199998</v>
      </c>
    </row>
    <row r="85" spans="1:11" ht="14.4" customHeight="1" thickBot="1" x14ac:dyDescent="0.35">
      <c r="A85" s="440" t="s">
        <v>356</v>
      </c>
      <c r="B85" s="418">
        <v>29.010568085477001</v>
      </c>
      <c r="C85" s="418">
        <v>40.023000000000003</v>
      </c>
      <c r="D85" s="419">
        <v>11.012431914522001</v>
      </c>
      <c r="E85" s="420">
        <v>1.379600698685</v>
      </c>
      <c r="F85" s="418">
        <v>31.999998992077</v>
      </c>
      <c r="G85" s="419">
        <v>29.333332409404001</v>
      </c>
      <c r="H85" s="421">
        <v>0</v>
      </c>
      <c r="I85" s="418">
        <v>13.101599999999999</v>
      </c>
      <c r="J85" s="419">
        <v>-16.231732409404</v>
      </c>
      <c r="K85" s="422">
        <v>0.409425012895</v>
      </c>
    </row>
    <row r="86" spans="1:11" ht="14.4" customHeight="1" thickBot="1" x14ac:dyDescent="0.35">
      <c r="A86" s="440" t="s">
        <v>357</v>
      </c>
      <c r="B86" s="418">
        <v>158.837481986006</v>
      </c>
      <c r="C86" s="418">
        <v>178.18993</v>
      </c>
      <c r="D86" s="419">
        <v>19.352448013993001</v>
      </c>
      <c r="E86" s="420">
        <v>1.121838043338</v>
      </c>
      <c r="F86" s="418">
        <v>210.09022643611701</v>
      </c>
      <c r="G86" s="419">
        <v>192.582707566441</v>
      </c>
      <c r="H86" s="421">
        <v>0.91734999999900002</v>
      </c>
      <c r="I86" s="418">
        <v>136.94917000000001</v>
      </c>
      <c r="J86" s="419">
        <v>-55.633537566439998</v>
      </c>
      <c r="K86" s="422">
        <v>0.65185883381200005</v>
      </c>
    </row>
    <row r="87" spans="1:11" ht="14.4" customHeight="1" thickBot="1" x14ac:dyDescent="0.35">
      <c r="A87" s="440" t="s">
        <v>358</v>
      </c>
      <c r="B87" s="418">
        <v>1.6728785378440001</v>
      </c>
      <c r="C87" s="418">
        <v>0.56386000000000003</v>
      </c>
      <c r="D87" s="419">
        <v>-1.1090185378440001</v>
      </c>
      <c r="E87" s="420">
        <v>0.33705973700000003</v>
      </c>
      <c r="F87" s="418">
        <v>1.9311276576930001</v>
      </c>
      <c r="G87" s="419">
        <v>1.770200352886</v>
      </c>
      <c r="H87" s="421">
        <v>0</v>
      </c>
      <c r="I87" s="418">
        <v>1.91422</v>
      </c>
      <c r="J87" s="419">
        <v>0.144019647113</v>
      </c>
      <c r="K87" s="422">
        <v>0.99124467115000003</v>
      </c>
    </row>
    <row r="88" spans="1:11" ht="14.4" customHeight="1" thickBot="1" x14ac:dyDescent="0.35">
      <c r="A88" s="439" t="s">
        <v>359</v>
      </c>
      <c r="B88" s="423">
        <v>199.99999999999699</v>
      </c>
      <c r="C88" s="423">
        <v>37.50309</v>
      </c>
      <c r="D88" s="424">
        <v>-162.49690999999601</v>
      </c>
      <c r="E88" s="430">
        <v>0.18751545</v>
      </c>
      <c r="F88" s="423">
        <v>189.99999401546</v>
      </c>
      <c r="G88" s="424">
        <v>174.16666118083899</v>
      </c>
      <c r="H88" s="426">
        <v>6.24</v>
      </c>
      <c r="I88" s="423">
        <v>135.56872000000001</v>
      </c>
      <c r="J88" s="424">
        <v>-38.597941180837999</v>
      </c>
      <c r="K88" s="431">
        <v>0.71351960142100002</v>
      </c>
    </row>
    <row r="89" spans="1:11" ht="14.4" customHeight="1" thickBot="1" x14ac:dyDescent="0.35">
      <c r="A89" s="440" t="s">
        <v>360</v>
      </c>
      <c r="B89" s="418">
        <v>0</v>
      </c>
      <c r="C89" s="418">
        <v>0</v>
      </c>
      <c r="D89" s="419">
        <v>0</v>
      </c>
      <c r="E89" s="428" t="s">
        <v>278</v>
      </c>
      <c r="F89" s="418">
        <v>0</v>
      </c>
      <c r="G89" s="419">
        <v>0</v>
      </c>
      <c r="H89" s="421">
        <v>0</v>
      </c>
      <c r="I89" s="418">
        <v>37.50318</v>
      </c>
      <c r="J89" s="419">
        <v>37.50318</v>
      </c>
      <c r="K89" s="429" t="s">
        <v>295</v>
      </c>
    </row>
    <row r="90" spans="1:11" ht="14.4" customHeight="1" thickBot="1" x14ac:dyDescent="0.35">
      <c r="A90" s="440" t="s">
        <v>361</v>
      </c>
      <c r="B90" s="418">
        <v>149.99999999999699</v>
      </c>
      <c r="C90" s="418">
        <v>37.50309</v>
      </c>
      <c r="D90" s="419">
        <v>-112.496909999997</v>
      </c>
      <c r="E90" s="420">
        <v>0.25002059999999998</v>
      </c>
      <c r="F90" s="418">
        <v>99.999996850241999</v>
      </c>
      <c r="G90" s="419">
        <v>91.666663779388003</v>
      </c>
      <c r="H90" s="421">
        <v>0</v>
      </c>
      <c r="I90" s="418">
        <v>16.401140000000002</v>
      </c>
      <c r="J90" s="419">
        <v>-75.265523779388005</v>
      </c>
      <c r="K90" s="422">
        <v>0.16401140516500001</v>
      </c>
    </row>
    <row r="91" spans="1:11" ht="14.4" customHeight="1" thickBot="1" x14ac:dyDescent="0.35">
      <c r="A91" s="440" t="s">
        <v>362</v>
      </c>
      <c r="B91" s="418">
        <v>49.999999999998998</v>
      </c>
      <c r="C91" s="418">
        <v>0</v>
      </c>
      <c r="D91" s="419">
        <v>-49.999999999998998</v>
      </c>
      <c r="E91" s="420">
        <v>0</v>
      </c>
      <c r="F91" s="418">
        <v>89.999997165218005</v>
      </c>
      <c r="G91" s="419">
        <v>82.499997401448994</v>
      </c>
      <c r="H91" s="421">
        <v>6.24</v>
      </c>
      <c r="I91" s="418">
        <v>81.664400000000001</v>
      </c>
      <c r="J91" s="419">
        <v>-0.83559740144899997</v>
      </c>
      <c r="K91" s="422">
        <v>0.90738225080199997</v>
      </c>
    </row>
    <row r="92" spans="1:11" ht="14.4" customHeight="1" thickBot="1" x14ac:dyDescent="0.35">
      <c r="A92" s="437" t="s">
        <v>48</v>
      </c>
      <c r="B92" s="418">
        <v>15104.0746745999</v>
      </c>
      <c r="C92" s="418">
        <v>14736.4894</v>
      </c>
      <c r="D92" s="419">
        <v>-367.58527459994201</v>
      </c>
      <c r="E92" s="420">
        <v>0.97566317152600002</v>
      </c>
      <c r="F92" s="418">
        <v>14899.9995306861</v>
      </c>
      <c r="G92" s="419">
        <v>13658.332903128899</v>
      </c>
      <c r="H92" s="421">
        <v>1661.1479200000001</v>
      </c>
      <c r="I92" s="418">
        <v>13131.19088</v>
      </c>
      <c r="J92" s="419">
        <v>-527.14202312893804</v>
      </c>
      <c r="K92" s="422">
        <v>0.88128800628100001</v>
      </c>
    </row>
    <row r="93" spans="1:11" ht="14.4" customHeight="1" thickBot="1" x14ac:dyDescent="0.35">
      <c r="A93" s="443" t="s">
        <v>363</v>
      </c>
      <c r="B93" s="423">
        <v>11196.9999999998</v>
      </c>
      <c r="C93" s="423">
        <v>10938.906999999999</v>
      </c>
      <c r="D93" s="424">
        <v>-258.09299999979299</v>
      </c>
      <c r="E93" s="430">
        <v>0.976949807984</v>
      </c>
      <c r="F93" s="423">
        <v>11048.9996519833</v>
      </c>
      <c r="G93" s="424">
        <v>10128.2496809847</v>
      </c>
      <c r="H93" s="426">
        <v>1230.587</v>
      </c>
      <c r="I93" s="423">
        <v>9737.3950000000004</v>
      </c>
      <c r="J93" s="424">
        <v>-390.85468098467402</v>
      </c>
      <c r="K93" s="431">
        <v>0.88129199988200002</v>
      </c>
    </row>
    <row r="94" spans="1:11" ht="14.4" customHeight="1" thickBot="1" x14ac:dyDescent="0.35">
      <c r="A94" s="439" t="s">
        <v>364</v>
      </c>
      <c r="B94" s="423">
        <v>11160.9999999998</v>
      </c>
      <c r="C94" s="423">
        <v>10912.656000000001</v>
      </c>
      <c r="D94" s="424">
        <v>-248.34399999979399</v>
      </c>
      <c r="E94" s="430">
        <v>0.97774894722600003</v>
      </c>
      <c r="F94" s="423">
        <v>10999.9996535267</v>
      </c>
      <c r="G94" s="424">
        <v>10083.3330157328</v>
      </c>
      <c r="H94" s="426">
        <v>1216.1869999999999</v>
      </c>
      <c r="I94" s="423">
        <v>9667.4920000000002</v>
      </c>
      <c r="J94" s="424">
        <v>-415.84101573277297</v>
      </c>
      <c r="K94" s="431">
        <v>0.878862936772</v>
      </c>
    </row>
    <row r="95" spans="1:11" ht="14.4" customHeight="1" thickBot="1" x14ac:dyDescent="0.35">
      <c r="A95" s="440" t="s">
        <v>365</v>
      </c>
      <c r="B95" s="418">
        <v>11160.9999999998</v>
      </c>
      <c r="C95" s="418">
        <v>10912.656000000001</v>
      </c>
      <c r="D95" s="419">
        <v>-248.34399999979399</v>
      </c>
      <c r="E95" s="420">
        <v>0.97774894722600003</v>
      </c>
      <c r="F95" s="418">
        <v>10999.9996535267</v>
      </c>
      <c r="G95" s="419">
        <v>10083.3330157328</v>
      </c>
      <c r="H95" s="421">
        <v>1216.1869999999999</v>
      </c>
      <c r="I95" s="418">
        <v>9667.4920000000002</v>
      </c>
      <c r="J95" s="419">
        <v>-415.84101573277297</v>
      </c>
      <c r="K95" s="422">
        <v>0.878862936772</v>
      </c>
    </row>
    <row r="96" spans="1:11" ht="14.4" customHeight="1" thickBot="1" x14ac:dyDescent="0.35">
      <c r="A96" s="439" t="s">
        <v>366</v>
      </c>
      <c r="B96" s="423">
        <v>0</v>
      </c>
      <c r="C96" s="423">
        <v>12.4</v>
      </c>
      <c r="D96" s="424">
        <v>12.4</v>
      </c>
      <c r="E96" s="425" t="s">
        <v>278</v>
      </c>
      <c r="F96" s="423">
        <v>14.999999527536</v>
      </c>
      <c r="G96" s="424">
        <v>13.749999566908</v>
      </c>
      <c r="H96" s="426">
        <v>14.4</v>
      </c>
      <c r="I96" s="423">
        <v>60</v>
      </c>
      <c r="J96" s="424">
        <v>46.250000433091003</v>
      </c>
      <c r="K96" s="431">
        <v>4.0000001259899998</v>
      </c>
    </row>
    <row r="97" spans="1:11" ht="14.4" customHeight="1" thickBot="1" x14ac:dyDescent="0.35">
      <c r="A97" s="440" t="s">
        <v>367</v>
      </c>
      <c r="B97" s="418">
        <v>0</v>
      </c>
      <c r="C97" s="418">
        <v>12.4</v>
      </c>
      <c r="D97" s="419">
        <v>12.4</v>
      </c>
      <c r="E97" s="428" t="s">
        <v>278</v>
      </c>
      <c r="F97" s="418">
        <v>14.999999527536</v>
      </c>
      <c r="G97" s="419">
        <v>13.749999566908</v>
      </c>
      <c r="H97" s="421">
        <v>14.4</v>
      </c>
      <c r="I97" s="418">
        <v>60</v>
      </c>
      <c r="J97" s="419">
        <v>46.250000433091003</v>
      </c>
      <c r="K97" s="422">
        <v>4.0000001259899998</v>
      </c>
    </row>
    <row r="98" spans="1:11" ht="14.4" customHeight="1" thickBot="1" x14ac:dyDescent="0.35">
      <c r="A98" s="439" t="s">
        <v>368</v>
      </c>
      <c r="B98" s="423">
        <v>35.999999999998998</v>
      </c>
      <c r="C98" s="423">
        <v>13.851000000000001</v>
      </c>
      <c r="D98" s="424">
        <v>-22.148999999998999</v>
      </c>
      <c r="E98" s="430">
        <v>0.38474999999999998</v>
      </c>
      <c r="F98" s="423">
        <v>33.999998929081997</v>
      </c>
      <c r="G98" s="424">
        <v>31.166665684992001</v>
      </c>
      <c r="H98" s="426">
        <v>0</v>
      </c>
      <c r="I98" s="423">
        <v>9.9030000000000005</v>
      </c>
      <c r="J98" s="424">
        <v>-21.263665684991999</v>
      </c>
      <c r="K98" s="431">
        <v>0.29126471505599999</v>
      </c>
    </row>
    <row r="99" spans="1:11" ht="14.4" customHeight="1" thickBot="1" x14ac:dyDescent="0.35">
      <c r="A99" s="440" t="s">
        <v>369</v>
      </c>
      <c r="B99" s="418">
        <v>35.999999999998998</v>
      </c>
      <c r="C99" s="418">
        <v>13.851000000000001</v>
      </c>
      <c r="D99" s="419">
        <v>-22.148999999998999</v>
      </c>
      <c r="E99" s="420">
        <v>0.38474999999999998</v>
      </c>
      <c r="F99" s="418">
        <v>33.999998929081997</v>
      </c>
      <c r="G99" s="419">
        <v>31.166665684992001</v>
      </c>
      <c r="H99" s="421">
        <v>0</v>
      </c>
      <c r="I99" s="418">
        <v>9.9030000000000005</v>
      </c>
      <c r="J99" s="419">
        <v>-21.263665684991999</v>
      </c>
      <c r="K99" s="422">
        <v>0.29126471505599999</v>
      </c>
    </row>
    <row r="100" spans="1:11" ht="14.4" customHeight="1" thickBot="1" x14ac:dyDescent="0.35">
      <c r="A100" s="438" t="s">
        <v>370</v>
      </c>
      <c r="B100" s="418">
        <v>3795.07467460015</v>
      </c>
      <c r="C100" s="418">
        <v>3688.2677800000001</v>
      </c>
      <c r="D100" s="419">
        <v>-106.80689460015</v>
      </c>
      <c r="E100" s="420">
        <v>0.971856444534</v>
      </c>
      <c r="F100" s="418">
        <v>3740.9998821675699</v>
      </c>
      <c r="G100" s="419">
        <v>3429.2498919869399</v>
      </c>
      <c r="H100" s="421">
        <v>418.39859999999999</v>
      </c>
      <c r="I100" s="418">
        <v>3297.0197499999999</v>
      </c>
      <c r="J100" s="419">
        <v>-132.23014198693701</v>
      </c>
      <c r="K100" s="422">
        <v>0.88132046347100002</v>
      </c>
    </row>
    <row r="101" spans="1:11" ht="14.4" customHeight="1" thickBot="1" x14ac:dyDescent="0.35">
      <c r="A101" s="439" t="s">
        <v>371</v>
      </c>
      <c r="B101" s="423">
        <v>1004.07467460021</v>
      </c>
      <c r="C101" s="423">
        <v>982.43313000000001</v>
      </c>
      <c r="D101" s="424">
        <v>-21.641544600206</v>
      </c>
      <c r="E101" s="430">
        <v>0.97844627979599996</v>
      </c>
      <c r="F101" s="423">
        <v>990.99996878590196</v>
      </c>
      <c r="G101" s="424">
        <v>908.41663805374299</v>
      </c>
      <c r="H101" s="426">
        <v>110.75185</v>
      </c>
      <c r="I101" s="423">
        <v>872.74675999999999</v>
      </c>
      <c r="J101" s="424">
        <v>-35.669878053742998</v>
      </c>
      <c r="K101" s="431">
        <v>0.880672843077</v>
      </c>
    </row>
    <row r="102" spans="1:11" ht="14.4" customHeight="1" thickBot="1" x14ac:dyDescent="0.35">
      <c r="A102" s="440" t="s">
        <v>372</v>
      </c>
      <c r="B102" s="418">
        <v>1004.07467460021</v>
      </c>
      <c r="C102" s="418">
        <v>982.43313000000001</v>
      </c>
      <c r="D102" s="419">
        <v>-21.641544600206</v>
      </c>
      <c r="E102" s="420">
        <v>0.97844627979599996</v>
      </c>
      <c r="F102" s="418">
        <v>990.99996878590196</v>
      </c>
      <c r="G102" s="419">
        <v>908.41663805374299</v>
      </c>
      <c r="H102" s="421">
        <v>110.75185</v>
      </c>
      <c r="I102" s="418">
        <v>872.74675999999999</v>
      </c>
      <c r="J102" s="419">
        <v>-35.669878053742998</v>
      </c>
      <c r="K102" s="422">
        <v>0.880672843077</v>
      </c>
    </row>
    <row r="103" spans="1:11" ht="14.4" customHeight="1" thickBot="1" x14ac:dyDescent="0.35">
      <c r="A103" s="439" t="s">
        <v>373</v>
      </c>
      <c r="B103" s="423">
        <v>2790.99999999994</v>
      </c>
      <c r="C103" s="423">
        <v>2705.8346499999998</v>
      </c>
      <c r="D103" s="424">
        <v>-85.165349999941995</v>
      </c>
      <c r="E103" s="430">
        <v>0.96948572196299998</v>
      </c>
      <c r="F103" s="423">
        <v>2749.99991338167</v>
      </c>
      <c r="G103" s="424">
        <v>2520.83325393319</v>
      </c>
      <c r="H103" s="426">
        <v>307.64675</v>
      </c>
      <c r="I103" s="423">
        <v>2424.2729899999999</v>
      </c>
      <c r="J103" s="424">
        <v>-96.560263933192999</v>
      </c>
      <c r="K103" s="431">
        <v>0.88155384231199996</v>
      </c>
    </row>
    <row r="104" spans="1:11" ht="14.4" customHeight="1" thickBot="1" x14ac:dyDescent="0.35">
      <c r="A104" s="440" t="s">
        <v>374</v>
      </c>
      <c r="B104" s="418">
        <v>2790.99999999994</v>
      </c>
      <c r="C104" s="418">
        <v>2705.8346499999998</v>
      </c>
      <c r="D104" s="419">
        <v>-85.165349999941995</v>
      </c>
      <c r="E104" s="420">
        <v>0.96948572196299998</v>
      </c>
      <c r="F104" s="418">
        <v>2749.99991338167</v>
      </c>
      <c r="G104" s="419">
        <v>2520.83325393319</v>
      </c>
      <c r="H104" s="421">
        <v>307.64675</v>
      </c>
      <c r="I104" s="418">
        <v>2424.2729899999999</v>
      </c>
      <c r="J104" s="419">
        <v>-96.560263933192999</v>
      </c>
      <c r="K104" s="422">
        <v>0.88155384231199996</v>
      </c>
    </row>
    <row r="105" spans="1:11" ht="14.4" customHeight="1" thickBot="1" x14ac:dyDescent="0.35">
      <c r="A105" s="438" t="s">
        <v>375</v>
      </c>
      <c r="B105" s="418">
        <v>111.999999999998</v>
      </c>
      <c r="C105" s="418">
        <v>109.31462000000001</v>
      </c>
      <c r="D105" s="419">
        <v>-2.6853799999970001</v>
      </c>
      <c r="E105" s="420">
        <v>0.97602339285700002</v>
      </c>
      <c r="F105" s="418">
        <v>109.999996535267</v>
      </c>
      <c r="G105" s="419">
        <v>100.83333015732801</v>
      </c>
      <c r="H105" s="421">
        <v>12.162319999999999</v>
      </c>
      <c r="I105" s="418">
        <v>96.776129999999995</v>
      </c>
      <c r="J105" s="419">
        <v>-4.0572001573270002</v>
      </c>
      <c r="K105" s="422">
        <v>0.87978302771100003</v>
      </c>
    </row>
    <row r="106" spans="1:11" ht="14.4" customHeight="1" thickBot="1" x14ac:dyDescent="0.35">
      <c r="A106" s="439" t="s">
        <v>376</v>
      </c>
      <c r="B106" s="423">
        <v>111.999999999998</v>
      </c>
      <c r="C106" s="423">
        <v>109.31462000000001</v>
      </c>
      <c r="D106" s="424">
        <v>-2.6853799999970001</v>
      </c>
      <c r="E106" s="430">
        <v>0.97602339285700002</v>
      </c>
      <c r="F106" s="423">
        <v>109.999996535267</v>
      </c>
      <c r="G106" s="424">
        <v>100.83333015732801</v>
      </c>
      <c r="H106" s="426">
        <v>12.162319999999999</v>
      </c>
      <c r="I106" s="423">
        <v>96.776129999999995</v>
      </c>
      <c r="J106" s="424">
        <v>-4.0572001573270002</v>
      </c>
      <c r="K106" s="431">
        <v>0.87978302771100003</v>
      </c>
    </row>
    <row r="107" spans="1:11" ht="14.4" customHeight="1" thickBot="1" x14ac:dyDescent="0.35">
      <c r="A107" s="440" t="s">
        <v>377</v>
      </c>
      <c r="B107" s="418">
        <v>111.999999999998</v>
      </c>
      <c r="C107" s="418">
        <v>109.31462000000001</v>
      </c>
      <c r="D107" s="419">
        <v>-2.6853799999970001</v>
      </c>
      <c r="E107" s="420">
        <v>0.97602339285700002</v>
      </c>
      <c r="F107" s="418">
        <v>109.999996535267</v>
      </c>
      <c r="G107" s="419">
        <v>100.83333015732801</v>
      </c>
      <c r="H107" s="421">
        <v>12.162319999999999</v>
      </c>
      <c r="I107" s="418">
        <v>96.776129999999995</v>
      </c>
      <c r="J107" s="419">
        <v>-4.0572001573270002</v>
      </c>
      <c r="K107" s="422">
        <v>0.87978302771100003</v>
      </c>
    </row>
    <row r="108" spans="1:11" ht="14.4" customHeight="1" thickBot="1" x14ac:dyDescent="0.35">
      <c r="A108" s="437" t="s">
        <v>378</v>
      </c>
      <c r="B108" s="418">
        <v>0</v>
      </c>
      <c r="C108" s="418">
        <v>182.87844000000001</v>
      </c>
      <c r="D108" s="419">
        <v>182.87844000000001</v>
      </c>
      <c r="E108" s="428" t="s">
        <v>278</v>
      </c>
      <c r="F108" s="418">
        <v>0</v>
      </c>
      <c r="G108" s="419">
        <v>0</v>
      </c>
      <c r="H108" s="421">
        <v>32.069000000000003</v>
      </c>
      <c r="I108" s="418">
        <v>107.52838</v>
      </c>
      <c r="J108" s="419">
        <v>107.52838</v>
      </c>
      <c r="K108" s="429" t="s">
        <v>278</v>
      </c>
    </row>
    <row r="109" spans="1:11" ht="14.4" customHeight="1" thickBot="1" x14ac:dyDescent="0.35">
      <c r="A109" s="438" t="s">
        <v>379</v>
      </c>
      <c r="B109" s="418">
        <v>0</v>
      </c>
      <c r="C109" s="418">
        <v>182.87844000000001</v>
      </c>
      <c r="D109" s="419">
        <v>182.87844000000001</v>
      </c>
      <c r="E109" s="428" t="s">
        <v>278</v>
      </c>
      <c r="F109" s="418">
        <v>0</v>
      </c>
      <c r="G109" s="419">
        <v>0</v>
      </c>
      <c r="H109" s="421">
        <v>32.069000000000003</v>
      </c>
      <c r="I109" s="418">
        <v>107.52838</v>
      </c>
      <c r="J109" s="419">
        <v>107.52838</v>
      </c>
      <c r="K109" s="429" t="s">
        <v>278</v>
      </c>
    </row>
    <row r="110" spans="1:11" ht="14.4" customHeight="1" thickBot="1" x14ac:dyDescent="0.35">
      <c r="A110" s="439" t="s">
        <v>380</v>
      </c>
      <c r="B110" s="423">
        <v>0</v>
      </c>
      <c r="C110" s="423">
        <v>111.54331999999999</v>
      </c>
      <c r="D110" s="424">
        <v>111.54331999999999</v>
      </c>
      <c r="E110" s="425" t="s">
        <v>278</v>
      </c>
      <c r="F110" s="423">
        <v>0</v>
      </c>
      <c r="G110" s="424">
        <v>0</v>
      </c>
      <c r="H110" s="426">
        <v>22.119</v>
      </c>
      <c r="I110" s="423">
        <v>36.507379999999998</v>
      </c>
      <c r="J110" s="424">
        <v>36.507379999999998</v>
      </c>
      <c r="K110" s="427" t="s">
        <v>278</v>
      </c>
    </row>
    <row r="111" spans="1:11" ht="14.4" customHeight="1" thickBot="1" x14ac:dyDescent="0.35">
      <c r="A111" s="440" t="s">
        <v>381</v>
      </c>
      <c r="B111" s="418">
        <v>0</v>
      </c>
      <c r="C111" s="418">
        <v>3.2342499999999998</v>
      </c>
      <c r="D111" s="419">
        <v>3.2342499999999998</v>
      </c>
      <c r="E111" s="428" t="s">
        <v>278</v>
      </c>
      <c r="F111" s="418">
        <v>0</v>
      </c>
      <c r="G111" s="419">
        <v>0</v>
      </c>
      <c r="H111" s="421">
        <v>0.11899999999999999</v>
      </c>
      <c r="I111" s="418">
        <v>0.59075</v>
      </c>
      <c r="J111" s="419">
        <v>0.59075</v>
      </c>
      <c r="K111" s="429" t="s">
        <v>278</v>
      </c>
    </row>
    <row r="112" spans="1:11" ht="14.4" customHeight="1" thickBot="1" x14ac:dyDescent="0.35">
      <c r="A112" s="440" t="s">
        <v>382</v>
      </c>
      <c r="B112" s="418">
        <v>0</v>
      </c>
      <c r="C112" s="418">
        <v>8.2349999999999994</v>
      </c>
      <c r="D112" s="419">
        <v>8.2349999999999994</v>
      </c>
      <c r="E112" s="428" t="s">
        <v>278</v>
      </c>
      <c r="F112" s="418">
        <v>0</v>
      </c>
      <c r="G112" s="419">
        <v>0</v>
      </c>
      <c r="H112" s="421">
        <v>0</v>
      </c>
      <c r="I112" s="418">
        <v>4.1666299999999996</v>
      </c>
      <c r="J112" s="419">
        <v>4.1666299999999996</v>
      </c>
      <c r="K112" s="429" t="s">
        <v>278</v>
      </c>
    </row>
    <row r="113" spans="1:11" ht="14.4" customHeight="1" thickBot="1" x14ac:dyDescent="0.35">
      <c r="A113" s="440" t="s">
        <v>383</v>
      </c>
      <c r="B113" s="418">
        <v>0</v>
      </c>
      <c r="C113" s="418">
        <v>94.032979999999995</v>
      </c>
      <c r="D113" s="419">
        <v>94.032979999999995</v>
      </c>
      <c r="E113" s="428" t="s">
        <v>278</v>
      </c>
      <c r="F113" s="418">
        <v>0</v>
      </c>
      <c r="G113" s="419">
        <v>0</v>
      </c>
      <c r="H113" s="421">
        <v>22</v>
      </c>
      <c r="I113" s="418">
        <v>31.75</v>
      </c>
      <c r="J113" s="419">
        <v>31.75</v>
      </c>
      <c r="K113" s="429" t="s">
        <v>278</v>
      </c>
    </row>
    <row r="114" spans="1:11" ht="14.4" customHeight="1" thickBot="1" x14ac:dyDescent="0.35">
      <c r="A114" s="440" t="s">
        <v>384</v>
      </c>
      <c r="B114" s="418">
        <v>0</v>
      </c>
      <c r="C114" s="418">
        <v>0.60499999999999998</v>
      </c>
      <c r="D114" s="419">
        <v>0.60499999999999998</v>
      </c>
      <c r="E114" s="428" t="s">
        <v>295</v>
      </c>
      <c r="F114" s="418">
        <v>0</v>
      </c>
      <c r="G114" s="419">
        <v>0</v>
      </c>
      <c r="H114" s="421">
        <v>0</v>
      </c>
      <c r="I114" s="418">
        <v>0</v>
      </c>
      <c r="J114" s="419">
        <v>0</v>
      </c>
      <c r="K114" s="429" t="s">
        <v>278</v>
      </c>
    </row>
    <row r="115" spans="1:11" ht="14.4" customHeight="1" thickBot="1" x14ac:dyDescent="0.35">
      <c r="A115" s="440" t="s">
        <v>385</v>
      </c>
      <c r="B115" s="418">
        <v>0</v>
      </c>
      <c r="C115" s="418">
        <v>5.4360900000000001</v>
      </c>
      <c r="D115" s="419">
        <v>5.4360900000000001</v>
      </c>
      <c r="E115" s="428" t="s">
        <v>295</v>
      </c>
      <c r="F115" s="418">
        <v>0</v>
      </c>
      <c r="G115" s="419">
        <v>0</v>
      </c>
      <c r="H115" s="421">
        <v>0</v>
      </c>
      <c r="I115" s="418">
        <v>0</v>
      </c>
      <c r="J115" s="419">
        <v>0</v>
      </c>
      <c r="K115" s="429" t="s">
        <v>278</v>
      </c>
    </row>
    <row r="116" spans="1:11" ht="14.4" customHeight="1" thickBot="1" x14ac:dyDescent="0.35">
      <c r="A116" s="439" t="s">
        <v>386</v>
      </c>
      <c r="B116" s="423">
        <v>0</v>
      </c>
      <c r="C116" s="423">
        <v>2.3001200000000002</v>
      </c>
      <c r="D116" s="424">
        <v>2.3001200000000002</v>
      </c>
      <c r="E116" s="425" t="s">
        <v>295</v>
      </c>
      <c r="F116" s="423">
        <v>0</v>
      </c>
      <c r="G116" s="424">
        <v>0</v>
      </c>
      <c r="H116" s="426">
        <v>0</v>
      </c>
      <c r="I116" s="423">
        <v>0</v>
      </c>
      <c r="J116" s="424">
        <v>0</v>
      </c>
      <c r="K116" s="427" t="s">
        <v>278</v>
      </c>
    </row>
    <row r="117" spans="1:11" ht="14.4" customHeight="1" thickBot="1" x14ac:dyDescent="0.35">
      <c r="A117" s="440" t="s">
        <v>387</v>
      </c>
      <c r="B117" s="418">
        <v>0</v>
      </c>
      <c r="C117" s="418">
        <v>2.3001200000000002</v>
      </c>
      <c r="D117" s="419">
        <v>2.3001200000000002</v>
      </c>
      <c r="E117" s="428" t="s">
        <v>295</v>
      </c>
      <c r="F117" s="418">
        <v>0</v>
      </c>
      <c r="G117" s="419">
        <v>0</v>
      </c>
      <c r="H117" s="421">
        <v>0</v>
      </c>
      <c r="I117" s="418">
        <v>0</v>
      </c>
      <c r="J117" s="419">
        <v>0</v>
      </c>
      <c r="K117" s="429" t="s">
        <v>278</v>
      </c>
    </row>
    <row r="118" spans="1:11" ht="14.4" customHeight="1" thickBot="1" x14ac:dyDescent="0.35">
      <c r="A118" s="442" t="s">
        <v>388</v>
      </c>
      <c r="B118" s="418">
        <v>0</v>
      </c>
      <c r="C118" s="418">
        <v>13.6</v>
      </c>
      <c r="D118" s="419">
        <v>13.6</v>
      </c>
      <c r="E118" s="428" t="s">
        <v>278</v>
      </c>
      <c r="F118" s="418">
        <v>0</v>
      </c>
      <c r="G118" s="419">
        <v>0</v>
      </c>
      <c r="H118" s="421">
        <v>2.35</v>
      </c>
      <c r="I118" s="418">
        <v>9.8000000000000007</v>
      </c>
      <c r="J118" s="419">
        <v>9.8000000000000007</v>
      </c>
      <c r="K118" s="429" t="s">
        <v>278</v>
      </c>
    </row>
    <row r="119" spans="1:11" ht="14.4" customHeight="1" thickBot="1" x14ac:dyDescent="0.35">
      <c r="A119" s="440" t="s">
        <v>389</v>
      </c>
      <c r="B119" s="418">
        <v>0</v>
      </c>
      <c r="C119" s="418">
        <v>13.6</v>
      </c>
      <c r="D119" s="419">
        <v>13.6</v>
      </c>
      <c r="E119" s="428" t="s">
        <v>278</v>
      </c>
      <c r="F119" s="418">
        <v>0</v>
      </c>
      <c r="G119" s="419">
        <v>0</v>
      </c>
      <c r="H119" s="421">
        <v>2.35</v>
      </c>
      <c r="I119" s="418">
        <v>9.8000000000000007</v>
      </c>
      <c r="J119" s="419">
        <v>9.8000000000000007</v>
      </c>
      <c r="K119" s="429" t="s">
        <v>278</v>
      </c>
    </row>
    <row r="120" spans="1:11" ht="14.4" customHeight="1" thickBot="1" x14ac:dyDescent="0.35">
      <c r="A120" s="442" t="s">
        <v>390</v>
      </c>
      <c r="B120" s="418">
        <v>0</v>
      </c>
      <c r="C120" s="418">
        <v>16.981999999999999</v>
      </c>
      <c r="D120" s="419">
        <v>16.981999999999999</v>
      </c>
      <c r="E120" s="428" t="s">
        <v>278</v>
      </c>
      <c r="F120" s="418">
        <v>0</v>
      </c>
      <c r="G120" s="419">
        <v>0</v>
      </c>
      <c r="H120" s="421">
        <v>7.6</v>
      </c>
      <c r="I120" s="418">
        <v>13.4</v>
      </c>
      <c r="J120" s="419">
        <v>13.4</v>
      </c>
      <c r="K120" s="429" t="s">
        <v>278</v>
      </c>
    </row>
    <row r="121" spans="1:11" ht="14.4" customHeight="1" thickBot="1" x14ac:dyDescent="0.35">
      <c r="A121" s="440" t="s">
        <v>391</v>
      </c>
      <c r="B121" s="418">
        <v>0</v>
      </c>
      <c r="C121" s="418">
        <v>16.981999999999999</v>
      </c>
      <c r="D121" s="419">
        <v>16.981999999999999</v>
      </c>
      <c r="E121" s="428" t="s">
        <v>278</v>
      </c>
      <c r="F121" s="418">
        <v>0</v>
      </c>
      <c r="G121" s="419">
        <v>0</v>
      </c>
      <c r="H121" s="421">
        <v>7.6</v>
      </c>
      <c r="I121" s="418">
        <v>13.4</v>
      </c>
      <c r="J121" s="419">
        <v>13.4</v>
      </c>
      <c r="K121" s="429" t="s">
        <v>278</v>
      </c>
    </row>
    <row r="122" spans="1:11" ht="14.4" customHeight="1" thickBot="1" x14ac:dyDescent="0.35">
      <c r="A122" s="442" t="s">
        <v>392</v>
      </c>
      <c r="B122" s="418">
        <v>0</v>
      </c>
      <c r="C122" s="418">
        <v>38.453000000000003</v>
      </c>
      <c r="D122" s="419">
        <v>38.453000000000003</v>
      </c>
      <c r="E122" s="428" t="s">
        <v>295</v>
      </c>
      <c r="F122" s="418">
        <v>0</v>
      </c>
      <c r="G122" s="419">
        <v>0</v>
      </c>
      <c r="H122" s="421">
        <v>0</v>
      </c>
      <c r="I122" s="418">
        <v>47.820999999999998</v>
      </c>
      <c r="J122" s="419">
        <v>47.820999999999998</v>
      </c>
      <c r="K122" s="429" t="s">
        <v>278</v>
      </c>
    </row>
    <row r="123" spans="1:11" ht="14.4" customHeight="1" thickBot="1" x14ac:dyDescent="0.35">
      <c r="A123" s="440" t="s">
        <v>393</v>
      </c>
      <c r="B123" s="418">
        <v>0</v>
      </c>
      <c r="C123" s="418">
        <v>38.453000000000003</v>
      </c>
      <c r="D123" s="419">
        <v>38.453000000000003</v>
      </c>
      <c r="E123" s="428" t="s">
        <v>295</v>
      </c>
      <c r="F123" s="418">
        <v>0</v>
      </c>
      <c r="G123" s="419">
        <v>0</v>
      </c>
      <c r="H123" s="421">
        <v>0</v>
      </c>
      <c r="I123" s="418">
        <v>47.820999999999998</v>
      </c>
      <c r="J123" s="419">
        <v>47.820999999999998</v>
      </c>
      <c r="K123" s="429" t="s">
        <v>278</v>
      </c>
    </row>
    <row r="124" spans="1:11" ht="14.4" customHeight="1" thickBot="1" x14ac:dyDescent="0.35">
      <c r="A124" s="437" t="s">
        <v>394</v>
      </c>
      <c r="B124" s="418">
        <v>2871.9811064957298</v>
      </c>
      <c r="C124" s="418">
        <v>2496.9569299999998</v>
      </c>
      <c r="D124" s="419">
        <v>-375.02417649573198</v>
      </c>
      <c r="E124" s="420">
        <v>0.86941969233399996</v>
      </c>
      <c r="F124" s="418">
        <v>2050.9998984448798</v>
      </c>
      <c r="G124" s="419">
        <v>1880.0832402411399</v>
      </c>
      <c r="H124" s="421">
        <v>174.51400000000001</v>
      </c>
      <c r="I124" s="418">
        <v>1921.2670000000001</v>
      </c>
      <c r="J124" s="419">
        <v>41.183759758857001</v>
      </c>
      <c r="K124" s="422">
        <v>0.93674651152099997</v>
      </c>
    </row>
    <row r="125" spans="1:11" ht="14.4" customHeight="1" thickBot="1" x14ac:dyDescent="0.35">
      <c r="A125" s="438" t="s">
        <v>395</v>
      </c>
      <c r="B125" s="418">
        <v>2821.9811064957298</v>
      </c>
      <c r="C125" s="418">
        <v>2440.8539999999998</v>
      </c>
      <c r="D125" s="419">
        <v>-381.12710649573302</v>
      </c>
      <c r="E125" s="420">
        <v>0.86494342374599997</v>
      </c>
      <c r="F125" s="418">
        <v>2050.9998984448798</v>
      </c>
      <c r="G125" s="419">
        <v>1880.0832402411399</v>
      </c>
      <c r="H125" s="421">
        <v>174.51400000000001</v>
      </c>
      <c r="I125" s="418">
        <v>1903.117</v>
      </c>
      <c r="J125" s="419">
        <v>23.033759758858</v>
      </c>
      <c r="K125" s="422">
        <v>0.92789716929900001</v>
      </c>
    </row>
    <row r="126" spans="1:11" ht="14.4" customHeight="1" thickBot="1" x14ac:dyDescent="0.35">
      <c r="A126" s="439" t="s">
        <v>396</v>
      </c>
      <c r="B126" s="423">
        <v>2821.9811064957298</v>
      </c>
      <c r="C126" s="423">
        <v>2440.8539999999998</v>
      </c>
      <c r="D126" s="424">
        <v>-381.12710649573302</v>
      </c>
      <c r="E126" s="430">
        <v>0.86494342374599997</v>
      </c>
      <c r="F126" s="423">
        <v>2050.9998984448798</v>
      </c>
      <c r="G126" s="424">
        <v>1880.0832402411399</v>
      </c>
      <c r="H126" s="426">
        <v>174.51400000000001</v>
      </c>
      <c r="I126" s="423">
        <v>1903.117</v>
      </c>
      <c r="J126" s="424">
        <v>23.033759758858</v>
      </c>
      <c r="K126" s="431">
        <v>0.92789716929900001</v>
      </c>
    </row>
    <row r="127" spans="1:11" ht="14.4" customHeight="1" thickBot="1" x14ac:dyDescent="0.35">
      <c r="A127" s="440" t="s">
        <v>397</v>
      </c>
      <c r="B127" s="418">
        <v>41.999999999998998</v>
      </c>
      <c r="C127" s="418">
        <v>42.335999999999999</v>
      </c>
      <c r="D127" s="419">
        <v>0.33600000000000002</v>
      </c>
      <c r="E127" s="420">
        <v>1.008</v>
      </c>
      <c r="F127" s="418">
        <v>41.999998677100002</v>
      </c>
      <c r="G127" s="419">
        <v>38.499998787340999</v>
      </c>
      <c r="H127" s="421">
        <v>3.528</v>
      </c>
      <c r="I127" s="418">
        <v>38.808</v>
      </c>
      <c r="J127" s="419">
        <v>0.30800121265800001</v>
      </c>
      <c r="K127" s="422">
        <v>0.92400002910300005</v>
      </c>
    </row>
    <row r="128" spans="1:11" ht="14.4" customHeight="1" thickBot="1" x14ac:dyDescent="0.35">
      <c r="A128" s="440" t="s">
        <v>398</v>
      </c>
      <c r="B128" s="418">
        <v>473.98116808502499</v>
      </c>
      <c r="C128" s="418">
        <v>452.29300000000001</v>
      </c>
      <c r="D128" s="419">
        <v>-21.688168085024</v>
      </c>
      <c r="E128" s="420">
        <v>0.95424255319499995</v>
      </c>
      <c r="F128" s="418">
        <v>420.999986739512</v>
      </c>
      <c r="G128" s="419">
        <v>385.91665451121997</v>
      </c>
      <c r="H128" s="421">
        <v>35.131999999999998</v>
      </c>
      <c r="I128" s="418">
        <v>386.452</v>
      </c>
      <c r="J128" s="419">
        <v>0.53534548877999999</v>
      </c>
      <c r="K128" s="422">
        <v>0.91793827119299998</v>
      </c>
    </row>
    <row r="129" spans="1:11" ht="14.4" customHeight="1" thickBot="1" x14ac:dyDescent="0.35">
      <c r="A129" s="440" t="s">
        <v>399</v>
      </c>
      <c r="B129" s="418">
        <v>2300.99999999996</v>
      </c>
      <c r="C129" s="418">
        <v>1941.19</v>
      </c>
      <c r="D129" s="419">
        <v>-359.80999999995799</v>
      </c>
      <c r="E129" s="420">
        <v>0.84362885701799994</v>
      </c>
      <c r="F129" s="418">
        <v>1583.99995010781</v>
      </c>
      <c r="G129" s="419">
        <v>1451.99995426549</v>
      </c>
      <c r="H129" s="421">
        <v>135.46299999999999</v>
      </c>
      <c r="I129" s="418">
        <v>1473.556</v>
      </c>
      <c r="J129" s="419">
        <v>21.556045734508</v>
      </c>
      <c r="K129" s="422">
        <v>0.93027528182599994</v>
      </c>
    </row>
    <row r="130" spans="1:11" ht="14.4" customHeight="1" thickBot="1" x14ac:dyDescent="0.35">
      <c r="A130" s="440" t="s">
        <v>400</v>
      </c>
      <c r="B130" s="418">
        <v>4.9999384107499996</v>
      </c>
      <c r="C130" s="418">
        <v>5.0350000000000001</v>
      </c>
      <c r="D130" s="419">
        <v>3.5061589248999998E-2</v>
      </c>
      <c r="E130" s="420">
        <v>1.0070124042269999</v>
      </c>
      <c r="F130" s="418">
        <v>3.9999629204609999</v>
      </c>
      <c r="G130" s="419">
        <v>3.6666326770889999</v>
      </c>
      <c r="H130" s="421">
        <v>0.39100000000000001</v>
      </c>
      <c r="I130" s="418">
        <v>4.3010000000000002</v>
      </c>
      <c r="J130" s="419">
        <v>0.63436732290999998</v>
      </c>
      <c r="K130" s="422">
        <v>1.0752599675350001</v>
      </c>
    </row>
    <row r="131" spans="1:11" ht="14.4" customHeight="1" thickBot="1" x14ac:dyDescent="0.35">
      <c r="A131" s="438" t="s">
        <v>401</v>
      </c>
      <c r="B131" s="418">
        <v>50</v>
      </c>
      <c r="C131" s="418">
        <v>56.102930000000001</v>
      </c>
      <c r="D131" s="419">
        <v>6.1029299999999997</v>
      </c>
      <c r="E131" s="420">
        <v>1.1220585999999999</v>
      </c>
      <c r="F131" s="418">
        <v>0</v>
      </c>
      <c r="G131" s="419">
        <v>0</v>
      </c>
      <c r="H131" s="421">
        <v>0</v>
      </c>
      <c r="I131" s="418">
        <v>18.149999999999999</v>
      </c>
      <c r="J131" s="419">
        <v>18.149999999999999</v>
      </c>
      <c r="K131" s="429" t="s">
        <v>278</v>
      </c>
    </row>
    <row r="132" spans="1:11" ht="14.4" customHeight="1" thickBot="1" x14ac:dyDescent="0.35">
      <c r="A132" s="439" t="s">
        <v>402</v>
      </c>
      <c r="B132" s="423">
        <v>50</v>
      </c>
      <c r="C132" s="423">
        <v>50.21293</v>
      </c>
      <c r="D132" s="424">
        <v>0.21293000000000001</v>
      </c>
      <c r="E132" s="430">
        <v>1.0042586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27" t="s">
        <v>278</v>
      </c>
    </row>
    <row r="133" spans="1:11" ht="14.4" customHeight="1" thickBot="1" x14ac:dyDescent="0.35">
      <c r="A133" s="440" t="s">
        <v>403</v>
      </c>
      <c r="B133" s="418">
        <v>50</v>
      </c>
      <c r="C133" s="418">
        <v>50.21293</v>
      </c>
      <c r="D133" s="419">
        <v>0.21293000000000001</v>
      </c>
      <c r="E133" s="420">
        <v>1.0042586</v>
      </c>
      <c r="F133" s="418">
        <v>0</v>
      </c>
      <c r="G133" s="419">
        <v>0</v>
      </c>
      <c r="H133" s="421">
        <v>0</v>
      </c>
      <c r="I133" s="418">
        <v>0</v>
      </c>
      <c r="J133" s="419">
        <v>0</v>
      </c>
      <c r="K133" s="429" t="s">
        <v>278</v>
      </c>
    </row>
    <row r="134" spans="1:11" ht="14.4" customHeight="1" thickBot="1" x14ac:dyDescent="0.35">
      <c r="A134" s="439" t="s">
        <v>404</v>
      </c>
      <c r="B134" s="423">
        <v>0</v>
      </c>
      <c r="C134" s="423">
        <v>5.89</v>
      </c>
      <c r="D134" s="424">
        <v>5.89</v>
      </c>
      <c r="E134" s="425" t="s">
        <v>278</v>
      </c>
      <c r="F134" s="423">
        <v>0</v>
      </c>
      <c r="G134" s="424">
        <v>0</v>
      </c>
      <c r="H134" s="426">
        <v>0</v>
      </c>
      <c r="I134" s="423">
        <v>18.149999999999999</v>
      </c>
      <c r="J134" s="424">
        <v>18.149999999999999</v>
      </c>
      <c r="K134" s="427" t="s">
        <v>278</v>
      </c>
    </row>
    <row r="135" spans="1:11" ht="14.4" customHeight="1" thickBot="1" x14ac:dyDescent="0.35">
      <c r="A135" s="440" t="s">
        <v>405</v>
      </c>
      <c r="B135" s="418">
        <v>0</v>
      </c>
      <c r="C135" s="418">
        <v>0</v>
      </c>
      <c r="D135" s="419">
        <v>0</v>
      </c>
      <c r="E135" s="420">
        <v>1</v>
      </c>
      <c r="F135" s="418">
        <v>0</v>
      </c>
      <c r="G135" s="419">
        <v>0</v>
      </c>
      <c r="H135" s="421">
        <v>0</v>
      </c>
      <c r="I135" s="418">
        <v>18.149999999999999</v>
      </c>
      <c r="J135" s="419">
        <v>18.149999999999999</v>
      </c>
      <c r="K135" s="429" t="s">
        <v>295</v>
      </c>
    </row>
    <row r="136" spans="1:11" ht="14.4" customHeight="1" thickBot="1" x14ac:dyDescent="0.35">
      <c r="A136" s="440" t="s">
        <v>406</v>
      </c>
      <c r="B136" s="418">
        <v>0</v>
      </c>
      <c r="C136" s="418">
        <v>5.89</v>
      </c>
      <c r="D136" s="419">
        <v>5.89</v>
      </c>
      <c r="E136" s="428" t="s">
        <v>278</v>
      </c>
      <c r="F136" s="418">
        <v>0</v>
      </c>
      <c r="G136" s="419">
        <v>0</v>
      </c>
      <c r="H136" s="421">
        <v>0</v>
      </c>
      <c r="I136" s="418">
        <v>0</v>
      </c>
      <c r="J136" s="419">
        <v>0</v>
      </c>
      <c r="K136" s="429" t="s">
        <v>278</v>
      </c>
    </row>
    <row r="137" spans="1:11" ht="14.4" customHeight="1" thickBot="1" x14ac:dyDescent="0.35">
      <c r="A137" s="437" t="s">
        <v>407</v>
      </c>
      <c r="B137" s="418">
        <v>0</v>
      </c>
      <c r="C137" s="418">
        <v>1.43598</v>
      </c>
      <c r="D137" s="419">
        <v>1.43598</v>
      </c>
      <c r="E137" s="428" t="s">
        <v>278</v>
      </c>
      <c r="F137" s="418">
        <v>0</v>
      </c>
      <c r="G137" s="419">
        <v>0</v>
      </c>
      <c r="H137" s="421">
        <v>0</v>
      </c>
      <c r="I137" s="418">
        <v>1.20431</v>
      </c>
      <c r="J137" s="419">
        <v>1.20431</v>
      </c>
      <c r="K137" s="429" t="s">
        <v>278</v>
      </c>
    </row>
    <row r="138" spans="1:11" ht="14.4" customHeight="1" thickBot="1" x14ac:dyDescent="0.35">
      <c r="A138" s="438" t="s">
        <v>408</v>
      </c>
      <c r="B138" s="418">
        <v>0</v>
      </c>
      <c r="C138" s="418">
        <v>1.43598</v>
      </c>
      <c r="D138" s="419">
        <v>1.43598</v>
      </c>
      <c r="E138" s="428" t="s">
        <v>278</v>
      </c>
      <c r="F138" s="418">
        <v>0</v>
      </c>
      <c r="G138" s="419">
        <v>0</v>
      </c>
      <c r="H138" s="421">
        <v>0</v>
      </c>
      <c r="I138" s="418">
        <v>1.20431</v>
      </c>
      <c r="J138" s="419">
        <v>1.20431</v>
      </c>
      <c r="K138" s="429" t="s">
        <v>278</v>
      </c>
    </row>
    <row r="139" spans="1:11" ht="14.4" customHeight="1" thickBot="1" x14ac:dyDescent="0.35">
      <c r="A139" s="439" t="s">
        <v>409</v>
      </c>
      <c r="B139" s="423">
        <v>0</v>
      </c>
      <c r="C139" s="423">
        <v>1.43598</v>
      </c>
      <c r="D139" s="424">
        <v>1.43598</v>
      </c>
      <c r="E139" s="425" t="s">
        <v>278</v>
      </c>
      <c r="F139" s="423">
        <v>0</v>
      </c>
      <c r="G139" s="424">
        <v>0</v>
      </c>
      <c r="H139" s="426">
        <v>0</v>
      </c>
      <c r="I139" s="423">
        <v>1.20431</v>
      </c>
      <c r="J139" s="424">
        <v>1.20431</v>
      </c>
      <c r="K139" s="427" t="s">
        <v>278</v>
      </c>
    </row>
    <row r="140" spans="1:11" ht="14.4" customHeight="1" thickBot="1" x14ac:dyDescent="0.35">
      <c r="A140" s="440" t="s">
        <v>410</v>
      </c>
      <c r="B140" s="418">
        <v>0</v>
      </c>
      <c r="C140" s="418">
        <v>1.43598</v>
      </c>
      <c r="D140" s="419">
        <v>1.43598</v>
      </c>
      <c r="E140" s="428" t="s">
        <v>278</v>
      </c>
      <c r="F140" s="418">
        <v>0</v>
      </c>
      <c r="G140" s="419">
        <v>0</v>
      </c>
      <c r="H140" s="421">
        <v>0</v>
      </c>
      <c r="I140" s="418">
        <v>1.20431</v>
      </c>
      <c r="J140" s="419">
        <v>1.20431</v>
      </c>
      <c r="K140" s="429" t="s">
        <v>278</v>
      </c>
    </row>
    <row r="141" spans="1:11" ht="14.4" customHeight="1" thickBot="1" x14ac:dyDescent="0.35">
      <c r="A141" s="436" t="s">
        <v>411</v>
      </c>
      <c r="B141" s="418">
        <v>52299.513625355699</v>
      </c>
      <c r="C141" s="418">
        <v>60730.06609</v>
      </c>
      <c r="D141" s="419">
        <v>8430.5524646443191</v>
      </c>
      <c r="E141" s="420">
        <v>1.161197530918</v>
      </c>
      <c r="F141" s="418">
        <v>59224.982298911498</v>
      </c>
      <c r="G141" s="419">
        <v>54289.567107335599</v>
      </c>
      <c r="H141" s="421">
        <v>6513.9587199999996</v>
      </c>
      <c r="I141" s="418">
        <v>71230.876579999996</v>
      </c>
      <c r="J141" s="419">
        <v>16941.309472664401</v>
      </c>
      <c r="K141" s="422">
        <v>1.202716722151</v>
      </c>
    </row>
    <row r="142" spans="1:11" ht="14.4" customHeight="1" thickBot="1" x14ac:dyDescent="0.35">
      <c r="A142" s="437" t="s">
        <v>412</v>
      </c>
      <c r="B142" s="418">
        <v>52281.843154549199</v>
      </c>
      <c r="C142" s="418">
        <v>60666.476089999996</v>
      </c>
      <c r="D142" s="419">
        <v>8384.6329354507398</v>
      </c>
      <c r="E142" s="420">
        <v>1.160373705851</v>
      </c>
      <c r="F142" s="418">
        <v>59201.982298911498</v>
      </c>
      <c r="G142" s="419">
        <v>54268.483774002198</v>
      </c>
      <c r="H142" s="421">
        <v>6505.9326499999997</v>
      </c>
      <c r="I142" s="418">
        <v>71222.83051</v>
      </c>
      <c r="J142" s="419">
        <v>16954.346735997799</v>
      </c>
      <c r="K142" s="422">
        <v>1.2030480694100001</v>
      </c>
    </row>
    <row r="143" spans="1:11" ht="14.4" customHeight="1" thickBot="1" x14ac:dyDescent="0.35">
      <c r="A143" s="438" t="s">
        <v>413</v>
      </c>
      <c r="B143" s="418">
        <v>52281.843154549199</v>
      </c>
      <c r="C143" s="418">
        <v>60666.476089999996</v>
      </c>
      <c r="D143" s="419">
        <v>8384.6329354507398</v>
      </c>
      <c r="E143" s="420">
        <v>1.160373705851</v>
      </c>
      <c r="F143" s="418">
        <v>59201.982298911498</v>
      </c>
      <c r="G143" s="419">
        <v>54268.483774002198</v>
      </c>
      <c r="H143" s="421">
        <v>6505.9326499999997</v>
      </c>
      <c r="I143" s="418">
        <v>71222.83051</v>
      </c>
      <c r="J143" s="419">
        <v>16954.346735997799</v>
      </c>
      <c r="K143" s="422">
        <v>1.2030480694100001</v>
      </c>
    </row>
    <row r="144" spans="1:11" ht="14.4" customHeight="1" thickBot="1" x14ac:dyDescent="0.35">
      <c r="A144" s="439" t="s">
        <v>414</v>
      </c>
      <c r="B144" s="423">
        <v>523.84315454924194</v>
      </c>
      <c r="C144" s="423">
        <v>370.05417999999997</v>
      </c>
      <c r="D144" s="424">
        <v>-153.788974549242</v>
      </c>
      <c r="E144" s="430">
        <v>0.70642171571000001</v>
      </c>
      <c r="F144" s="423">
        <v>347.62220521387701</v>
      </c>
      <c r="G144" s="424">
        <v>318.65368811271998</v>
      </c>
      <c r="H144" s="426">
        <v>0.11817999999999999</v>
      </c>
      <c r="I144" s="423">
        <v>37.332740000000001</v>
      </c>
      <c r="J144" s="424">
        <v>-281.32094811271998</v>
      </c>
      <c r="K144" s="431">
        <v>0.107394577906</v>
      </c>
    </row>
    <row r="145" spans="1:11" ht="14.4" customHeight="1" thickBot="1" x14ac:dyDescent="0.35">
      <c r="A145" s="440" t="s">
        <v>415</v>
      </c>
      <c r="B145" s="418">
        <v>286.764656544758</v>
      </c>
      <c r="C145" s="418">
        <v>177.20684</v>
      </c>
      <c r="D145" s="419">
        <v>-109.557816544758</v>
      </c>
      <c r="E145" s="420">
        <v>0.61795216375299999</v>
      </c>
      <c r="F145" s="418">
        <v>165.40040387859099</v>
      </c>
      <c r="G145" s="419">
        <v>151.61703688870901</v>
      </c>
      <c r="H145" s="421">
        <v>0</v>
      </c>
      <c r="I145" s="418">
        <v>15.486000000000001</v>
      </c>
      <c r="J145" s="419">
        <v>-136.13103688870899</v>
      </c>
      <c r="K145" s="422">
        <v>9.3627340906000001E-2</v>
      </c>
    </row>
    <row r="146" spans="1:11" ht="14.4" customHeight="1" thickBot="1" x14ac:dyDescent="0.35">
      <c r="A146" s="440" t="s">
        <v>416</v>
      </c>
      <c r="B146" s="418">
        <v>4.8157673596199997</v>
      </c>
      <c r="C146" s="418">
        <v>0</v>
      </c>
      <c r="D146" s="419">
        <v>-4.8157673596199997</v>
      </c>
      <c r="E146" s="420">
        <v>0</v>
      </c>
      <c r="F146" s="418">
        <v>0</v>
      </c>
      <c r="G146" s="419">
        <v>0</v>
      </c>
      <c r="H146" s="421">
        <v>0</v>
      </c>
      <c r="I146" s="418">
        <v>0.72799999999999998</v>
      </c>
      <c r="J146" s="419">
        <v>0.72799999999999998</v>
      </c>
      <c r="K146" s="429" t="s">
        <v>295</v>
      </c>
    </row>
    <row r="147" spans="1:11" ht="14.4" customHeight="1" thickBot="1" x14ac:dyDescent="0.35">
      <c r="A147" s="440" t="s">
        <v>417</v>
      </c>
      <c r="B147" s="418">
        <v>232.26273064486401</v>
      </c>
      <c r="C147" s="418">
        <v>192.84734</v>
      </c>
      <c r="D147" s="419">
        <v>-39.415390644863002</v>
      </c>
      <c r="E147" s="420">
        <v>0.83029825518900002</v>
      </c>
      <c r="F147" s="418">
        <v>182.22180133528499</v>
      </c>
      <c r="G147" s="419">
        <v>167.036651224011</v>
      </c>
      <c r="H147" s="421">
        <v>0.11817999999999999</v>
      </c>
      <c r="I147" s="418">
        <v>21.118739999999999</v>
      </c>
      <c r="J147" s="419">
        <v>-145.91791122401099</v>
      </c>
      <c r="K147" s="422">
        <v>0.11589579208</v>
      </c>
    </row>
    <row r="148" spans="1:11" ht="14.4" customHeight="1" thickBot="1" x14ac:dyDescent="0.35">
      <c r="A148" s="439" t="s">
        <v>418</v>
      </c>
      <c r="B148" s="423">
        <v>0</v>
      </c>
      <c r="C148" s="423">
        <v>6.6675000000000004</v>
      </c>
      <c r="D148" s="424">
        <v>6.6675000000000004</v>
      </c>
      <c r="E148" s="425" t="s">
        <v>278</v>
      </c>
      <c r="F148" s="423">
        <v>5.1116973209059999</v>
      </c>
      <c r="G148" s="424">
        <v>4.6857225441640002</v>
      </c>
      <c r="H148" s="426">
        <v>0</v>
      </c>
      <c r="I148" s="423">
        <v>207.99544</v>
      </c>
      <c r="J148" s="424">
        <v>203.30971745583599</v>
      </c>
      <c r="K148" s="431">
        <v>40.690093122164001</v>
      </c>
    </row>
    <row r="149" spans="1:11" ht="14.4" customHeight="1" thickBot="1" x14ac:dyDescent="0.35">
      <c r="A149" s="440" t="s">
        <v>419</v>
      </c>
      <c r="B149" s="418">
        <v>0</v>
      </c>
      <c r="C149" s="418">
        <v>6.6675000000000004</v>
      </c>
      <c r="D149" s="419">
        <v>6.6675000000000004</v>
      </c>
      <c r="E149" s="428" t="s">
        <v>278</v>
      </c>
      <c r="F149" s="418">
        <v>5.1116973209059999</v>
      </c>
      <c r="G149" s="419">
        <v>4.6857225441640002</v>
      </c>
      <c r="H149" s="421">
        <v>0</v>
      </c>
      <c r="I149" s="418">
        <v>70.037840000000003</v>
      </c>
      <c r="J149" s="419">
        <v>65.352117455835</v>
      </c>
      <c r="K149" s="422">
        <v>13.701484184822</v>
      </c>
    </row>
    <row r="150" spans="1:11" ht="14.4" customHeight="1" thickBot="1" x14ac:dyDescent="0.35">
      <c r="A150" s="440" t="s">
        <v>420</v>
      </c>
      <c r="B150" s="418">
        <v>0</v>
      </c>
      <c r="C150" s="418">
        <v>0</v>
      </c>
      <c r="D150" s="419">
        <v>0</v>
      </c>
      <c r="E150" s="428" t="s">
        <v>278</v>
      </c>
      <c r="F150" s="418">
        <v>0</v>
      </c>
      <c r="G150" s="419">
        <v>0</v>
      </c>
      <c r="H150" s="421">
        <v>0</v>
      </c>
      <c r="I150" s="418">
        <v>137.95760000000001</v>
      </c>
      <c r="J150" s="419">
        <v>137.95760000000001</v>
      </c>
      <c r="K150" s="429" t="s">
        <v>295</v>
      </c>
    </row>
    <row r="151" spans="1:11" ht="14.4" customHeight="1" thickBot="1" x14ac:dyDescent="0.35">
      <c r="A151" s="439" t="s">
        <v>421</v>
      </c>
      <c r="B151" s="423">
        <v>0</v>
      </c>
      <c r="C151" s="423">
        <v>77.154660000000007</v>
      </c>
      <c r="D151" s="424">
        <v>77.154660000000007</v>
      </c>
      <c r="E151" s="425" t="s">
        <v>278</v>
      </c>
      <c r="F151" s="423">
        <v>112.248396361396</v>
      </c>
      <c r="G151" s="424">
        <v>102.89436333128</v>
      </c>
      <c r="H151" s="426">
        <v>0</v>
      </c>
      <c r="I151" s="423">
        <v>0</v>
      </c>
      <c r="J151" s="424">
        <v>-102.89436333128</v>
      </c>
      <c r="K151" s="431">
        <v>0</v>
      </c>
    </row>
    <row r="152" spans="1:11" ht="14.4" customHeight="1" thickBot="1" x14ac:dyDescent="0.35">
      <c r="A152" s="440" t="s">
        <v>422</v>
      </c>
      <c r="B152" s="418">
        <v>0</v>
      </c>
      <c r="C152" s="418">
        <v>4.25549</v>
      </c>
      <c r="D152" s="419">
        <v>4.25549</v>
      </c>
      <c r="E152" s="428" t="s">
        <v>278</v>
      </c>
      <c r="F152" s="418">
        <v>4.2483963613669999</v>
      </c>
      <c r="G152" s="419">
        <v>3.8943633312529999</v>
      </c>
      <c r="H152" s="421">
        <v>0</v>
      </c>
      <c r="I152" s="418">
        <v>0</v>
      </c>
      <c r="J152" s="419">
        <v>-3.8943633312529999</v>
      </c>
      <c r="K152" s="422">
        <v>0</v>
      </c>
    </row>
    <row r="153" spans="1:11" ht="14.4" customHeight="1" thickBot="1" x14ac:dyDescent="0.35">
      <c r="A153" s="440" t="s">
        <v>423</v>
      </c>
      <c r="B153" s="418">
        <v>0</v>
      </c>
      <c r="C153" s="418">
        <v>72.899169999999998</v>
      </c>
      <c r="D153" s="419">
        <v>72.899169999999998</v>
      </c>
      <c r="E153" s="428" t="s">
        <v>278</v>
      </c>
      <c r="F153" s="418">
        <v>108.000000000028</v>
      </c>
      <c r="G153" s="419">
        <v>99.000000000024997</v>
      </c>
      <c r="H153" s="421">
        <v>0</v>
      </c>
      <c r="I153" s="418">
        <v>0</v>
      </c>
      <c r="J153" s="419">
        <v>-99.000000000024997</v>
      </c>
      <c r="K153" s="422">
        <v>0</v>
      </c>
    </row>
    <row r="154" spans="1:11" ht="14.4" customHeight="1" thickBot="1" x14ac:dyDescent="0.35">
      <c r="A154" s="439" t="s">
        <v>424</v>
      </c>
      <c r="B154" s="423">
        <v>51758</v>
      </c>
      <c r="C154" s="423">
        <v>56698.47395</v>
      </c>
      <c r="D154" s="424">
        <v>4940.4739499999996</v>
      </c>
      <c r="E154" s="430">
        <v>1.0954533395799999</v>
      </c>
      <c r="F154" s="423">
        <v>58737.000000015301</v>
      </c>
      <c r="G154" s="424">
        <v>53842.250000014101</v>
      </c>
      <c r="H154" s="426">
        <v>6450.8143700000001</v>
      </c>
      <c r="I154" s="423">
        <v>67752.946880000003</v>
      </c>
      <c r="J154" s="424">
        <v>13910.696879985901</v>
      </c>
      <c r="K154" s="431">
        <v>1.1534968908859999</v>
      </c>
    </row>
    <row r="155" spans="1:11" ht="14.4" customHeight="1" thickBot="1" x14ac:dyDescent="0.35">
      <c r="A155" s="440" t="s">
        <v>425</v>
      </c>
      <c r="B155" s="418">
        <v>18476</v>
      </c>
      <c r="C155" s="418">
        <v>20686.803810000001</v>
      </c>
      <c r="D155" s="419">
        <v>2210.8038099999899</v>
      </c>
      <c r="E155" s="420">
        <v>1.119658140831</v>
      </c>
      <c r="F155" s="418">
        <v>23672.000000006199</v>
      </c>
      <c r="G155" s="419">
        <v>21699.333333339</v>
      </c>
      <c r="H155" s="421">
        <v>2422.4849899999999</v>
      </c>
      <c r="I155" s="418">
        <v>23862.069889999999</v>
      </c>
      <c r="J155" s="419">
        <v>2162.7365566610001</v>
      </c>
      <c r="K155" s="422">
        <v>1.0080293126890001</v>
      </c>
    </row>
    <row r="156" spans="1:11" ht="14.4" customHeight="1" thickBot="1" x14ac:dyDescent="0.35">
      <c r="A156" s="440" t="s">
        <v>426</v>
      </c>
      <c r="B156" s="418">
        <v>33282</v>
      </c>
      <c r="C156" s="418">
        <v>36011.670140000002</v>
      </c>
      <c r="D156" s="419">
        <v>2729.6701400000002</v>
      </c>
      <c r="E156" s="420">
        <v>1.08201640947</v>
      </c>
      <c r="F156" s="418">
        <v>35065.000000009197</v>
      </c>
      <c r="G156" s="419">
        <v>32142.916666675101</v>
      </c>
      <c r="H156" s="421">
        <v>4028.3293800000001</v>
      </c>
      <c r="I156" s="418">
        <v>43890.876989999997</v>
      </c>
      <c r="J156" s="419">
        <v>11747.9603233249</v>
      </c>
      <c r="K156" s="422">
        <v>1.251700470269</v>
      </c>
    </row>
    <row r="157" spans="1:11" ht="14.4" customHeight="1" thickBot="1" x14ac:dyDescent="0.35">
      <c r="A157" s="439" t="s">
        <v>427</v>
      </c>
      <c r="B157" s="423">
        <v>0</v>
      </c>
      <c r="C157" s="423">
        <v>3514.1257999999998</v>
      </c>
      <c r="D157" s="424">
        <v>3514.1257999999998</v>
      </c>
      <c r="E157" s="425" t="s">
        <v>278</v>
      </c>
      <c r="F157" s="423">
        <v>0</v>
      </c>
      <c r="G157" s="424">
        <v>0</v>
      </c>
      <c r="H157" s="426">
        <v>55.000100000000003</v>
      </c>
      <c r="I157" s="423">
        <v>3224.5554499999998</v>
      </c>
      <c r="J157" s="424">
        <v>3224.5554499999998</v>
      </c>
      <c r="K157" s="427" t="s">
        <v>278</v>
      </c>
    </row>
    <row r="158" spans="1:11" ht="14.4" customHeight="1" thickBot="1" x14ac:dyDescent="0.35">
      <c r="A158" s="440" t="s">
        <v>428</v>
      </c>
      <c r="B158" s="418">
        <v>0</v>
      </c>
      <c r="C158" s="418">
        <v>130.19875999999999</v>
      </c>
      <c r="D158" s="419">
        <v>130.19875999999999</v>
      </c>
      <c r="E158" s="428" t="s">
        <v>278</v>
      </c>
      <c r="F158" s="418">
        <v>0</v>
      </c>
      <c r="G158" s="419">
        <v>0</v>
      </c>
      <c r="H158" s="421">
        <v>55.000100000000003</v>
      </c>
      <c r="I158" s="418">
        <v>576.49708999999996</v>
      </c>
      <c r="J158" s="419">
        <v>576.49708999999996</v>
      </c>
      <c r="K158" s="429" t="s">
        <v>278</v>
      </c>
    </row>
    <row r="159" spans="1:11" ht="14.4" customHeight="1" thickBot="1" x14ac:dyDescent="0.35">
      <c r="A159" s="440" t="s">
        <v>429</v>
      </c>
      <c r="B159" s="418">
        <v>0</v>
      </c>
      <c r="C159" s="418">
        <v>3383.92704</v>
      </c>
      <c r="D159" s="419">
        <v>3383.92704</v>
      </c>
      <c r="E159" s="428" t="s">
        <v>278</v>
      </c>
      <c r="F159" s="418">
        <v>0</v>
      </c>
      <c r="G159" s="419">
        <v>0</v>
      </c>
      <c r="H159" s="421">
        <v>0</v>
      </c>
      <c r="I159" s="418">
        <v>2648.05836</v>
      </c>
      <c r="J159" s="419">
        <v>2648.05836</v>
      </c>
      <c r="K159" s="429" t="s">
        <v>278</v>
      </c>
    </row>
    <row r="160" spans="1:11" ht="14.4" customHeight="1" thickBot="1" x14ac:dyDescent="0.35">
      <c r="A160" s="437" t="s">
        <v>430</v>
      </c>
      <c r="B160" s="418">
        <v>17.670470806421999</v>
      </c>
      <c r="C160" s="418">
        <v>63.566580000000002</v>
      </c>
      <c r="D160" s="419">
        <v>45.896109193576997</v>
      </c>
      <c r="E160" s="420">
        <v>3.5973336928230002</v>
      </c>
      <c r="F160" s="418">
        <v>23</v>
      </c>
      <c r="G160" s="419">
        <v>21.083333333333002</v>
      </c>
      <c r="H160" s="421">
        <v>8.0260700000000007</v>
      </c>
      <c r="I160" s="418">
        <v>8.0460700000000003</v>
      </c>
      <c r="J160" s="419">
        <v>-13.037263333333</v>
      </c>
      <c r="K160" s="422">
        <v>0.34982913043399999</v>
      </c>
    </row>
    <row r="161" spans="1:11" ht="14.4" customHeight="1" thickBot="1" x14ac:dyDescent="0.35">
      <c r="A161" s="438" t="s">
        <v>431</v>
      </c>
      <c r="B161" s="418">
        <v>0</v>
      </c>
      <c r="C161" s="418">
        <v>11.58882</v>
      </c>
      <c r="D161" s="419">
        <v>11.58882</v>
      </c>
      <c r="E161" s="428" t="s">
        <v>278</v>
      </c>
      <c r="F161" s="418">
        <v>0</v>
      </c>
      <c r="G161" s="419">
        <v>0</v>
      </c>
      <c r="H161" s="421">
        <v>0</v>
      </c>
      <c r="I161" s="418">
        <v>0</v>
      </c>
      <c r="J161" s="419">
        <v>0</v>
      </c>
      <c r="K161" s="422">
        <v>11</v>
      </c>
    </row>
    <row r="162" spans="1:11" ht="14.4" customHeight="1" thickBot="1" x14ac:dyDescent="0.35">
      <c r="A162" s="439" t="s">
        <v>432</v>
      </c>
      <c r="B162" s="423">
        <v>0</v>
      </c>
      <c r="C162" s="423">
        <v>11.58882</v>
      </c>
      <c r="D162" s="424">
        <v>11.58882</v>
      </c>
      <c r="E162" s="425" t="s">
        <v>295</v>
      </c>
      <c r="F162" s="423">
        <v>0</v>
      </c>
      <c r="G162" s="424">
        <v>0</v>
      </c>
      <c r="H162" s="426">
        <v>0</v>
      </c>
      <c r="I162" s="423">
        <v>0</v>
      </c>
      <c r="J162" s="424">
        <v>0</v>
      </c>
      <c r="K162" s="431">
        <v>11</v>
      </c>
    </row>
    <row r="163" spans="1:11" ht="14.4" customHeight="1" thickBot="1" x14ac:dyDescent="0.35">
      <c r="A163" s="440" t="s">
        <v>433</v>
      </c>
      <c r="B163" s="418">
        <v>0</v>
      </c>
      <c r="C163" s="418">
        <v>11.58882</v>
      </c>
      <c r="D163" s="419">
        <v>11.58882</v>
      </c>
      <c r="E163" s="428" t="s">
        <v>295</v>
      </c>
      <c r="F163" s="418">
        <v>0</v>
      </c>
      <c r="G163" s="419">
        <v>0</v>
      </c>
      <c r="H163" s="421">
        <v>0</v>
      </c>
      <c r="I163" s="418">
        <v>0</v>
      </c>
      <c r="J163" s="419">
        <v>0</v>
      </c>
      <c r="K163" s="422">
        <v>11</v>
      </c>
    </row>
    <row r="164" spans="1:11" ht="14.4" customHeight="1" thickBot="1" x14ac:dyDescent="0.35">
      <c r="A164" s="443" t="s">
        <v>434</v>
      </c>
      <c r="B164" s="423">
        <v>17.670470806421999</v>
      </c>
      <c r="C164" s="423">
        <v>51.977760000000004</v>
      </c>
      <c r="D164" s="424">
        <v>34.307289193576999</v>
      </c>
      <c r="E164" s="430">
        <v>2.9415039683659998</v>
      </c>
      <c r="F164" s="423">
        <v>23</v>
      </c>
      <c r="G164" s="424">
        <v>21.083333333333002</v>
      </c>
      <c r="H164" s="426">
        <v>8.0260700000000007</v>
      </c>
      <c r="I164" s="423">
        <v>8.0460700000000003</v>
      </c>
      <c r="J164" s="424">
        <v>-13.037263333333</v>
      </c>
      <c r="K164" s="431">
        <v>0.34982913043399999</v>
      </c>
    </row>
    <row r="165" spans="1:11" ht="14.4" customHeight="1" thickBot="1" x14ac:dyDescent="0.35">
      <c r="A165" s="439" t="s">
        <v>435</v>
      </c>
      <c r="B165" s="423">
        <v>0</v>
      </c>
      <c r="C165" s="423">
        <v>1.2600000000000001E-3</v>
      </c>
      <c r="D165" s="424">
        <v>1.2600000000000001E-3</v>
      </c>
      <c r="E165" s="425" t="s">
        <v>278</v>
      </c>
      <c r="F165" s="423">
        <v>0</v>
      </c>
      <c r="G165" s="424">
        <v>0</v>
      </c>
      <c r="H165" s="426">
        <v>6.5549900000000001</v>
      </c>
      <c r="I165" s="423">
        <v>6.5549900000000001</v>
      </c>
      <c r="J165" s="424">
        <v>6.5549900000000001</v>
      </c>
      <c r="K165" s="427" t="s">
        <v>278</v>
      </c>
    </row>
    <row r="166" spans="1:11" ht="14.4" customHeight="1" thickBot="1" x14ac:dyDescent="0.35">
      <c r="A166" s="440" t="s">
        <v>436</v>
      </c>
      <c r="B166" s="418">
        <v>0</v>
      </c>
      <c r="C166" s="418">
        <v>1.2600000000000001E-3</v>
      </c>
      <c r="D166" s="419">
        <v>1.2600000000000001E-3</v>
      </c>
      <c r="E166" s="428" t="s">
        <v>278</v>
      </c>
      <c r="F166" s="418">
        <v>0</v>
      </c>
      <c r="G166" s="419">
        <v>0</v>
      </c>
      <c r="H166" s="421">
        <v>-1.0000000000000001E-5</v>
      </c>
      <c r="I166" s="418">
        <v>-1.0000000000000001E-5</v>
      </c>
      <c r="J166" s="419">
        <v>-1.0000000000000001E-5</v>
      </c>
      <c r="K166" s="429" t="s">
        <v>278</v>
      </c>
    </row>
    <row r="167" spans="1:11" ht="14.4" customHeight="1" thickBot="1" x14ac:dyDescent="0.35">
      <c r="A167" s="440" t="s">
        <v>437</v>
      </c>
      <c r="B167" s="418">
        <v>0</v>
      </c>
      <c r="C167" s="418">
        <v>0</v>
      </c>
      <c r="D167" s="419">
        <v>0</v>
      </c>
      <c r="E167" s="420">
        <v>1</v>
      </c>
      <c r="F167" s="418">
        <v>0</v>
      </c>
      <c r="G167" s="419">
        <v>0</v>
      </c>
      <c r="H167" s="421">
        <v>6.5549999999999997</v>
      </c>
      <c r="I167" s="418">
        <v>6.5549999999999997</v>
      </c>
      <c r="J167" s="419">
        <v>6.5549999999999997</v>
      </c>
      <c r="K167" s="429" t="s">
        <v>295</v>
      </c>
    </row>
    <row r="168" spans="1:11" ht="14.4" customHeight="1" thickBot="1" x14ac:dyDescent="0.35">
      <c r="A168" s="439" t="s">
        <v>438</v>
      </c>
      <c r="B168" s="423">
        <v>17.670470806421999</v>
      </c>
      <c r="C168" s="423">
        <v>46.086500000000001</v>
      </c>
      <c r="D168" s="424">
        <v>28.416029193577</v>
      </c>
      <c r="E168" s="430">
        <v>2.6081082108600002</v>
      </c>
      <c r="F168" s="423">
        <v>23</v>
      </c>
      <c r="G168" s="424">
        <v>21.083333333333002</v>
      </c>
      <c r="H168" s="426">
        <v>1.4710799999999999</v>
      </c>
      <c r="I168" s="423">
        <v>1.49108</v>
      </c>
      <c r="J168" s="424">
        <v>-19.592253333333002</v>
      </c>
      <c r="K168" s="431">
        <v>6.4829565216999993E-2</v>
      </c>
    </row>
    <row r="169" spans="1:11" ht="14.4" customHeight="1" thickBot="1" x14ac:dyDescent="0.35">
      <c r="A169" s="440" t="s">
        <v>439</v>
      </c>
      <c r="B169" s="418">
        <v>0</v>
      </c>
      <c r="C169" s="418">
        <v>0.191</v>
      </c>
      <c r="D169" s="419">
        <v>0.191</v>
      </c>
      <c r="E169" s="428" t="s">
        <v>278</v>
      </c>
      <c r="F169" s="418">
        <v>0</v>
      </c>
      <c r="G169" s="419">
        <v>0</v>
      </c>
      <c r="H169" s="421">
        <v>0</v>
      </c>
      <c r="I169" s="418">
        <v>0.02</v>
      </c>
      <c r="J169" s="419">
        <v>0.02</v>
      </c>
      <c r="K169" s="429" t="s">
        <v>278</v>
      </c>
    </row>
    <row r="170" spans="1:11" ht="14.4" customHeight="1" thickBot="1" x14ac:dyDescent="0.35">
      <c r="A170" s="440" t="s">
        <v>440</v>
      </c>
      <c r="B170" s="418">
        <v>11.714379983222999</v>
      </c>
      <c r="C170" s="418">
        <v>0</v>
      </c>
      <c r="D170" s="419">
        <v>-11.714379983222999</v>
      </c>
      <c r="E170" s="420">
        <v>0</v>
      </c>
      <c r="F170" s="418">
        <v>0</v>
      </c>
      <c r="G170" s="419">
        <v>0</v>
      </c>
      <c r="H170" s="421">
        <v>0</v>
      </c>
      <c r="I170" s="418">
        <v>0</v>
      </c>
      <c r="J170" s="419">
        <v>0</v>
      </c>
      <c r="K170" s="422">
        <v>11</v>
      </c>
    </row>
    <row r="171" spans="1:11" ht="14.4" customHeight="1" thickBot="1" x14ac:dyDescent="0.35">
      <c r="A171" s="440" t="s">
        <v>441</v>
      </c>
      <c r="B171" s="418">
        <v>5.9560908231990002</v>
      </c>
      <c r="C171" s="418">
        <v>26.81812</v>
      </c>
      <c r="D171" s="419">
        <v>20.8620291768</v>
      </c>
      <c r="E171" s="420">
        <v>4.5026378535970002</v>
      </c>
      <c r="F171" s="418">
        <v>23</v>
      </c>
      <c r="G171" s="419">
        <v>21.083333333333002</v>
      </c>
      <c r="H171" s="421">
        <v>1.4710799999999999</v>
      </c>
      <c r="I171" s="418">
        <v>1.4710799999999999</v>
      </c>
      <c r="J171" s="419">
        <v>-19.612253333333001</v>
      </c>
      <c r="K171" s="422">
        <v>6.3960000000000003E-2</v>
      </c>
    </row>
    <row r="172" spans="1:11" ht="14.4" customHeight="1" thickBot="1" x14ac:dyDescent="0.35">
      <c r="A172" s="440" t="s">
        <v>442</v>
      </c>
      <c r="B172" s="418">
        <v>0</v>
      </c>
      <c r="C172" s="418">
        <v>19.077380000000002</v>
      </c>
      <c r="D172" s="419">
        <v>19.077380000000002</v>
      </c>
      <c r="E172" s="428" t="s">
        <v>278</v>
      </c>
      <c r="F172" s="418">
        <v>0</v>
      </c>
      <c r="G172" s="419">
        <v>0</v>
      </c>
      <c r="H172" s="421">
        <v>0</v>
      </c>
      <c r="I172" s="418">
        <v>0</v>
      </c>
      <c r="J172" s="419">
        <v>0</v>
      </c>
      <c r="K172" s="429" t="s">
        <v>278</v>
      </c>
    </row>
    <row r="173" spans="1:11" ht="14.4" customHeight="1" thickBot="1" x14ac:dyDescent="0.35">
      <c r="A173" s="439" t="s">
        <v>443</v>
      </c>
      <c r="B173" s="423">
        <v>0</v>
      </c>
      <c r="C173" s="423">
        <v>5.89</v>
      </c>
      <c r="D173" s="424">
        <v>5.89</v>
      </c>
      <c r="E173" s="425" t="s">
        <v>278</v>
      </c>
      <c r="F173" s="423">
        <v>0</v>
      </c>
      <c r="G173" s="424">
        <v>0</v>
      </c>
      <c r="H173" s="426">
        <v>0</v>
      </c>
      <c r="I173" s="423">
        <v>0</v>
      </c>
      <c r="J173" s="424">
        <v>0</v>
      </c>
      <c r="K173" s="427" t="s">
        <v>278</v>
      </c>
    </row>
    <row r="174" spans="1:11" ht="14.4" customHeight="1" thickBot="1" x14ac:dyDescent="0.35">
      <c r="A174" s="440" t="s">
        <v>444</v>
      </c>
      <c r="B174" s="418">
        <v>0</v>
      </c>
      <c r="C174" s="418">
        <v>5.89</v>
      </c>
      <c r="D174" s="419">
        <v>5.89</v>
      </c>
      <c r="E174" s="428" t="s">
        <v>278</v>
      </c>
      <c r="F174" s="418">
        <v>0</v>
      </c>
      <c r="G174" s="419">
        <v>0</v>
      </c>
      <c r="H174" s="421">
        <v>0</v>
      </c>
      <c r="I174" s="418">
        <v>0</v>
      </c>
      <c r="J174" s="419">
        <v>0</v>
      </c>
      <c r="K174" s="429" t="s">
        <v>278</v>
      </c>
    </row>
    <row r="175" spans="1:11" ht="14.4" customHeight="1" thickBot="1" x14ac:dyDescent="0.35">
      <c r="A175" s="437" t="s">
        <v>445</v>
      </c>
      <c r="B175" s="418">
        <v>0</v>
      </c>
      <c r="C175" s="418">
        <v>2.342E-2</v>
      </c>
      <c r="D175" s="419">
        <v>2.342E-2</v>
      </c>
      <c r="E175" s="428" t="s">
        <v>295</v>
      </c>
      <c r="F175" s="418">
        <v>0</v>
      </c>
      <c r="G175" s="419">
        <v>0</v>
      </c>
      <c r="H175" s="421">
        <v>0</v>
      </c>
      <c r="I175" s="418">
        <v>0</v>
      </c>
      <c r="J175" s="419">
        <v>0</v>
      </c>
      <c r="K175" s="429" t="s">
        <v>278</v>
      </c>
    </row>
    <row r="176" spans="1:11" ht="14.4" customHeight="1" thickBot="1" x14ac:dyDescent="0.35">
      <c r="A176" s="443" t="s">
        <v>446</v>
      </c>
      <c r="B176" s="423">
        <v>0</v>
      </c>
      <c r="C176" s="423">
        <v>2.342E-2</v>
      </c>
      <c r="D176" s="424">
        <v>2.342E-2</v>
      </c>
      <c r="E176" s="425" t="s">
        <v>295</v>
      </c>
      <c r="F176" s="423">
        <v>0</v>
      </c>
      <c r="G176" s="424">
        <v>0</v>
      </c>
      <c r="H176" s="426">
        <v>0</v>
      </c>
      <c r="I176" s="423">
        <v>0</v>
      </c>
      <c r="J176" s="424">
        <v>0</v>
      </c>
      <c r="K176" s="427" t="s">
        <v>278</v>
      </c>
    </row>
    <row r="177" spans="1:11" ht="14.4" customHeight="1" thickBot="1" x14ac:dyDescent="0.35">
      <c r="A177" s="439" t="s">
        <v>447</v>
      </c>
      <c r="B177" s="423">
        <v>0</v>
      </c>
      <c r="C177" s="423">
        <v>2.342E-2</v>
      </c>
      <c r="D177" s="424">
        <v>2.342E-2</v>
      </c>
      <c r="E177" s="425" t="s">
        <v>295</v>
      </c>
      <c r="F177" s="423">
        <v>0</v>
      </c>
      <c r="G177" s="424">
        <v>0</v>
      </c>
      <c r="H177" s="426">
        <v>0</v>
      </c>
      <c r="I177" s="423">
        <v>0</v>
      </c>
      <c r="J177" s="424">
        <v>0</v>
      </c>
      <c r="K177" s="427" t="s">
        <v>278</v>
      </c>
    </row>
    <row r="178" spans="1:11" ht="14.4" customHeight="1" thickBot="1" x14ac:dyDescent="0.35">
      <c r="A178" s="440" t="s">
        <v>448</v>
      </c>
      <c r="B178" s="418">
        <v>0</v>
      </c>
      <c r="C178" s="418">
        <v>2.342E-2</v>
      </c>
      <c r="D178" s="419">
        <v>2.342E-2</v>
      </c>
      <c r="E178" s="428" t="s">
        <v>295</v>
      </c>
      <c r="F178" s="418">
        <v>0</v>
      </c>
      <c r="G178" s="419">
        <v>0</v>
      </c>
      <c r="H178" s="421">
        <v>0</v>
      </c>
      <c r="I178" s="418">
        <v>0</v>
      </c>
      <c r="J178" s="419">
        <v>0</v>
      </c>
      <c r="K178" s="429" t="s">
        <v>278</v>
      </c>
    </row>
    <row r="179" spans="1:11" ht="14.4" customHeight="1" thickBot="1" x14ac:dyDescent="0.35">
      <c r="A179" s="436" t="s">
        <v>449</v>
      </c>
      <c r="B179" s="418">
        <v>2267.0007088176899</v>
      </c>
      <c r="C179" s="418">
        <v>2187.9432099999999</v>
      </c>
      <c r="D179" s="419">
        <v>-79.057498817690998</v>
      </c>
      <c r="E179" s="420">
        <v>0.96512683100999996</v>
      </c>
      <c r="F179" s="418">
        <v>2585.1075248492298</v>
      </c>
      <c r="G179" s="419">
        <v>2369.6818977784701</v>
      </c>
      <c r="H179" s="421">
        <v>211.45052999999999</v>
      </c>
      <c r="I179" s="418">
        <v>2094.95271</v>
      </c>
      <c r="J179" s="419">
        <v>-274.72918777846297</v>
      </c>
      <c r="K179" s="422">
        <v>0.81039287142299998</v>
      </c>
    </row>
    <row r="180" spans="1:11" ht="14.4" customHeight="1" thickBot="1" x14ac:dyDescent="0.35">
      <c r="A180" s="441" t="s">
        <v>450</v>
      </c>
      <c r="B180" s="423">
        <v>2267.0007088176899</v>
      </c>
      <c r="C180" s="423">
        <v>2187.9432099999999</v>
      </c>
      <c r="D180" s="424">
        <v>-79.057498817690998</v>
      </c>
      <c r="E180" s="430">
        <v>0.96512683100999996</v>
      </c>
      <c r="F180" s="423">
        <v>2585.1075248492298</v>
      </c>
      <c r="G180" s="424">
        <v>2369.6818977784701</v>
      </c>
      <c r="H180" s="426">
        <v>211.45052999999999</v>
      </c>
      <c r="I180" s="423">
        <v>2094.95271</v>
      </c>
      <c r="J180" s="424">
        <v>-274.72918777846297</v>
      </c>
      <c r="K180" s="431">
        <v>0.81039287142299998</v>
      </c>
    </row>
    <row r="181" spans="1:11" ht="14.4" customHeight="1" thickBot="1" x14ac:dyDescent="0.35">
      <c r="A181" s="443" t="s">
        <v>54</v>
      </c>
      <c r="B181" s="423">
        <v>2267.0007088176899</v>
      </c>
      <c r="C181" s="423">
        <v>2187.9432099999999</v>
      </c>
      <c r="D181" s="424">
        <v>-79.057498817690998</v>
      </c>
      <c r="E181" s="430">
        <v>0.96512683100999996</v>
      </c>
      <c r="F181" s="423">
        <v>2585.1075248492298</v>
      </c>
      <c r="G181" s="424">
        <v>2369.6818977784701</v>
      </c>
      <c r="H181" s="426">
        <v>211.45052999999999</v>
      </c>
      <c r="I181" s="423">
        <v>2094.95271</v>
      </c>
      <c r="J181" s="424">
        <v>-274.72918777846297</v>
      </c>
      <c r="K181" s="431">
        <v>0.81039287142299998</v>
      </c>
    </row>
    <row r="182" spans="1:11" ht="14.4" customHeight="1" thickBot="1" x14ac:dyDescent="0.35">
      <c r="A182" s="439" t="s">
        <v>451</v>
      </c>
      <c r="B182" s="423">
        <v>18</v>
      </c>
      <c r="C182" s="423">
        <v>40.326000000000001</v>
      </c>
      <c r="D182" s="424">
        <v>22.326000000000001</v>
      </c>
      <c r="E182" s="430">
        <v>2.240333333333</v>
      </c>
      <c r="F182" s="423">
        <v>43.651651418348003</v>
      </c>
      <c r="G182" s="424">
        <v>40.014013800153002</v>
      </c>
      <c r="H182" s="426">
        <v>3.3959999999999999</v>
      </c>
      <c r="I182" s="423">
        <v>37.125250000000001</v>
      </c>
      <c r="J182" s="424">
        <v>-2.8887638001529998</v>
      </c>
      <c r="K182" s="431">
        <v>0.85048901458899995</v>
      </c>
    </row>
    <row r="183" spans="1:11" ht="14.4" customHeight="1" thickBot="1" x14ac:dyDescent="0.35">
      <c r="A183" s="440" t="s">
        <v>452</v>
      </c>
      <c r="B183" s="418">
        <v>18</v>
      </c>
      <c r="C183" s="418">
        <v>40.326000000000001</v>
      </c>
      <c r="D183" s="419">
        <v>22.326000000000001</v>
      </c>
      <c r="E183" s="420">
        <v>2.240333333333</v>
      </c>
      <c r="F183" s="418">
        <v>43.651651418348003</v>
      </c>
      <c r="G183" s="419">
        <v>40.014013800153002</v>
      </c>
      <c r="H183" s="421">
        <v>3.3959999999999999</v>
      </c>
      <c r="I183" s="418">
        <v>37.125250000000001</v>
      </c>
      <c r="J183" s="419">
        <v>-2.8887638001529998</v>
      </c>
      <c r="K183" s="422">
        <v>0.85048901458899995</v>
      </c>
    </row>
    <row r="184" spans="1:11" ht="14.4" customHeight="1" thickBot="1" x14ac:dyDescent="0.35">
      <c r="A184" s="439" t="s">
        <v>453</v>
      </c>
      <c r="B184" s="423">
        <v>5.0007088176919998</v>
      </c>
      <c r="C184" s="423">
        <v>4.8557800000000002</v>
      </c>
      <c r="D184" s="424">
        <v>-0.144928817692</v>
      </c>
      <c r="E184" s="430">
        <v>0.97101834500299999</v>
      </c>
      <c r="F184" s="423">
        <v>5.3044056967920001</v>
      </c>
      <c r="G184" s="424">
        <v>4.8623718887259999</v>
      </c>
      <c r="H184" s="426">
        <v>0.26754</v>
      </c>
      <c r="I184" s="423">
        <v>4.4174800000000003</v>
      </c>
      <c r="J184" s="424">
        <v>-0.444891888726</v>
      </c>
      <c r="K184" s="431">
        <v>0.83279452072600002</v>
      </c>
    </row>
    <row r="185" spans="1:11" ht="14.4" customHeight="1" thickBot="1" x14ac:dyDescent="0.35">
      <c r="A185" s="440" t="s">
        <v>454</v>
      </c>
      <c r="B185" s="418">
        <v>5.0007088176919998</v>
      </c>
      <c r="C185" s="418">
        <v>4.8557800000000002</v>
      </c>
      <c r="D185" s="419">
        <v>-0.144928817692</v>
      </c>
      <c r="E185" s="420">
        <v>0.97101834500299999</v>
      </c>
      <c r="F185" s="418">
        <v>0</v>
      </c>
      <c r="G185" s="419">
        <v>0</v>
      </c>
      <c r="H185" s="421">
        <v>0</v>
      </c>
      <c r="I185" s="418">
        <v>7.9936057773011302E-15</v>
      </c>
      <c r="J185" s="419">
        <v>7.9936057773011302E-15</v>
      </c>
      <c r="K185" s="429" t="s">
        <v>278</v>
      </c>
    </row>
    <row r="186" spans="1:11" ht="14.4" customHeight="1" thickBot="1" x14ac:dyDescent="0.35">
      <c r="A186" s="440" t="s">
        <v>455</v>
      </c>
      <c r="B186" s="418">
        <v>0</v>
      </c>
      <c r="C186" s="418">
        <v>0</v>
      </c>
      <c r="D186" s="419">
        <v>0</v>
      </c>
      <c r="E186" s="420">
        <v>1</v>
      </c>
      <c r="F186" s="418">
        <v>0</v>
      </c>
      <c r="G186" s="419">
        <v>0</v>
      </c>
      <c r="H186" s="421">
        <v>0</v>
      </c>
      <c r="I186" s="418">
        <v>0.58960000000000001</v>
      </c>
      <c r="J186" s="419">
        <v>0.58960000000000001</v>
      </c>
      <c r="K186" s="429" t="s">
        <v>278</v>
      </c>
    </row>
    <row r="187" spans="1:11" ht="14.4" customHeight="1" thickBot="1" x14ac:dyDescent="0.35">
      <c r="A187" s="440" t="s">
        <v>456</v>
      </c>
      <c r="B187" s="418">
        <v>0</v>
      </c>
      <c r="C187" s="418">
        <v>0</v>
      </c>
      <c r="D187" s="419">
        <v>0</v>
      </c>
      <c r="E187" s="420">
        <v>1</v>
      </c>
      <c r="F187" s="418">
        <v>5.3044056967920001</v>
      </c>
      <c r="G187" s="419">
        <v>4.8623718887259999</v>
      </c>
      <c r="H187" s="421">
        <v>0.26754</v>
      </c>
      <c r="I187" s="418">
        <v>3.8278799999999999</v>
      </c>
      <c r="J187" s="419">
        <v>-1.034491888726</v>
      </c>
      <c r="K187" s="422">
        <v>0.72164163504900003</v>
      </c>
    </row>
    <row r="188" spans="1:11" ht="14.4" customHeight="1" thickBot="1" x14ac:dyDescent="0.35">
      <c r="A188" s="439" t="s">
        <v>457</v>
      </c>
      <c r="B188" s="423">
        <v>46</v>
      </c>
      <c r="C188" s="423">
        <v>30.487279999999998</v>
      </c>
      <c r="D188" s="424">
        <v>-15.51272</v>
      </c>
      <c r="E188" s="430">
        <v>0.66276695652100004</v>
      </c>
      <c r="F188" s="423">
        <v>30.036696195190999</v>
      </c>
      <c r="G188" s="424">
        <v>27.533638178924999</v>
      </c>
      <c r="H188" s="426">
        <v>1.6246</v>
      </c>
      <c r="I188" s="423">
        <v>25.20814</v>
      </c>
      <c r="J188" s="424">
        <v>-2.3254981789250002</v>
      </c>
      <c r="K188" s="431">
        <v>0.83924476367699996</v>
      </c>
    </row>
    <row r="189" spans="1:11" ht="14.4" customHeight="1" thickBot="1" x14ac:dyDescent="0.35">
      <c r="A189" s="440" t="s">
        <v>458</v>
      </c>
      <c r="B189" s="418">
        <v>46</v>
      </c>
      <c r="C189" s="418">
        <v>30.487279999999998</v>
      </c>
      <c r="D189" s="419">
        <v>-15.51272</v>
      </c>
      <c r="E189" s="420">
        <v>0.66276695652100004</v>
      </c>
      <c r="F189" s="418">
        <v>30.036696195190999</v>
      </c>
      <c r="G189" s="419">
        <v>27.533638178924999</v>
      </c>
      <c r="H189" s="421">
        <v>1.6246</v>
      </c>
      <c r="I189" s="418">
        <v>25.20814</v>
      </c>
      <c r="J189" s="419">
        <v>-2.3254981789250002</v>
      </c>
      <c r="K189" s="422">
        <v>0.83924476367699996</v>
      </c>
    </row>
    <row r="190" spans="1:11" ht="14.4" customHeight="1" thickBot="1" x14ac:dyDescent="0.35">
      <c r="A190" s="439" t="s">
        <v>459</v>
      </c>
      <c r="B190" s="423">
        <v>490</v>
      </c>
      <c r="C190" s="423">
        <v>430.84690000000001</v>
      </c>
      <c r="D190" s="424">
        <v>-59.153099999999</v>
      </c>
      <c r="E190" s="430">
        <v>0.87927938775500003</v>
      </c>
      <c r="F190" s="423">
        <v>876</v>
      </c>
      <c r="G190" s="424">
        <v>803</v>
      </c>
      <c r="H190" s="426">
        <v>69.313969999999998</v>
      </c>
      <c r="I190" s="423">
        <v>686.36055000000101</v>
      </c>
      <c r="J190" s="424">
        <v>-116.639449999999</v>
      </c>
      <c r="K190" s="431">
        <v>0.78351660958900005</v>
      </c>
    </row>
    <row r="191" spans="1:11" ht="14.4" customHeight="1" thickBot="1" x14ac:dyDescent="0.35">
      <c r="A191" s="440" t="s">
        <v>460</v>
      </c>
      <c r="B191" s="418">
        <v>484</v>
      </c>
      <c r="C191" s="418">
        <v>424.17054999999999</v>
      </c>
      <c r="D191" s="419">
        <v>-59.829450000000001</v>
      </c>
      <c r="E191" s="420">
        <v>0.87638543388400003</v>
      </c>
      <c r="F191" s="418">
        <v>876</v>
      </c>
      <c r="G191" s="419">
        <v>803</v>
      </c>
      <c r="H191" s="421">
        <v>69.313969999999998</v>
      </c>
      <c r="I191" s="418">
        <v>686.36055000000101</v>
      </c>
      <c r="J191" s="419">
        <v>-116.639449999999</v>
      </c>
      <c r="K191" s="422">
        <v>0.78351660958900005</v>
      </c>
    </row>
    <row r="192" spans="1:11" ht="14.4" customHeight="1" thickBot="1" x14ac:dyDescent="0.35">
      <c r="A192" s="440" t="s">
        <v>461</v>
      </c>
      <c r="B192" s="418">
        <v>6</v>
      </c>
      <c r="C192" s="418">
        <v>6.6763500000000002</v>
      </c>
      <c r="D192" s="419">
        <v>0.67635000000000001</v>
      </c>
      <c r="E192" s="420">
        <v>1.112725</v>
      </c>
      <c r="F192" s="418">
        <v>0</v>
      </c>
      <c r="G192" s="419">
        <v>0</v>
      </c>
      <c r="H192" s="421">
        <v>0</v>
      </c>
      <c r="I192" s="418">
        <v>0</v>
      </c>
      <c r="J192" s="419">
        <v>0</v>
      </c>
      <c r="K192" s="429" t="s">
        <v>278</v>
      </c>
    </row>
    <row r="193" spans="1:11" ht="14.4" customHeight="1" thickBot="1" x14ac:dyDescent="0.35">
      <c r="A193" s="439" t="s">
        <v>462</v>
      </c>
      <c r="B193" s="423">
        <v>1708</v>
      </c>
      <c r="C193" s="423">
        <v>1681.42725</v>
      </c>
      <c r="D193" s="424">
        <v>-26.572749999999001</v>
      </c>
      <c r="E193" s="430">
        <v>0.98444218384000004</v>
      </c>
      <c r="F193" s="423">
        <v>1630.1147715389</v>
      </c>
      <c r="G193" s="424">
        <v>1494.2718739106599</v>
      </c>
      <c r="H193" s="426">
        <v>136.84842</v>
      </c>
      <c r="I193" s="423">
        <v>1341.8412900000001</v>
      </c>
      <c r="J193" s="424">
        <v>-152.43058391065901</v>
      </c>
      <c r="K193" s="431">
        <v>0.82315755517800004</v>
      </c>
    </row>
    <row r="194" spans="1:11" ht="14.4" customHeight="1" thickBot="1" x14ac:dyDescent="0.35">
      <c r="A194" s="440" t="s">
        <v>463</v>
      </c>
      <c r="B194" s="418">
        <v>1708</v>
      </c>
      <c r="C194" s="418">
        <v>1681.42725</v>
      </c>
      <c r="D194" s="419">
        <v>-26.572749999999001</v>
      </c>
      <c r="E194" s="420">
        <v>0.98444218384000004</v>
      </c>
      <c r="F194" s="418">
        <v>1630.1147715389</v>
      </c>
      <c r="G194" s="419">
        <v>1494.2718739106599</v>
      </c>
      <c r="H194" s="421">
        <v>136.84842</v>
      </c>
      <c r="I194" s="418">
        <v>1341.8412900000001</v>
      </c>
      <c r="J194" s="419">
        <v>-152.43058391065901</v>
      </c>
      <c r="K194" s="422">
        <v>0.82315755517800004</v>
      </c>
    </row>
    <row r="195" spans="1:11" ht="14.4" customHeight="1" thickBot="1" x14ac:dyDescent="0.35">
      <c r="A195" s="444"/>
      <c r="B195" s="418">
        <v>25058.589737992701</v>
      </c>
      <c r="C195" s="418">
        <v>34057.584560000003</v>
      </c>
      <c r="D195" s="419">
        <v>8998.9948220072802</v>
      </c>
      <c r="E195" s="420">
        <v>1.3591181673070001</v>
      </c>
      <c r="F195" s="418">
        <v>32441.908648399101</v>
      </c>
      <c r="G195" s="419">
        <v>29738.4162610325</v>
      </c>
      <c r="H195" s="421">
        <v>3271.3643000000102</v>
      </c>
      <c r="I195" s="418">
        <v>48643.364099999999</v>
      </c>
      <c r="J195" s="419">
        <v>18904.947838967499</v>
      </c>
      <c r="K195" s="422">
        <v>1.499398960375</v>
      </c>
    </row>
    <row r="196" spans="1:11" ht="14.4" customHeight="1" thickBot="1" x14ac:dyDescent="0.35">
      <c r="A196" s="445" t="s">
        <v>66</v>
      </c>
      <c r="B196" s="432">
        <v>25058.589737992701</v>
      </c>
      <c r="C196" s="432">
        <v>34057.584560000003</v>
      </c>
      <c r="D196" s="433">
        <v>8998.9948220072692</v>
      </c>
      <c r="E196" s="434">
        <v>-0.78433346586700003</v>
      </c>
      <c r="F196" s="432">
        <v>32441.908648399101</v>
      </c>
      <c r="G196" s="433">
        <v>29738.4162610325</v>
      </c>
      <c r="H196" s="432">
        <v>3271.3643000000102</v>
      </c>
      <c r="I196" s="432">
        <v>48643.364099999999</v>
      </c>
      <c r="J196" s="433">
        <v>18904.947838967499</v>
      </c>
      <c r="K196" s="435">
        <v>1.499398960375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464</v>
      </c>
      <c r="B5" s="447" t="s">
        <v>465</v>
      </c>
      <c r="C5" s="448" t="s">
        <v>466</v>
      </c>
      <c r="D5" s="448" t="s">
        <v>466</v>
      </c>
      <c r="E5" s="448"/>
      <c r="F5" s="448" t="s">
        <v>466</v>
      </c>
      <c r="G5" s="448" t="s">
        <v>466</v>
      </c>
      <c r="H5" s="448" t="s">
        <v>466</v>
      </c>
      <c r="I5" s="449" t="s">
        <v>466</v>
      </c>
      <c r="J5" s="450" t="s">
        <v>69</v>
      </c>
    </row>
    <row r="6" spans="1:10" ht="14.4" customHeight="1" x14ac:dyDescent="0.3">
      <c r="A6" s="446" t="s">
        <v>464</v>
      </c>
      <c r="B6" s="447" t="s">
        <v>286</v>
      </c>
      <c r="C6" s="448">
        <v>86.342879999998985</v>
      </c>
      <c r="D6" s="448">
        <v>56.238430000000001</v>
      </c>
      <c r="E6" s="448"/>
      <c r="F6" s="448">
        <v>25.452059999999999</v>
      </c>
      <c r="G6" s="448">
        <v>54.362440530126662</v>
      </c>
      <c r="H6" s="448">
        <v>-28.910380530126663</v>
      </c>
      <c r="I6" s="449">
        <v>0.46819200447586484</v>
      </c>
      <c r="J6" s="450" t="s">
        <v>1</v>
      </c>
    </row>
    <row r="7" spans="1:10" ht="14.4" customHeight="1" x14ac:dyDescent="0.3">
      <c r="A7" s="446" t="s">
        <v>464</v>
      </c>
      <c r="B7" s="447" t="s">
        <v>287</v>
      </c>
      <c r="C7" s="448">
        <v>0.22676999999999997</v>
      </c>
      <c r="D7" s="448">
        <v>0</v>
      </c>
      <c r="E7" s="448"/>
      <c r="F7" s="448" t="s">
        <v>466</v>
      </c>
      <c r="G7" s="448" t="s">
        <v>466</v>
      </c>
      <c r="H7" s="448" t="s">
        <v>466</v>
      </c>
      <c r="I7" s="449" t="s">
        <v>466</v>
      </c>
      <c r="J7" s="450" t="s">
        <v>1</v>
      </c>
    </row>
    <row r="8" spans="1:10" ht="14.4" customHeight="1" x14ac:dyDescent="0.3">
      <c r="A8" s="446" t="s">
        <v>464</v>
      </c>
      <c r="B8" s="447" t="s">
        <v>288</v>
      </c>
      <c r="C8" s="448">
        <v>4.2464599999999999</v>
      </c>
      <c r="D8" s="448">
        <v>1.7714399999999999</v>
      </c>
      <c r="E8" s="448"/>
      <c r="F8" s="448">
        <v>1.8875999999999999</v>
      </c>
      <c r="G8" s="448">
        <v>1.5376034315500835</v>
      </c>
      <c r="H8" s="448">
        <v>0.34999656844991645</v>
      </c>
      <c r="I8" s="449">
        <v>1.2276247316234714</v>
      </c>
      <c r="J8" s="450" t="s">
        <v>1</v>
      </c>
    </row>
    <row r="9" spans="1:10" ht="14.4" customHeight="1" x14ac:dyDescent="0.3">
      <c r="A9" s="446" t="s">
        <v>464</v>
      </c>
      <c r="B9" s="447" t="s">
        <v>467</v>
      </c>
      <c r="C9" s="448">
        <v>90.816109999998986</v>
      </c>
      <c r="D9" s="448">
        <v>58.009869999999999</v>
      </c>
      <c r="E9" s="448"/>
      <c r="F9" s="448">
        <v>27.339659999999999</v>
      </c>
      <c r="G9" s="448">
        <v>55.900043961676744</v>
      </c>
      <c r="H9" s="448">
        <v>-28.560383961676745</v>
      </c>
      <c r="I9" s="449">
        <v>0.48908118960949626</v>
      </c>
      <c r="J9" s="450" t="s">
        <v>468</v>
      </c>
    </row>
    <row r="11" spans="1:10" ht="14.4" customHeight="1" x14ac:dyDescent="0.3">
      <c r="A11" s="446" t="s">
        <v>464</v>
      </c>
      <c r="B11" s="447" t="s">
        <v>465</v>
      </c>
      <c r="C11" s="448" t="s">
        <v>466</v>
      </c>
      <c r="D11" s="448" t="s">
        <v>466</v>
      </c>
      <c r="E11" s="448"/>
      <c r="F11" s="448" t="s">
        <v>466</v>
      </c>
      <c r="G11" s="448" t="s">
        <v>466</v>
      </c>
      <c r="H11" s="448" t="s">
        <v>466</v>
      </c>
      <c r="I11" s="449" t="s">
        <v>466</v>
      </c>
      <c r="J11" s="450" t="s">
        <v>69</v>
      </c>
    </row>
    <row r="12" spans="1:10" ht="14.4" customHeight="1" x14ac:dyDescent="0.3">
      <c r="A12" s="446" t="s">
        <v>469</v>
      </c>
      <c r="B12" s="447" t="s">
        <v>470</v>
      </c>
      <c r="C12" s="448" t="s">
        <v>466</v>
      </c>
      <c r="D12" s="448" t="s">
        <v>466</v>
      </c>
      <c r="E12" s="448"/>
      <c r="F12" s="448" t="s">
        <v>466</v>
      </c>
      <c r="G12" s="448" t="s">
        <v>466</v>
      </c>
      <c r="H12" s="448" t="s">
        <v>466</v>
      </c>
      <c r="I12" s="449" t="s">
        <v>466</v>
      </c>
      <c r="J12" s="450" t="s">
        <v>0</v>
      </c>
    </row>
    <row r="13" spans="1:10" ht="14.4" customHeight="1" x14ac:dyDescent="0.3">
      <c r="A13" s="446" t="s">
        <v>469</v>
      </c>
      <c r="B13" s="447" t="s">
        <v>286</v>
      </c>
      <c r="C13" s="448">
        <v>46.986959999998994</v>
      </c>
      <c r="D13" s="448">
        <v>26.218229999999998</v>
      </c>
      <c r="E13" s="448"/>
      <c r="F13" s="448">
        <v>1.02722</v>
      </c>
      <c r="G13" s="448">
        <v>23.197561762476752</v>
      </c>
      <c r="H13" s="448">
        <v>-22.170341762476752</v>
      </c>
      <c r="I13" s="449">
        <v>4.4281377953332195E-2</v>
      </c>
      <c r="J13" s="450" t="s">
        <v>1</v>
      </c>
    </row>
    <row r="14" spans="1:10" ht="14.4" customHeight="1" x14ac:dyDescent="0.3">
      <c r="A14" s="446" t="s">
        <v>469</v>
      </c>
      <c r="B14" s="447" t="s">
        <v>287</v>
      </c>
      <c r="C14" s="448">
        <v>3.7690000000000001E-2</v>
      </c>
      <c r="D14" s="448">
        <v>0</v>
      </c>
      <c r="E14" s="448"/>
      <c r="F14" s="448" t="s">
        <v>466</v>
      </c>
      <c r="G14" s="448" t="s">
        <v>466</v>
      </c>
      <c r="H14" s="448" t="s">
        <v>466</v>
      </c>
      <c r="I14" s="449" t="s">
        <v>466</v>
      </c>
      <c r="J14" s="450" t="s">
        <v>1</v>
      </c>
    </row>
    <row r="15" spans="1:10" ht="14.4" customHeight="1" x14ac:dyDescent="0.3">
      <c r="A15" s="446" t="s">
        <v>469</v>
      </c>
      <c r="B15" s="447" t="s">
        <v>471</v>
      </c>
      <c r="C15" s="448">
        <v>47.024649999998992</v>
      </c>
      <c r="D15" s="448">
        <v>26.218229999999998</v>
      </c>
      <c r="E15" s="448"/>
      <c r="F15" s="448">
        <v>1.02722</v>
      </c>
      <c r="G15" s="448">
        <v>23.197561762476752</v>
      </c>
      <c r="H15" s="448">
        <v>-22.170341762476752</v>
      </c>
      <c r="I15" s="449">
        <v>4.4281377953332195E-2</v>
      </c>
      <c r="J15" s="450" t="s">
        <v>472</v>
      </c>
    </row>
    <row r="16" spans="1:10" ht="14.4" customHeight="1" x14ac:dyDescent="0.3">
      <c r="A16" s="446" t="s">
        <v>466</v>
      </c>
      <c r="B16" s="447" t="s">
        <v>466</v>
      </c>
      <c r="C16" s="448" t="s">
        <v>466</v>
      </c>
      <c r="D16" s="448" t="s">
        <v>466</v>
      </c>
      <c r="E16" s="448"/>
      <c r="F16" s="448" t="s">
        <v>466</v>
      </c>
      <c r="G16" s="448" t="s">
        <v>466</v>
      </c>
      <c r="H16" s="448" t="s">
        <v>466</v>
      </c>
      <c r="I16" s="449" t="s">
        <v>466</v>
      </c>
      <c r="J16" s="450" t="s">
        <v>473</v>
      </c>
    </row>
    <row r="17" spans="1:10" ht="14.4" customHeight="1" x14ac:dyDescent="0.3">
      <c r="A17" s="446" t="s">
        <v>474</v>
      </c>
      <c r="B17" s="447" t="s">
        <v>475</v>
      </c>
      <c r="C17" s="448" t="s">
        <v>466</v>
      </c>
      <c r="D17" s="448" t="s">
        <v>466</v>
      </c>
      <c r="E17" s="448"/>
      <c r="F17" s="448" t="s">
        <v>466</v>
      </c>
      <c r="G17" s="448" t="s">
        <v>466</v>
      </c>
      <c r="H17" s="448" t="s">
        <v>466</v>
      </c>
      <c r="I17" s="449" t="s">
        <v>466</v>
      </c>
      <c r="J17" s="450" t="s">
        <v>0</v>
      </c>
    </row>
    <row r="18" spans="1:10" ht="14.4" customHeight="1" x14ac:dyDescent="0.3">
      <c r="A18" s="446" t="s">
        <v>474</v>
      </c>
      <c r="B18" s="447" t="s">
        <v>286</v>
      </c>
      <c r="C18" s="448">
        <v>39.355919999999998</v>
      </c>
      <c r="D18" s="448">
        <v>30.020200000000003</v>
      </c>
      <c r="E18" s="448"/>
      <c r="F18" s="448">
        <v>24.42484</v>
      </c>
      <c r="G18" s="448">
        <v>31.164878767649913</v>
      </c>
      <c r="H18" s="448">
        <v>-6.7400387676499136</v>
      </c>
      <c r="I18" s="449">
        <v>0.78372966511757214</v>
      </c>
      <c r="J18" s="450" t="s">
        <v>1</v>
      </c>
    </row>
    <row r="19" spans="1:10" ht="14.4" customHeight="1" x14ac:dyDescent="0.3">
      <c r="A19" s="446" t="s">
        <v>474</v>
      </c>
      <c r="B19" s="447" t="s">
        <v>287</v>
      </c>
      <c r="C19" s="448">
        <v>0.18907999999999997</v>
      </c>
      <c r="D19" s="448">
        <v>0</v>
      </c>
      <c r="E19" s="448"/>
      <c r="F19" s="448" t="s">
        <v>466</v>
      </c>
      <c r="G19" s="448" t="s">
        <v>466</v>
      </c>
      <c r="H19" s="448" t="s">
        <v>466</v>
      </c>
      <c r="I19" s="449" t="s">
        <v>466</v>
      </c>
      <c r="J19" s="450" t="s">
        <v>1</v>
      </c>
    </row>
    <row r="20" spans="1:10" ht="14.4" customHeight="1" x14ac:dyDescent="0.3">
      <c r="A20" s="446" t="s">
        <v>474</v>
      </c>
      <c r="B20" s="447" t="s">
        <v>288</v>
      </c>
      <c r="C20" s="448">
        <v>4.2464599999999999</v>
      </c>
      <c r="D20" s="448">
        <v>1.7714399999999999</v>
      </c>
      <c r="E20" s="448"/>
      <c r="F20" s="448">
        <v>1.8875999999999999</v>
      </c>
      <c r="G20" s="448">
        <v>1.5376034315500835</v>
      </c>
      <c r="H20" s="448">
        <v>0.34999656844991645</v>
      </c>
      <c r="I20" s="449">
        <v>1.2276247316234714</v>
      </c>
      <c r="J20" s="450" t="s">
        <v>1</v>
      </c>
    </row>
    <row r="21" spans="1:10" ht="14.4" customHeight="1" x14ac:dyDescent="0.3">
      <c r="A21" s="446" t="s">
        <v>474</v>
      </c>
      <c r="B21" s="447" t="s">
        <v>476</v>
      </c>
      <c r="C21" s="448">
        <v>43.791459999999994</v>
      </c>
      <c r="D21" s="448">
        <v>31.791640000000001</v>
      </c>
      <c r="E21" s="448"/>
      <c r="F21" s="448">
        <v>26.312439999999999</v>
      </c>
      <c r="G21" s="448">
        <v>32.702482199199999</v>
      </c>
      <c r="H21" s="448">
        <v>-6.3900421991999998</v>
      </c>
      <c r="I21" s="449">
        <v>0.80460069788352884</v>
      </c>
      <c r="J21" s="450" t="s">
        <v>472</v>
      </c>
    </row>
    <row r="22" spans="1:10" ht="14.4" customHeight="1" x14ac:dyDescent="0.3">
      <c r="A22" s="446" t="s">
        <v>466</v>
      </c>
      <c r="B22" s="447" t="s">
        <v>466</v>
      </c>
      <c r="C22" s="448" t="s">
        <v>466</v>
      </c>
      <c r="D22" s="448" t="s">
        <v>466</v>
      </c>
      <c r="E22" s="448"/>
      <c r="F22" s="448" t="s">
        <v>466</v>
      </c>
      <c r="G22" s="448" t="s">
        <v>466</v>
      </c>
      <c r="H22" s="448" t="s">
        <v>466</v>
      </c>
      <c r="I22" s="449" t="s">
        <v>466</v>
      </c>
      <c r="J22" s="450" t="s">
        <v>473</v>
      </c>
    </row>
    <row r="23" spans="1:10" ht="14.4" customHeight="1" x14ac:dyDescent="0.3">
      <c r="A23" s="446" t="s">
        <v>464</v>
      </c>
      <c r="B23" s="447" t="s">
        <v>467</v>
      </c>
      <c r="C23" s="448">
        <v>90.816109999998986</v>
      </c>
      <c r="D23" s="448">
        <v>58.009869999999999</v>
      </c>
      <c r="E23" s="448"/>
      <c r="F23" s="448">
        <v>27.339659999999999</v>
      </c>
      <c r="G23" s="448">
        <v>55.900043961676744</v>
      </c>
      <c r="H23" s="448">
        <v>-28.560383961676745</v>
      </c>
      <c r="I23" s="449">
        <v>0.48908118960949626</v>
      </c>
      <c r="J23" s="450" t="s">
        <v>468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135.48691102800316</v>
      </c>
      <c r="M3" s="98">
        <f>SUBTOTAL(9,M5:M1048576)</f>
        <v>52.25</v>
      </c>
      <c r="N3" s="99">
        <f>SUBTOTAL(9,N5:N1048576)</f>
        <v>7079.1911012131659</v>
      </c>
    </row>
    <row r="4" spans="1:14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142</v>
      </c>
      <c r="M4" s="454" t="s">
        <v>13</v>
      </c>
      <c r="N4" s="455" t="s">
        <v>156</v>
      </c>
    </row>
    <row r="5" spans="1:14" ht="14.4" customHeight="1" x14ac:dyDescent="0.3">
      <c r="A5" s="456" t="s">
        <v>464</v>
      </c>
      <c r="B5" s="457" t="s">
        <v>524</v>
      </c>
      <c r="C5" s="458" t="s">
        <v>469</v>
      </c>
      <c r="D5" s="459" t="s">
        <v>525</v>
      </c>
      <c r="E5" s="458" t="s">
        <v>477</v>
      </c>
      <c r="F5" s="459" t="s">
        <v>527</v>
      </c>
      <c r="G5" s="458" t="s">
        <v>478</v>
      </c>
      <c r="H5" s="458" t="s">
        <v>479</v>
      </c>
      <c r="I5" s="458" t="s">
        <v>480</v>
      </c>
      <c r="J5" s="458" t="s">
        <v>481</v>
      </c>
      <c r="K5" s="458" t="s">
        <v>482</v>
      </c>
      <c r="L5" s="460">
        <v>96.820000000000007</v>
      </c>
      <c r="M5" s="460">
        <v>3</v>
      </c>
      <c r="N5" s="461">
        <v>290.46000000000004</v>
      </c>
    </row>
    <row r="6" spans="1:14" ht="14.4" customHeight="1" x14ac:dyDescent="0.3">
      <c r="A6" s="462" t="s">
        <v>464</v>
      </c>
      <c r="B6" s="463" t="s">
        <v>524</v>
      </c>
      <c r="C6" s="464" t="s">
        <v>469</v>
      </c>
      <c r="D6" s="465" t="s">
        <v>525</v>
      </c>
      <c r="E6" s="464" t="s">
        <v>477</v>
      </c>
      <c r="F6" s="465" t="s">
        <v>527</v>
      </c>
      <c r="G6" s="464" t="s">
        <v>478</v>
      </c>
      <c r="H6" s="464" t="s">
        <v>483</v>
      </c>
      <c r="I6" s="464" t="s">
        <v>484</v>
      </c>
      <c r="J6" s="464" t="s">
        <v>485</v>
      </c>
      <c r="K6" s="464" t="s">
        <v>486</v>
      </c>
      <c r="L6" s="466">
        <v>44.510107125880737</v>
      </c>
      <c r="M6" s="466">
        <v>1</v>
      </c>
      <c r="N6" s="467">
        <v>44.510107125880737</v>
      </c>
    </row>
    <row r="7" spans="1:14" ht="14.4" customHeight="1" x14ac:dyDescent="0.3">
      <c r="A7" s="462" t="s">
        <v>464</v>
      </c>
      <c r="B7" s="463" t="s">
        <v>524</v>
      </c>
      <c r="C7" s="464" t="s">
        <v>469</v>
      </c>
      <c r="D7" s="465" t="s">
        <v>525</v>
      </c>
      <c r="E7" s="464" t="s">
        <v>477</v>
      </c>
      <c r="F7" s="465" t="s">
        <v>527</v>
      </c>
      <c r="G7" s="464" t="s">
        <v>478</v>
      </c>
      <c r="H7" s="464" t="s">
        <v>487</v>
      </c>
      <c r="I7" s="464" t="s">
        <v>488</v>
      </c>
      <c r="J7" s="464" t="s">
        <v>489</v>
      </c>
      <c r="K7" s="464" t="s">
        <v>490</v>
      </c>
      <c r="L7" s="466">
        <v>35.99</v>
      </c>
      <c r="M7" s="466">
        <v>2</v>
      </c>
      <c r="N7" s="467">
        <v>71.98</v>
      </c>
    </row>
    <row r="8" spans="1:14" ht="14.4" customHeight="1" x14ac:dyDescent="0.3">
      <c r="A8" s="462" t="s">
        <v>464</v>
      </c>
      <c r="B8" s="463" t="s">
        <v>524</v>
      </c>
      <c r="C8" s="464" t="s">
        <v>469</v>
      </c>
      <c r="D8" s="465" t="s">
        <v>525</v>
      </c>
      <c r="E8" s="464" t="s">
        <v>477</v>
      </c>
      <c r="F8" s="465" t="s">
        <v>527</v>
      </c>
      <c r="G8" s="464" t="s">
        <v>478</v>
      </c>
      <c r="H8" s="464" t="s">
        <v>491</v>
      </c>
      <c r="I8" s="464" t="s">
        <v>492</v>
      </c>
      <c r="J8" s="464" t="s">
        <v>493</v>
      </c>
      <c r="K8" s="464" t="s">
        <v>494</v>
      </c>
      <c r="L8" s="466">
        <v>88.449999999999989</v>
      </c>
      <c r="M8" s="466">
        <v>1</v>
      </c>
      <c r="N8" s="467">
        <v>88.449999999999989</v>
      </c>
    </row>
    <row r="9" spans="1:14" ht="14.4" customHeight="1" x14ac:dyDescent="0.3">
      <c r="A9" s="462" t="s">
        <v>464</v>
      </c>
      <c r="B9" s="463" t="s">
        <v>524</v>
      </c>
      <c r="C9" s="464" t="s">
        <v>469</v>
      </c>
      <c r="D9" s="465" t="s">
        <v>525</v>
      </c>
      <c r="E9" s="464" t="s">
        <v>477</v>
      </c>
      <c r="F9" s="465" t="s">
        <v>527</v>
      </c>
      <c r="G9" s="464" t="s">
        <v>478</v>
      </c>
      <c r="H9" s="464" t="s">
        <v>495</v>
      </c>
      <c r="I9" s="464" t="s">
        <v>496</v>
      </c>
      <c r="J9" s="464" t="s">
        <v>497</v>
      </c>
      <c r="K9" s="464" t="s">
        <v>498</v>
      </c>
      <c r="L9" s="466">
        <v>25.16</v>
      </c>
      <c r="M9" s="466">
        <v>2</v>
      </c>
      <c r="N9" s="467">
        <v>50.32</v>
      </c>
    </row>
    <row r="10" spans="1:14" ht="14.4" customHeight="1" x14ac:dyDescent="0.3">
      <c r="A10" s="462" t="s">
        <v>464</v>
      </c>
      <c r="B10" s="463" t="s">
        <v>524</v>
      </c>
      <c r="C10" s="464" t="s">
        <v>469</v>
      </c>
      <c r="D10" s="465" t="s">
        <v>525</v>
      </c>
      <c r="E10" s="464" t="s">
        <v>477</v>
      </c>
      <c r="F10" s="465" t="s">
        <v>527</v>
      </c>
      <c r="G10" s="464" t="s">
        <v>478</v>
      </c>
      <c r="H10" s="464" t="s">
        <v>499</v>
      </c>
      <c r="I10" s="464" t="s">
        <v>164</v>
      </c>
      <c r="J10" s="464" t="s">
        <v>500</v>
      </c>
      <c r="K10" s="464"/>
      <c r="L10" s="466">
        <v>46.320000000000007</v>
      </c>
      <c r="M10" s="466">
        <v>1</v>
      </c>
      <c r="N10" s="467">
        <v>46.320000000000007</v>
      </c>
    </row>
    <row r="11" spans="1:14" ht="14.4" customHeight="1" x14ac:dyDescent="0.3">
      <c r="A11" s="462" t="s">
        <v>464</v>
      </c>
      <c r="B11" s="463" t="s">
        <v>524</v>
      </c>
      <c r="C11" s="464" t="s">
        <v>469</v>
      </c>
      <c r="D11" s="465" t="s">
        <v>525</v>
      </c>
      <c r="E11" s="464" t="s">
        <v>477</v>
      </c>
      <c r="F11" s="465" t="s">
        <v>527</v>
      </c>
      <c r="G11" s="464" t="s">
        <v>478</v>
      </c>
      <c r="H11" s="464" t="s">
        <v>501</v>
      </c>
      <c r="I11" s="464" t="s">
        <v>502</v>
      </c>
      <c r="J11" s="464" t="s">
        <v>503</v>
      </c>
      <c r="K11" s="464" t="s">
        <v>504</v>
      </c>
      <c r="L11" s="466">
        <v>235.61999999999998</v>
      </c>
      <c r="M11" s="466">
        <v>0.25</v>
      </c>
      <c r="N11" s="467">
        <v>58.904999999999994</v>
      </c>
    </row>
    <row r="12" spans="1:14" ht="14.4" customHeight="1" x14ac:dyDescent="0.3">
      <c r="A12" s="462" t="s">
        <v>464</v>
      </c>
      <c r="B12" s="463" t="s">
        <v>524</v>
      </c>
      <c r="C12" s="464" t="s">
        <v>469</v>
      </c>
      <c r="D12" s="465" t="s">
        <v>525</v>
      </c>
      <c r="E12" s="464" t="s">
        <v>477</v>
      </c>
      <c r="F12" s="465" t="s">
        <v>527</v>
      </c>
      <c r="G12" s="464" t="s">
        <v>478</v>
      </c>
      <c r="H12" s="464" t="s">
        <v>505</v>
      </c>
      <c r="I12" s="464" t="s">
        <v>505</v>
      </c>
      <c r="J12" s="464" t="s">
        <v>506</v>
      </c>
      <c r="K12" s="464" t="s">
        <v>507</v>
      </c>
      <c r="L12" s="466">
        <v>158.83063419345024</v>
      </c>
      <c r="M12" s="466">
        <v>2</v>
      </c>
      <c r="N12" s="467">
        <v>317.66126838690047</v>
      </c>
    </row>
    <row r="13" spans="1:14" ht="14.4" customHeight="1" x14ac:dyDescent="0.3">
      <c r="A13" s="462" t="s">
        <v>464</v>
      </c>
      <c r="B13" s="463" t="s">
        <v>524</v>
      </c>
      <c r="C13" s="464" t="s">
        <v>469</v>
      </c>
      <c r="D13" s="465" t="s">
        <v>525</v>
      </c>
      <c r="E13" s="464" t="s">
        <v>477</v>
      </c>
      <c r="F13" s="465" t="s">
        <v>527</v>
      </c>
      <c r="G13" s="464" t="s">
        <v>478</v>
      </c>
      <c r="H13" s="464" t="s">
        <v>508</v>
      </c>
      <c r="I13" s="464" t="s">
        <v>508</v>
      </c>
      <c r="J13" s="464" t="s">
        <v>509</v>
      </c>
      <c r="K13" s="464" t="s">
        <v>510</v>
      </c>
      <c r="L13" s="466">
        <v>58.618999999999993</v>
      </c>
      <c r="M13" s="466">
        <v>1</v>
      </c>
      <c r="N13" s="467">
        <v>58.618999999999993</v>
      </c>
    </row>
    <row r="14" spans="1:14" ht="14.4" customHeight="1" x14ac:dyDescent="0.3">
      <c r="A14" s="462" t="s">
        <v>464</v>
      </c>
      <c r="B14" s="463" t="s">
        <v>524</v>
      </c>
      <c r="C14" s="464" t="s">
        <v>474</v>
      </c>
      <c r="D14" s="465" t="s">
        <v>526</v>
      </c>
      <c r="E14" s="464" t="s">
        <v>477</v>
      </c>
      <c r="F14" s="465" t="s">
        <v>527</v>
      </c>
      <c r="G14" s="464" t="s">
        <v>478</v>
      </c>
      <c r="H14" s="464" t="s">
        <v>511</v>
      </c>
      <c r="I14" s="464" t="s">
        <v>511</v>
      </c>
      <c r="J14" s="464" t="s">
        <v>512</v>
      </c>
      <c r="K14" s="464" t="s">
        <v>513</v>
      </c>
      <c r="L14" s="466">
        <v>171.6</v>
      </c>
      <c r="M14" s="466">
        <v>1</v>
      </c>
      <c r="N14" s="467">
        <v>171.6</v>
      </c>
    </row>
    <row r="15" spans="1:14" ht="14.4" customHeight="1" x14ac:dyDescent="0.3">
      <c r="A15" s="462" t="s">
        <v>464</v>
      </c>
      <c r="B15" s="463" t="s">
        <v>524</v>
      </c>
      <c r="C15" s="464" t="s">
        <v>474</v>
      </c>
      <c r="D15" s="465" t="s">
        <v>526</v>
      </c>
      <c r="E15" s="464" t="s">
        <v>477</v>
      </c>
      <c r="F15" s="465" t="s">
        <v>527</v>
      </c>
      <c r="G15" s="464" t="s">
        <v>478</v>
      </c>
      <c r="H15" s="464" t="s">
        <v>514</v>
      </c>
      <c r="I15" s="464" t="s">
        <v>164</v>
      </c>
      <c r="J15" s="464" t="s">
        <v>515</v>
      </c>
      <c r="K15" s="464"/>
      <c r="L15" s="466">
        <v>96.031553765081853</v>
      </c>
      <c r="M15" s="466">
        <v>4</v>
      </c>
      <c r="N15" s="467">
        <v>384.12621506032741</v>
      </c>
    </row>
    <row r="16" spans="1:14" ht="14.4" customHeight="1" x14ac:dyDescent="0.3">
      <c r="A16" s="462" t="s">
        <v>464</v>
      </c>
      <c r="B16" s="463" t="s">
        <v>524</v>
      </c>
      <c r="C16" s="464" t="s">
        <v>474</v>
      </c>
      <c r="D16" s="465" t="s">
        <v>526</v>
      </c>
      <c r="E16" s="464" t="s">
        <v>477</v>
      </c>
      <c r="F16" s="465" t="s">
        <v>527</v>
      </c>
      <c r="G16" s="464" t="s">
        <v>478</v>
      </c>
      <c r="H16" s="464" t="s">
        <v>495</v>
      </c>
      <c r="I16" s="464" t="s">
        <v>496</v>
      </c>
      <c r="J16" s="464" t="s">
        <v>497</v>
      </c>
      <c r="K16" s="464" t="s">
        <v>498</v>
      </c>
      <c r="L16" s="466">
        <v>26.850000000000009</v>
      </c>
      <c r="M16" s="466">
        <v>1</v>
      </c>
      <c r="N16" s="467">
        <v>26.850000000000009</v>
      </c>
    </row>
    <row r="17" spans="1:14" ht="14.4" customHeight="1" x14ac:dyDescent="0.3">
      <c r="A17" s="462" t="s">
        <v>464</v>
      </c>
      <c r="B17" s="463" t="s">
        <v>524</v>
      </c>
      <c r="C17" s="464" t="s">
        <v>474</v>
      </c>
      <c r="D17" s="465" t="s">
        <v>526</v>
      </c>
      <c r="E17" s="464" t="s">
        <v>477</v>
      </c>
      <c r="F17" s="465" t="s">
        <v>527</v>
      </c>
      <c r="G17" s="464" t="s">
        <v>478</v>
      </c>
      <c r="H17" s="464" t="s">
        <v>516</v>
      </c>
      <c r="I17" s="464" t="s">
        <v>164</v>
      </c>
      <c r="J17" s="464" t="s">
        <v>517</v>
      </c>
      <c r="K17" s="464" t="s">
        <v>518</v>
      </c>
      <c r="L17" s="466">
        <v>83.375077233483808</v>
      </c>
      <c r="M17" s="466">
        <v>4</v>
      </c>
      <c r="N17" s="467">
        <v>333.50030893393523</v>
      </c>
    </row>
    <row r="18" spans="1:14" ht="14.4" customHeight="1" x14ac:dyDescent="0.3">
      <c r="A18" s="462" t="s">
        <v>464</v>
      </c>
      <c r="B18" s="463" t="s">
        <v>524</v>
      </c>
      <c r="C18" s="464" t="s">
        <v>474</v>
      </c>
      <c r="D18" s="465" t="s">
        <v>526</v>
      </c>
      <c r="E18" s="464" t="s">
        <v>477</v>
      </c>
      <c r="F18" s="465" t="s">
        <v>527</v>
      </c>
      <c r="G18" s="464" t="s">
        <v>478</v>
      </c>
      <c r="H18" s="464" t="s">
        <v>519</v>
      </c>
      <c r="I18" s="464" t="s">
        <v>164</v>
      </c>
      <c r="J18" s="464" t="s">
        <v>520</v>
      </c>
      <c r="K18" s="464"/>
      <c r="L18" s="466">
        <v>178.49818079396644</v>
      </c>
      <c r="M18" s="466">
        <v>28</v>
      </c>
      <c r="N18" s="467">
        <v>4997.9490622310605</v>
      </c>
    </row>
    <row r="19" spans="1:14" ht="14.4" customHeight="1" thickBot="1" x14ac:dyDescent="0.35">
      <c r="A19" s="468" t="s">
        <v>464</v>
      </c>
      <c r="B19" s="469" t="s">
        <v>524</v>
      </c>
      <c r="C19" s="470" t="s">
        <v>474</v>
      </c>
      <c r="D19" s="471" t="s">
        <v>526</v>
      </c>
      <c r="E19" s="470" t="s">
        <v>477</v>
      </c>
      <c r="F19" s="471" t="s">
        <v>527</v>
      </c>
      <c r="G19" s="470" t="s">
        <v>478</v>
      </c>
      <c r="H19" s="470" t="s">
        <v>521</v>
      </c>
      <c r="I19" s="470" t="s">
        <v>164</v>
      </c>
      <c r="J19" s="470" t="s">
        <v>522</v>
      </c>
      <c r="K19" s="470" t="s">
        <v>523</v>
      </c>
      <c r="L19" s="472">
        <v>137.94013947506252</v>
      </c>
      <c r="M19" s="472">
        <v>1</v>
      </c>
      <c r="N19" s="473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277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72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41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4" t="s">
        <v>241</v>
      </c>
      <c r="B5" s="475" t="s">
        <v>243</v>
      </c>
      <c r="C5" s="475" t="s">
        <v>244</v>
      </c>
      <c r="D5" s="475" t="s">
        <v>245</v>
      </c>
      <c r="E5" s="476" t="s">
        <v>246</v>
      </c>
      <c r="F5" s="477" t="s">
        <v>243</v>
      </c>
      <c r="G5" s="478" t="s">
        <v>244</v>
      </c>
      <c r="H5" s="478" t="s">
        <v>245</v>
      </c>
      <c r="I5" s="479" t="s">
        <v>246</v>
      </c>
      <c r="J5" s="475" t="s">
        <v>243</v>
      </c>
      <c r="K5" s="475" t="s">
        <v>244</v>
      </c>
      <c r="L5" s="475" t="s">
        <v>245</v>
      </c>
      <c r="M5" s="476" t="s">
        <v>246</v>
      </c>
      <c r="N5" s="477" t="s">
        <v>243</v>
      </c>
      <c r="O5" s="478" t="s">
        <v>244</v>
      </c>
      <c r="P5" s="478" t="s">
        <v>245</v>
      </c>
      <c r="Q5" s="479" t="s">
        <v>246</v>
      </c>
    </row>
    <row r="6" spans="1:17" ht="14.4" customHeight="1" x14ac:dyDescent="0.3">
      <c r="A6" s="486" t="s">
        <v>528</v>
      </c>
      <c r="B6" s="492"/>
      <c r="C6" s="460"/>
      <c r="D6" s="460"/>
      <c r="E6" s="461"/>
      <c r="F6" s="489"/>
      <c r="G6" s="480"/>
      <c r="H6" s="480"/>
      <c r="I6" s="495"/>
      <c r="J6" s="492"/>
      <c r="K6" s="460"/>
      <c r="L6" s="460"/>
      <c r="M6" s="461"/>
      <c r="N6" s="489"/>
      <c r="O6" s="480"/>
      <c r="P6" s="480"/>
      <c r="Q6" s="481"/>
    </row>
    <row r="7" spans="1:17" ht="14.4" customHeight="1" x14ac:dyDescent="0.3">
      <c r="A7" s="487" t="s">
        <v>529</v>
      </c>
      <c r="B7" s="493">
        <v>22</v>
      </c>
      <c r="C7" s="466"/>
      <c r="D7" s="466"/>
      <c r="E7" s="467"/>
      <c r="F7" s="490">
        <v>1</v>
      </c>
      <c r="G7" s="482">
        <v>0</v>
      </c>
      <c r="H7" s="482">
        <v>0</v>
      </c>
      <c r="I7" s="496">
        <v>0</v>
      </c>
      <c r="J7" s="493">
        <v>6</v>
      </c>
      <c r="K7" s="466"/>
      <c r="L7" s="466"/>
      <c r="M7" s="467"/>
      <c r="N7" s="490">
        <v>1</v>
      </c>
      <c r="O7" s="482">
        <v>0</v>
      </c>
      <c r="P7" s="482">
        <v>0</v>
      </c>
      <c r="Q7" s="483">
        <v>0</v>
      </c>
    </row>
    <row r="8" spans="1:17" ht="14.4" customHeight="1" thickBot="1" x14ac:dyDescent="0.35">
      <c r="A8" s="488" t="s">
        <v>530</v>
      </c>
      <c r="B8" s="494">
        <v>50</v>
      </c>
      <c r="C8" s="472"/>
      <c r="D8" s="472"/>
      <c r="E8" s="473"/>
      <c r="F8" s="491">
        <v>1</v>
      </c>
      <c r="G8" s="484">
        <v>0</v>
      </c>
      <c r="H8" s="484">
        <v>0</v>
      </c>
      <c r="I8" s="497">
        <v>0</v>
      </c>
      <c r="J8" s="494">
        <v>35</v>
      </c>
      <c r="K8" s="472"/>
      <c r="L8" s="472"/>
      <c r="M8" s="473"/>
      <c r="N8" s="491">
        <v>1</v>
      </c>
      <c r="O8" s="484">
        <v>0</v>
      </c>
      <c r="P8" s="484">
        <v>0</v>
      </c>
      <c r="Q8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2015-12-26T17:05:25Z</dcterms:modified>
</cp:coreProperties>
</file>