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L20" i="419"/>
  <c r="M19" i="419"/>
  <c r="L19" i="419"/>
  <c r="M17" i="419"/>
  <c r="L17" i="419"/>
  <c r="M16" i="419"/>
  <c r="L16" i="419"/>
  <c r="M14" i="419"/>
  <c r="L14" i="419"/>
  <c r="M13" i="419"/>
  <c r="L13" i="419"/>
  <c r="M12" i="419"/>
  <c r="L12" i="419"/>
  <c r="M11" i="419"/>
  <c r="L11" i="419"/>
  <c r="AW3" i="418"/>
  <c r="AV3" i="418"/>
  <c r="AU3" i="418"/>
  <c r="AT3" i="418"/>
  <c r="AS3" i="418"/>
  <c r="AR3" i="418"/>
  <c r="AQ3" i="418"/>
  <c r="AP3" i="418"/>
  <c r="L18" i="419" l="1"/>
  <c r="M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K21" i="419" l="1"/>
  <c r="J21" i="419"/>
  <c r="J22" i="419" s="1"/>
  <c r="I21" i="419"/>
  <c r="I22" i="419" s="1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G23" i="419"/>
  <c r="H18" i="419"/>
  <c r="I23" i="419"/>
  <c r="I18" i="419"/>
  <c r="J18" i="419"/>
  <c r="K23" i="419"/>
  <c r="H23" i="419"/>
  <c r="J23" i="419"/>
  <c r="K18" i="419"/>
  <c r="G22" i="419"/>
  <c r="K22" i="419"/>
  <c r="H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M6" i="419"/>
  <c r="I6" i="419"/>
  <c r="H6" i="419"/>
  <c r="K6" i="419"/>
  <c r="G6" i="419"/>
  <c r="J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F13" i="339" l="1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<sst xmlns="http://schemas.openxmlformats.org/spreadsheetml/2006/main" count="4578" uniqueCount="1377">
  <si>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</si>
  <si>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</si>
  <si>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</si>
  <si>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</si>
  <si>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</si>
  <si>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</si>
  <si>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</si>
  <si>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</si>
  <si>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</si>
  <si>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</si>
  <si>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</si>
  <si>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</si>
  <si>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</si>
  <si>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</si>
  <si>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</si>
  <si>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</si>
  <si>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</si>
  <si>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</si>
  <si>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</si>
  <si>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</si>
  <si>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</si>
  <si>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</si>
  <si>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</si>
  <si>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</si>
  <si>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</si>
  <si>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</si>
  <si>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</si>
  <si>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</si>
  <si>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</si>
  <si>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</si>
  <si>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</si>
  <si>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</si>
  <si>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</si>
  <si>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</si>
  <si>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</si>
  <si>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</si>
  <si>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</si>
  <si>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</si>
  <si>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</si>
  <si>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</si>
  <si>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</si>
  <si>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</si>
  <si>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</si>
  <si>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</si>
  <si>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</si>
  <si>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</si>
  <si>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</si>
  <si>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</si>
  <si>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</si>
  <si>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</si>
  <si>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</si>
  <si>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</si>
  <si>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</si>
  <si>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</si>
  <si>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</si>
  <si>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</si>
  <si>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</si>
  <si>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</si>
  <si>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</si>
  <si>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</si>
  <si>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</si>
  <si>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</si>
  <si>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</si>
  <si>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</si>
  <si>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</si>
  <si>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</si>
  <si>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</si>
  <si>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</si>
  <si>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</si>
  <si>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</si>
  <si>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</si>
  <si>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</si>
  <si>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</si>
  <si>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</si>
  <si>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</si>
  <si>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</si>
  <si>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</si>
  <si>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</si>
  <si>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</si>
  <si>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</si>
  <si>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</si>
  <si>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</si>
  <si>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</si>
  <si>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</si>
  <si>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</si>
  <si>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</si>
  <si>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</si>
  <si>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</si>
  <si>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</si>
  <si>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</si>
  <si>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</si>
  <si>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</si>
  <si>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</si>
  <si>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</si>
  <si>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</si>
  <si>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</si>
  <si>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</si>
  <si>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</si>
  <si>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</si>
  <si>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</si>
  <si>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</si>
  <si>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</si>
  <si>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</si>
  <si>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</si>
  <si>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</si>
  <si>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</si>
  <si>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</si>
  <si>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</si>
  <si>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</si>
  <si>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</si>
  <si>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</si>
  <si>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</si>
  <si>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</si>
  <si>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</si>
  <si>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</si>
  <si>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</si>
  <si>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</si>
  <si>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</si>
  <si>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</si>
  <si>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</si>
  <si>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</si>
  <si>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</si>
  <si>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</si>
  <si>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</si>
  <si>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</si>
  <si>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</si>
  <si>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</si>
  <si>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</si>
  <si>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</si>
  <si>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</si>
  <si>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</si>
  <si>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</si>
  <si>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</si>
  <si>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</si>
  <si>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</si>
  <si>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</si>
  <si>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</si>
  <si>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</si>
  <si>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</si>
  <si>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</si>
  <si>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</si>
  <si>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</si>
  <si>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</si>
  <si>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</si>
  <si>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</si>
  <si>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</si>
  <si>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</si>
  <si>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</si>
  <si>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</si>
  <si>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</si>
  <si>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</si>
  <si>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</si>
  <si>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</si>
  <si>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</si>
  <si>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</si>
  <si>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</si>
  <si>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</si>
  <si>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</si>
  <si>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</si>
  <si>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</si>
  <si>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</si>
  <si>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</si>
  <si>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</si>
  <si>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</si>
  <si>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</si>
  <si>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</si>
  <si>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</si>
  <si>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</si>
  <si>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</si>
  <si>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</si>
  <si>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</si>
  <si>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</si>
  <si>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</si>
  <si>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</si>
  <si>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</si>
  <si>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</si>
  <si>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</si>
  <si>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</si>
  <si>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</si>
  <si>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</si>
  <si>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</si>
  <si>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</si>
  <si>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</si>
  <si>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</si>
  <si>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</si>
  <si>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</si>
  <si>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</si>
  <si>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</si>
  <si>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</si>
  <si>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</si>
  <si>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</si>
  <si>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</si>
  <si>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</si>
  <si>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</si>
  <si>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</si>
  <si>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</si>
  <si>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</si>
  <si>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</si>
  <si>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</si>
  <si>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</si>
  <si>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</si>
  <si>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</si>
  <si>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</si>
  <si>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</si>
  <si>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</si>
  <si>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</si>
  <si>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</si>
  <si>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</si>
  <si>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</si>
  <si>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</si>
  <si>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</si>
  <si>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</si>
  <si>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</si>
  <si>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</si>
  <si>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</si>
  <si>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</si>
  <si>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</si>
  <si>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</si>
  <si>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</si>
  <si>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</si>
  <si>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</si>
  <si>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</si>
  <si>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</si>
  <si>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</si>
  <si>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</si>
  <si>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</si>
  <si>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</si>
  <si>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</si>
  <si>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</si>
  <si>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</si>
  <si>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</si>
  <si>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</si>
  <si>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</si>
  <si>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</si>
  <si>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</si>
  <si>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</si>
  <si>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</si>
  <si>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</si>
  <si>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</si>
  <si>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</si>
  <si>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</si>
  <si>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</si>
  <si>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</si>
  <si>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</si>
  <si>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</si>
  <si>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</si>
  <si>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</si>
  <si>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</si>
  <si>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</si>
  <si>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</si>
  <si>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</si>
  <si>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</si>
  <si>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</si>
  <si>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</si>
  <si>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</si>
  <si>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</si>
  <si>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</si>
  <si>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</si>
  <si>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</si>
  <si>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</si>
  <si>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</si>
  <si>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</si>
  <si>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</si>
  <si>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</si>
  <si>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</si>
  <si>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</si>
  <si>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</si>
  <si>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</si>
  <si>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</si>
  <si>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</si>
  <si>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</si>
  <si>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</si>
  <si>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</si>
  <si>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</si>
  <si>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</si>
  <si>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</si>
  <si>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</si>
  <si>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</si>
  <si>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</si>
  <si>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</si>
  <si>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</si>
  <si>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</si>
  <si>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</si>
  <si>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</si>
  <si>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</si>
  <si>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</si>
  <si>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</si>
  <si>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</si>
  <si>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</si>
  <si>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</si>
  <si>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</si>
  <si>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</si>
  <si>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</si>
  <si>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</si>
  <si>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</si>
  <si>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</si>
  <si>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</si>
  <si>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</si>
  <si>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</si>
  <si>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</si>
  <si>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</si>
  <si>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</si>
  <si>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</si>
  <si>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</si>
  <si>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</si>
  <si>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</si>
  <si>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</si>
  <si>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</si>
  <si>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</si>
  <si>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</si>
  <si>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</si>
  <si>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</si>
  <si>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</si>
  <si>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</si>
  <si>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</si>
  <si>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</si>
  <si>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</si>
  <si>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</si>
  <si>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</si>
  <si>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</si>
  <si>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</si>
  <si>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</si>
  <si>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</si>
  <si>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</si>
  <si>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</si>
  <si>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</si>
  <si>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</si>
  <si>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</si>
  <si>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</si>
  <si>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</si>
  <si>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</si>
  <si>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</si>
  <si>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</si>
  <si>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</si>
  <si>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</si>
  <si>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</si>
  <si>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</si>
  <si>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</si>
  <si>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</si>
  <si>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</si>
  <si>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</si>
  <si>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</si>
  <si>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</si>
  <si>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</si>
  <si>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</si>
  <si>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</si>
  <si>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</si>
  <si>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</si>
  <si>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</si>
  <si>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</si>
  <si>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</si>
  <si>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</si>
  <si>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</si>
  <si>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</si>
  <si>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</si>
  <si>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</si>
  <si>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</si>
  <si>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</si>
  <si>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</si>
  <si>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</si>
  <si>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</si>
  <si>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</si>
  <si>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</si>
  <si>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</si>
  <si>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</si>
  <si>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</si>
  <si>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</si>
  <si>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</si>
  <si>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</si>
  <si>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</si>
  <si>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</si>
  <si>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</si>
  <si>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</si>
  <si>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</si>
  <si>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</si>
  <si>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</si>
  <si>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</si>
  <si>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</si>
  <si>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</si>
  <si>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</si>
  <si>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</si>
  <si>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</si>
  <si>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</si>
  <si>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</si>
  <si>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</si>
  <si>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</si>
  <si>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</si>
  <si>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</si>
  <si>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</si>
  <si>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</si>
  <si>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</si>
  <si>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</si>
  <si>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</si>
  <si>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</si>
  <si>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</si>
  <si>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</si>
  <si>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</si>
  <si>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</si>
  <si>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</si>
  <si>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</si>
  <si>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</si>
  <si>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</si>
  <si>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</si>
  <si>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</si>
  <si>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</si>
  <si>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</si>
  <si>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</si>
  <si>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</si>
  <si>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</si>
  <si>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</si>
  <si>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</si>
  <si>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</si>
  <si>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</si>
  <si>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</si>
  <si>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</si>
  <si>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</si>
  <si>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</si>
  <si>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</si>
  <si>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</si>
  <si>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</si>
  <si>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</si>
  <si>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</si>
  <si>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</si>
  <si>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</si>
  <si>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</si>
  <si>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</si>
  <si>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</si>
  <si>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</si>
  <si>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</si>
  <si>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</si>
  <si>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</si>
  <si>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</si>
  <si>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</si>
  <si>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</si>
  <si>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</si>
  <si>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</si>
  <si>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</si>
  <si>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</si>
  <si>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</si>
  <si>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</si>
  <si>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</si>
  <si>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</si>
  <si>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</si>
  <si>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</si>
  <si>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</si>
  <si>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</si>
  <si>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</si>
  <si>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</si>
  <si>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</si>
  <si>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</si>
  <si>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</si>
  <si>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</si>
  <si>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</si>
  <si>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</si>
  <si>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</si>
  <si>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</si>
  <si>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</si>
  <si>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</si>
  <si>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</si>
  <si>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</si>
  <si>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</si>
  <si>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</si>
  <si>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</si>
  <si>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</si>
  <si>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</si>
  <si>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102478</t>
  </si>
  <si>
    <t>2478</t>
  </si>
  <si>
    <t>DIAZEPAM SLOVAKOFARMA</t>
  </si>
  <si>
    <t>TBL 20X10MG</t>
  </si>
  <si>
    <t>109159</t>
  </si>
  <si>
    <t>9159</t>
  </si>
  <si>
    <t>HYLAK FORTE</t>
  </si>
  <si>
    <t>GTT 1X100ML</t>
  </si>
  <si>
    <t>111063</t>
  </si>
  <si>
    <t>11063</t>
  </si>
  <si>
    <t>IBALGIN 600 (IBUPROFEN 600)</t>
  </si>
  <si>
    <t>TBL OBD 30X600MG</t>
  </si>
  <si>
    <t>132082</t>
  </si>
  <si>
    <t>32082</t>
  </si>
  <si>
    <t>IBALGIN 400 (IBUPROFEN 400)</t>
  </si>
  <si>
    <t>TBL OBD 100X400MG</t>
  </si>
  <si>
    <t>198054</t>
  </si>
  <si>
    <t>SANVAL 10 MG</t>
  </si>
  <si>
    <t>POR TBL FLM 20X10MG</t>
  </si>
  <si>
    <t>185546</t>
  </si>
  <si>
    <t>BRUFEDOL 400 MG ŠUMIVÉ GRANULE</t>
  </si>
  <si>
    <t>POR GRA EFF 30X400MG</t>
  </si>
  <si>
    <t>120566</t>
  </si>
  <si>
    <t>100288</t>
  </si>
  <si>
    <t>EMOXEN GEL 10%</t>
  </si>
  <si>
    <t>DRM GEL 50GM</t>
  </si>
  <si>
    <t>51366</t>
  </si>
  <si>
    <t>CHLORID SODNÝ 0,9% BRAUN</t>
  </si>
  <si>
    <t>INF SOL 20X100MLPELAH</t>
  </si>
  <si>
    <t>841498</t>
  </si>
  <si>
    <t>0</t>
  </si>
  <si>
    <t>Carbosorb tbl.20-blistr</t>
  </si>
  <si>
    <t>900321</t>
  </si>
  <si>
    <t>KL PRIPRAVEK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</si>
  <si>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</si>
  <si>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</si>
  <si>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</si>
  <si>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</si>
  <si>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</si>
  <si>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</si>
  <si>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</si>
  <si>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</si>
  <si>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201452</t>
  </si>
  <si>
    <t>OPHTAL</t>
  </si>
  <si>
    <t>OPH AQA 4X25ML PLAST</t>
  </si>
  <si>
    <t>50113013</t>
  </si>
  <si>
    <t>201974</t>
  </si>
  <si>
    <t>PENICILIN G 1,0 DRASELNÁ SO. BIOTIKA</t>
  </si>
  <si>
    <t>INJ PLV SOL 10X1MU</t>
  </si>
  <si>
    <t>Ústav lékařské genetiky a fet.med.</t>
  </si>
  <si>
    <t>GEN: ambulance</t>
  </si>
  <si>
    <t>GEN: laboratoř</t>
  </si>
  <si>
    <t>Lékárna - léčiva</t>
  </si>
  <si>
    <t>Lékárna - antibiotika</t>
  </si>
  <si>
    <t>2841 - GEN: laboratoř</t>
  </si>
  <si>
    <t>J01CE01 - Benzylpenicilin</t>
  </si>
  <si>
    <t>J01CE01</t>
  </si>
  <si>
    <t>INJ PLV SOL 10X1000000IU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</si>
  <si>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</si>
  <si>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</si>
  <si>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</si>
  <si>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</si>
  <si>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</si>
  <si>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</si>
  <si>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</si>
  <si>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</si>
  <si>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</si>
  <si>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</si>
  <si>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</si>
  <si>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Curtisová Václava</t>
  </si>
  <si>
    <t>Marková Ivana</t>
  </si>
  <si>
    <t>Mracká Enkhjargal</t>
  </si>
  <si>
    <t>Procházka Martin</t>
  </si>
  <si>
    <t>Punová Lucia</t>
  </si>
  <si>
    <t>Štellmachová Júlia</t>
  </si>
  <si>
    <t>Veberová Tereza</t>
  </si>
  <si>
    <t>Vejvalková Šárka</t>
  </si>
  <si>
    <t>Amlodipin</t>
  </si>
  <si>
    <t>125053</t>
  </si>
  <si>
    <t>APO-AMLO 10</t>
  </si>
  <si>
    <t>TBL NOB 100X10MG</t>
  </si>
  <si>
    <t>Cefprozil</t>
  </si>
  <si>
    <t>53134</t>
  </si>
  <si>
    <t>CEFZIL 500 MG</t>
  </si>
  <si>
    <t>TBL FLM 20X500MG</t>
  </si>
  <si>
    <t>Cetirizin</t>
  </si>
  <si>
    <t>99600</t>
  </si>
  <si>
    <t>ZODAC</t>
  </si>
  <si>
    <t>TBL FLM 90X10MG</t>
  </si>
  <si>
    <t>Diazepam</t>
  </si>
  <si>
    <t>DIAZEPAM SLOVAKOFARMA 10 MG</t>
  </si>
  <si>
    <t>TBL NOB 20(2X10)X10MG</t>
  </si>
  <si>
    <t>Hořčík (různé sole v kombinaci)</t>
  </si>
  <si>
    <t>215978</t>
  </si>
  <si>
    <t>MAGNOSOLV</t>
  </si>
  <si>
    <t>POR GRA SOL SCC 30X365MG</t>
  </si>
  <si>
    <t>Chondroitin-sulfát</t>
  </si>
  <si>
    <t>176921</t>
  </si>
  <si>
    <t>CONDROSULF 400 MG</t>
  </si>
  <si>
    <t>CPS DUR 180X400MG</t>
  </si>
  <si>
    <t>Indometacin</t>
  </si>
  <si>
    <t>93724</t>
  </si>
  <si>
    <t>INDOMETACIN 100 BERLIN-CHEMIE</t>
  </si>
  <si>
    <t>SUP 10X100MG</t>
  </si>
  <si>
    <t>Salbutamol</t>
  </si>
  <si>
    <t>31934</t>
  </si>
  <si>
    <t>VENTOLIN INHALER N</t>
  </si>
  <si>
    <t>INH SUS PSS 200DÁVX100RG/DÁV</t>
  </si>
  <si>
    <t>Trazodon</t>
  </si>
  <si>
    <t>54094</t>
  </si>
  <si>
    <t>TRITTICO AC 75</t>
  </si>
  <si>
    <t>TBL RET 30X75MG</t>
  </si>
  <si>
    <t>Valsartan</t>
  </si>
  <si>
    <t>182111</t>
  </si>
  <si>
    <t>VALSARTAN KRKA 160 MG</t>
  </si>
  <si>
    <t>TBL FLM 90X160MG</t>
  </si>
  <si>
    <t>Zolpidem</t>
  </si>
  <si>
    <t>16286</t>
  </si>
  <si>
    <t>STILNOX</t>
  </si>
  <si>
    <t>TBL FLM 20X10MG</t>
  </si>
  <si>
    <t>Dexamethason a antiinfektiva</t>
  </si>
  <si>
    <t>2546</t>
  </si>
  <si>
    <t>MAXITROL</t>
  </si>
  <si>
    <t>OPH GTT SUS 1X5ML</t>
  </si>
  <si>
    <t>2547</t>
  </si>
  <si>
    <t>OPH UNG 1X3,5GM</t>
  </si>
  <si>
    <t>Flukonazol</t>
  </si>
  <si>
    <t>64941</t>
  </si>
  <si>
    <t>DIFLUCAN 150 MG</t>
  </si>
  <si>
    <t>CPS DUR 1X150MG I</t>
  </si>
  <si>
    <t>64940</t>
  </si>
  <si>
    <t>DIFLUCAN 50 MG</t>
  </si>
  <si>
    <t>CPS DUR 7X50MG I</t>
  </si>
  <si>
    <t>Jiná antiinfektiva</t>
  </si>
  <si>
    <t>200863</t>
  </si>
  <si>
    <t>OPHTHALMO-SEPTONEX</t>
  </si>
  <si>
    <t>OPH GTT SOL 1X10ML PLAST</t>
  </si>
  <si>
    <t>Kyselina acetylsalicylová</t>
  </si>
  <si>
    <t>71960</t>
  </si>
  <si>
    <t>ANOPYRIN 100 MG</t>
  </si>
  <si>
    <t>TBL NOB 5X10X100MG</t>
  </si>
  <si>
    <t>Telmisartan a amlodipin</t>
  </si>
  <si>
    <t>167862</t>
  </si>
  <si>
    <t>TWYNSTA 80 MG/10 MG</t>
  </si>
  <si>
    <t>TBL NOB 90X1X80MG/10MG</t>
  </si>
  <si>
    <t>167841</t>
  </si>
  <si>
    <t>TWYNSTA 40 MG/5 MG</t>
  </si>
  <si>
    <t>TBL NOB 90X1X40MG/5MG</t>
  </si>
  <si>
    <t>Anti-D (Rh) imunoglobulin</t>
  </si>
  <si>
    <t>88354</t>
  </si>
  <si>
    <t>RHESONATIV 625 IU/ML</t>
  </si>
  <si>
    <t>INJ SOL 1X2MLX625IU/ML</t>
  </si>
  <si>
    <t>Jiná antibiotika pro lokální aplikaci</t>
  </si>
  <si>
    <t>55759</t>
  </si>
  <si>
    <t>PAMYCON NA PŘÍPRAVU KAPEK</t>
  </si>
  <si>
    <t>DRM PLV SOL 1</t>
  </si>
  <si>
    <t>Klopidogrel</t>
  </si>
  <si>
    <t>141036</t>
  </si>
  <si>
    <t>TROMBEX 75 MG POTAHOVANÉ TABLETY</t>
  </si>
  <si>
    <t>TBL FLM 90X75MG</t>
  </si>
  <si>
    <t>163426</t>
  </si>
  <si>
    <t>ASPIRIN PROTECT 100</t>
  </si>
  <si>
    <t>TBL ENT 100X100MG</t>
  </si>
  <si>
    <t>Rosuvastatin</t>
  </si>
  <si>
    <t>148078</t>
  </si>
  <si>
    <t>ROSUCARD 40 MG POTAHOVANÉ TABLETY</t>
  </si>
  <si>
    <t>TBL FLM 90X40MG</t>
  </si>
  <si>
    <t>Aciklovir</t>
  </si>
  <si>
    <t>155937</t>
  </si>
  <si>
    <t>HERPESIN 400</t>
  </si>
  <si>
    <t>TBL NOB 50X400MG</t>
  </si>
  <si>
    <t>Amoxicilin</t>
  </si>
  <si>
    <t>32559</t>
  </si>
  <si>
    <t>OSPAMOX 1000 MG</t>
  </si>
  <si>
    <t>TBL FLM 14X1000MG</t>
  </si>
  <si>
    <t>Amoxicilin a enzymový inhibitor</t>
  </si>
  <si>
    <t>132711</t>
  </si>
  <si>
    <t>AUGMENTIN 1 G</t>
  </si>
  <si>
    <t>TBL FLM 14X875MG/125MG</t>
  </si>
  <si>
    <t>Antibiotika v kombinaci s ostatními léčivy</t>
  </si>
  <si>
    <t>1077</t>
  </si>
  <si>
    <t>OPHTHALMO-FRAMYKOIN COMP.</t>
  </si>
  <si>
    <t>OPH UNG 1X5GM</t>
  </si>
  <si>
    <t>Avokádový a sójový olej, nezmýdelnitelné</t>
  </si>
  <si>
    <t>49688</t>
  </si>
  <si>
    <t>PIASCLEDINE 300</t>
  </si>
  <si>
    <t>CPS DUR 30X100MG/200MG</t>
  </si>
  <si>
    <t>Azithromycin</t>
  </si>
  <si>
    <t>45010</t>
  </si>
  <si>
    <t>AZITROMYCIN SANDOZ 500 MG</t>
  </si>
  <si>
    <t>TBL FLM 3X500MG</t>
  </si>
  <si>
    <t>45011</t>
  </si>
  <si>
    <t>TBL FLM 6X500MG</t>
  </si>
  <si>
    <t>Betamethason a antibiotika</t>
  </si>
  <si>
    <t>83973</t>
  </si>
  <si>
    <t>FUCICORT</t>
  </si>
  <si>
    <t>CRM 15GMX20MG/1MG/1G</t>
  </si>
  <si>
    <t>1066</t>
  </si>
  <si>
    <t>FRAMYKOIN</t>
  </si>
  <si>
    <t>UNG 10GMX250IU/100IU/GM</t>
  </si>
  <si>
    <t>Klarithromycin</t>
  </si>
  <si>
    <t>203854</t>
  </si>
  <si>
    <t>KLACID 500</t>
  </si>
  <si>
    <t>TBL FLM 14X500MG</t>
  </si>
  <si>
    <t>Klindamycin</t>
  </si>
  <si>
    <t>100339</t>
  </si>
  <si>
    <t>DALACIN C 300 MG</t>
  </si>
  <si>
    <t>CPS DUR 16X300MG</t>
  </si>
  <si>
    <t>Kombinace různých antibiotik</t>
  </si>
  <si>
    <t>1076</t>
  </si>
  <si>
    <t>OPHTHALMO-FRAMYKOIN</t>
  </si>
  <si>
    <t>Kortikosteroidy</t>
  </si>
  <si>
    <t>84700</t>
  </si>
  <si>
    <t>OTOBACID N</t>
  </si>
  <si>
    <t>AUR GTT SOL 1X5ML</t>
  </si>
  <si>
    <t>Mebendazol</t>
  </si>
  <si>
    <t>122198</t>
  </si>
  <si>
    <t>VERMOX</t>
  </si>
  <si>
    <t>TBL NOB 6X100MG</t>
  </si>
  <si>
    <t>Metoklopramid</t>
  </si>
  <si>
    <t>93104</t>
  </si>
  <si>
    <t>DEGAN 10 MG TABLETY</t>
  </si>
  <si>
    <t>TBL NOB 40X10MG</t>
  </si>
  <si>
    <t>Omeprazol</t>
  </si>
  <si>
    <t>25366</t>
  </si>
  <si>
    <t>HELICID 20 ZENTIVA</t>
  </si>
  <si>
    <t>CPS ETD 90X20MG</t>
  </si>
  <si>
    <t>215609</t>
  </si>
  <si>
    <t>HELICID 10 ZENTIVA</t>
  </si>
  <si>
    <t>CPS ETD 90X10MG</t>
  </si>
  <si>
    <t>Prednison</t>
  </si>
  <si>
    <t>269</t>
  </si>
  <si>
    <t>PREDNISON 5 LÉČIVA</t>
  </si>
  <si>
    <t>TBL NOB 20X5MG</t>
  </si>
  <si>
    <t>2963</t>
  </si>
  <si>
    <t>PREDNISON 20 LÉČIVA</t>
  </si>
  <si>
    <t>TBL NOB 20X20MG</t>
  </si>
  <si>
    <t>Sulfamethoxazol a trimethoprim</t>
  </si>
  <si>
    <t>203954</t>
  </si>
  <si>
    <t>BISEPTOL 480</t>
  </si>
  <si>
    <t>TBL NOB 28X400MG/80MG</t>
  </si>
  <si>
    <t>Metronidazol</t>
  </si>
  <si>
    <t>94357</t>
  </si>
  <si>
    <t>ENTIZOL</t>
  </si>
  <si>
    <t>VAG TBL 50X500MG</t>
  </si>
  <si>
    <t>3377</t>
  </si>
  <si>
    <t>TBL NOB 20X400MG/80MG</t>
  </si>
  <si>
    <t>Bromazepam</t>
  </si>
  <si>
    <t>88217</t>
  </si>
  <si>
    <t>LEXAURIN 1,5</t>
  </si>
  <si>
    <t>TBL NOB 30X1,5MG</t>
  </si>
  <si>
    <t>48261</t>
  </si>
  <si>
    <t>DRM PLV ADS 1X20GM</t>
  </si>
  <si>
    <t>Nimesulid</t>
  </si>
  <si>
    <t>12895</t>
  </si>
  <si>
    <t>AULIN</t>
  </si>
  <si>
    <t>POR GRA SUS 30X100MG I</t>
  </si>
  <si>
    <t>Alprazolam</t>
  </si>
  <si>
    <t>83099</t>
  </si>
  <si>
    <t>XANAX SR 0,5 MG</t>
  </si>
  <si>
    <t>TBL PRO 30X0,5MG</t>
  </si>
  <si>
    <t>90957</t>
  </si>
  <si>
    <t>XANAX 0,25 MG</t>
  </si>
  <si>
    <t>TBL NOB 30X0,25MG</t>
  </si>
  <si>
    <t>Furosemid</t>
  </si>
  <si>
    <t>98219</t>
  </si>
  <si>
    <t>FURON 40 MG</t>
  </si>
  <si>
    <t>TBL NOB 50X40MG</t>
  </si>
  <si>
    <t>Jiná antihistaminika pro systémovou aplikaci</t>
  </si>
  <si>
    <t>2479</t>
  </si>
  <si>
    <t>DITHIADEN</t>
  </si>
  <si>
    <t>TBL NOB 20X2MG</t>
  </si>
  <si>
    <t>Nifuroxazid</t>
  </si>
  <si>
    <t>155871</t>
  </si>
  <si>
    <t>ERCEFURYL 200 MG CPS.</t>
  </si>
  <si>
    <t>CPS DUR 14X200MG</t>
  </si>
  <si>
    <t>Paracetamol, kombinace kromě psycholeptik</t>
  </si>
  <si>
    <t>206926</t>
  </si>
  <si>
    <t>PARALEN GRIP HORKÝ NÁPOJ ECHINACEA A ŠÍPKY 500 MG/10 MG</t>
  </si>
  <si>
    <t>POR GRA SOL SCC 6X500MG/10MG</t>
  </si>
  <si>
    <t>Pitofenon a analgetika</t>
  </si>
  <si>
    <t>176954</t>
  </si>
  <si>
    <t>ALGIFEN NEO</t>
  </si>
  <si>
    <t>POR GTT SOL 1X50ML</t>
  </si>
  <si>
    <t>88708</t>
  </si>
  <si>
    <t>ALGIFEN</t>
  </si>
  <si>
    <t>TBL NOB 20</t>
  </si>
  <si>
    <t>Různé jiné kombinace železa</t>
  </si>
  <si>
    <t>3423</t>
  </si>
  <si>
    <t>AKTIFERRIN COMPOSITUM</t>
  </si>
  <si>
    <t>POR CPS MOL 30</t>
  </si>
  <si>
    <t>Sertralin</t>
  </si>
  <si>
    <t>53950</t>
  </si>
  <si>
    <t>ZOLOFT 50 MG</t>
  </si>
  <si>
    <t>TBL FLM 28X50MG</t>
  </si>
  <si>
    <t>Železo v kombinaci s kyanokobalaminem a kyselinou listovou</t>
  </si>
  <si>
    <t>59571</t>
  </si>
  <si>
    <t>FERRO-FOLGAMMA</t>
  </si>
  <si>
    <t>CPS MOL 100X37MG/5MG/0,01MG</t>
  </si>
  <si>
    <t>Takrolimus</t>
  </si>
  <si>
    <t>27312</t>
  </si>
  <si>
    <t>PROTOPIC 0,1%</t>
  </si>
  <si>
    <t>UNG 30GMX0,1%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</si>
  <si>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</si>
  <si>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</si>
  <si>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</si>
  <si>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</si>
  <si>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</si>
  <si>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N05BA12 - Alprazolam</t>
  </si>
  <si>
    <t>R03AC02 - Salbutamol</t>
  </si>
  <si>
    <t>N06AB06 - Sertralin</t>
  </si>
  <si>
    <t>J01FA10 - Azithromycin</t>
  </si>
  <si>
    <t>C10AA07 - Rosuvastatin</t>
  </si>
  <si>
    <t>R06AE07 - Cetirizin</t>
  </si>
  <si>
    <t>J02AC01 - Flukonazol</t>
  </si>
  <si>
    <t>B01AC04</t>
  </si>
  <si>
    <t>C10AA07</t>
  </si>
  <si>
    <t>R03AC02</t>
  </si>
  <si>
    <t>R06AE07</t>
  </si>
  <si>
    <t>J02AC01</t>
  </si>
  <si>
    <t>J01FA10</t>
  </si>
  <si>
    <t>N05BA12</t>
  </si>
  <si>
    <t>N06AB06</t>
  </si>
  <si>
    <t>Přehled plnění PL - Preskripce léčivých přípravků - orientační přehled</t>
  </si>
  <si>
    <t>ZA318</t>
  </si>
  <si>
    <t>Náplast transpore 1,25 cm x 9,14 m 1527-0</t>
  </si>
  <si>
    <t>ZA411</t>
  </si>
  <si>
    <t>Gáza přířezy 30 cm x 30 cm 17 nití 07004</t>
  </si>
  <si>
    <t>ZA446</t>
  </si>
  <si>
    <t>Vata buničitá přířezy 20 x 30 cm 1230200129</t>
  </si>
  <si>
    <t>ZA593</t>
  </si>
  <si>
    <t>Tampon sterilní stáčený 20 x 20 cm / 5 ks 28003+</t>
  </si>
  <si>
    <t>ZB404</t>
  </si>
  <si>
    <t>Náplast cosmos 8 cm x 1 m 5403353</t>
  </si>
  <si>
    <t>ZC100</t>
  </si>
  <si>
    <t>Vata buničitá dělená 2 role / 500 ks 40 x 50 mm 1230200310</t>
  </si>
  <si>
    <t>ZC885</t>
  </si>
  <si>
    <t>Náplast omnifix E 10 cm x 10 m 900650</t>
  </si>
  <si>
    <t>ZN473</t>
  </si>
  <si>
    <t>Vata obvazová 200 g nesterilní skládaná 1321900103</t>
  </si>
  <si>
    <t>ZA727</t>
  </si>
  <si>
    <t>Kontejner 30 ml sterilní uchovávání pevných i kapalných vzorků FLME25175</t>
  </si>
  <si>
    <t>ZA775</t>
  </si>
  <si>
    <t>Sáček močový lepicí dětský pro novoroz. 80x220 mm d744988</t>
  </si>
  <si>
    <t>ZA790</t>
  </si>
  <si>
    <t>Stříkačka injekční 2-dílná 5 ml L Inject Solo4606051V</t>
  </si>
  <si>
    <t>ZA808</t>
  </si>
  <si>
    <t>Kanyla venofix safety 23G modrá 4056353</t>
  </si>
  <si>
    <t>ZB075</t>
  </si>
  <si>
    <t>Hadička kyslíková 2 m s koncovkami H-103007</t>
  </si>
  <si>
    <t>ZB597</t>
  </si>
  <si>
    <t>Hadička spojovací HS 3,0 x 150LL bal. á 30 ks 606321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</si>
  <si>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</si>
  <si>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</si>
  <si>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</si>
  <si>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</si>
  <si>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</si>
  <si>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</si>
  <si>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</si>
  <si>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</si>
  <si>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</si>
  <si>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</si>
  <si>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</si>
  <si>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</si>
  <si>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</si>
  <si>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</si>
  <si>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</si>
  <si>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</si>
  <si>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ZB772</t>
  </si>
  <si>
    <t>Přechodka adaptér luer 450070</t>
  </si>
  <si>
    <t>ZB773</t>
  </si>
  <si>
    <t>Zkumavka šedá-glykemie 454085</t>
  </si>
  <si>
    <t>ZB775</t>
  </si>
  <si>
    <t>Zkumavka koagulace 4 ml modrá 454329</t>
  </si>
  <si>
    <t>ZB777</t>
  </si>
  <si>
    <t>Zkumavka červená 4 ml gel 454071</t>
  </si>
  <si>
    <t>ZB844</t>
  </si>
  <si>
    <t>Esmarch 60 x 1250 KVS 06125</t>
  </si>
  <si>
    <t>ZB949</t>
  </si>
  <si>
    <t>Pinzeta UH sterilní HAR478 165 (HAR999565)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</si>
  <si>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</si>
  <si>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</si>
  <si>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</si>
  <si>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</si>
  <si>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</si>
  <si>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</si>
  <si>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</si>
  <si>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</si>
  <si>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</si>
  <si>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</si>
  <si>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</si>
  <si>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</si>
  <si>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</si>
  <si>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</si>
  <si>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</si>
  <si>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</si>
  <si>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ZI182</t>
  </si>
  <si>
    <t>Zkumavka + aplikátor s chem.stabilizátorem UriSwab žlutá 802CE.A</t>
  </si>
  <si>
    <t>ZJ672</t>
  </si>
  <si>
    <t>Pohár na moč 250 ml UH GAMA204809</t>
  </si>
  <si>
    <t>ZJ673</t>
  </si>
  <si>
    <t>Pohár na moč 100 ml UH GAMA204808</t>
  </si>
  <si>
    <t>ZB966</t>
  </si>
  <si>
    <t>Nůžky rovné chirurgické hrotnaté 150 mm B397113920005</t>
  </si>
  <si>
    <t>ZN206</t>
  </si>
  <si>
    <t>Lopatka ústní dřevěná lékařská sterilní 150 x 17 mm bal. á 500 ks 4002/SG/CS/L</t>
  </si>
  <si>
    <t>ZN298</t>
  </si>
  <si>
    <t>Hadička spojovací Gamaplus 1,8 x 1800 LL NO DOP (606304) 686403</t>
  </si>
  <si>
    <t>ZN299</t>
  </si>
  <si>
    <t>Hadička spojovací Gamaplus 1,8 x 1800 UNIV NO DOP (606307) 686412</t>
  </si>
  <si>
    <t>ZB963</t>
  </si>
  <si>
    <t>Pinzeta anatomická úzká 145 mm B397114920019</t>
  </si>
  <si>
    <t>ZE949</t>
  </si>
  <si>
    <t>Zkumavka na moč 9,5 ml 455028</t>
  </si>
  <si>
    <t>ZC037</t>
  </si>
  <si>
    <t>Kádinka vysoká sklo 1000 ml (213-1068) KAVA632417012940</t>
  </si>
  <si>
    <t>ZA715</t>
  </si>
  <si>
    <t>Set infuzní intrafix primeline classic 150 cm 4062957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</si>
  <si>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</si>
  <si>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</si>
  <si>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</si>
  <si>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</si>
  <si>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</si>
  <si>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</si>
  <si>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ZB767</t>
  </si>
  <si>
    <t>Jehla vakuová 226/38 mm černá 450075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</si>
  <si>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</si>
  <si>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</si>
  <si>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</si>
  <si>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</si>
  <si>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</si>
  <si>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</si>
  <si>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</si>
  <si>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</si>
  <si>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ZC772</t>
  </si>
  <si>
    <t>Maska kyslíková pro dospělé uchycení gumičkou 13101</t>
  </si>
  <si>
    <t>ZN620</t>
  </si>
  <si>
    <t>Maska kyslíková dospělá s nebulizací a hadičkou 2 m bal. á 100 ks A0400</t>
  </si>
  <si>
    <t>ZA557</t>
  </si>
  <si>
    <t>Kompresa gáza 10 x 20 cm/5 ks sterilní 26013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</si>
  <si>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</si>
  <si>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</si>
  <si>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</si>
  <si>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</si>
  <si>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</si>
  <si>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modrá zátka bal. á 20 ks 400914</t>
  </si>
  <si>
    <t>ZB780</t>
  </si>
  <si>
    <t>Kontejner 120 ml sterilní á 50 ks FLME25035</t>
  </si>
  <si>
    <t>ZB798</t>
  </si>
  <si>
    <t>Stříkačka injekční 2-dílná 20 ml LL Inject Solo 4606736V</t>
  </si>
  <si>
    <t>ZJ278</t>
  </si>
  <si>
    <t>Zkumavka PP 10 ml sterilní bal. á 200 ks FLME21150</t>
  </si>
  <si>
    <t>ZA816</t>
  </si>
  <si>
    <t>Zkumavka PS 15 ml sterilní 400915</t>
  </si>
  <si>
    <t>ZM042</t>
  </si>
  <si>
    <t>Mikrozkumavka s víčkem 500 ul Qubit Assay Tubes bal. á 500 ks Q32856</t>
  </si>
  <si>
    <t>ZC767</t>
  </si>
  <si>
    <t>Víčko UH žluté ke zkumavka močová bal. á 100 ks FLME25072</t>
  </si>
  <si>
    <t>ZJ763</t>
  </si>
  <si>
    <t>Kapilára avant aray 36 cm 4333464</t>
  </si>
  <si>
    <t>ZF613</t>
  </si>
  <si>
    <t>Kryozkumavka 4,5 ml bal. á 400 ks 89050</t>
  </si>
  <si>
    <t>ZG061</t>
  </si>
  <si>
    <t>Syringe P/N 1 ml 4304471</t>
  </si>
  <si>
    <t>ZC082</t>
  </si>
  <si>
    <t>Zkumavka UH močová bez víčka 12 ml FLME25062</t>
  </si>
  <si>
    <t>ZF477</t>
  </si>
  <si>
    <t>Destička pro přípravu vzorků do kapiláry 96-well PCR plate bal. á 100 ks (732-2390) VWRI732-2390</t>
  </si>
  <si>
    <t>ZB070</t>
  </si>
  <si>
    <t>Filtr tips 1000ul (1024) 990352</t>
  </si>
  <si>
    <t>ZC831</t>
  </si>
  <si>
    <t>Sklo podložní mat. okraj 2501</t>
  </si>
  <si>
    <t>Sklo podložní mat. okraj bal. á 50 ks AA00000112E (2501)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</si>
  <si>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</si>
  <si>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</si>
  <si>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</si>
  <si>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</si>
  <si>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</si>
  <si>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(5320) BPCST02-DC-01B</t>
  </si>
  <si>
    <t>ZL046</t>
  </si>
  <si>
    <t>Microtubes Clear 1.7 ml  bal. á 500 ks BCN1700-BP(7100)</t>
  </si>
  <si>
    <t>ZB605</t>
  </si>
  <si>
    <t>Špička modrá krátká manžeta 1108</t>
  </si>
  <si>
    <t>ZB788</t>
  </si>
  <si>
    <t>Špička s filtrem 20 ul bal. á 96 ks 96.11190.9.01 (staré.k.č. 96.10296.9.01)</t>
  </si>
  <si>
    <t>ZC066</t>
  </si>
  <si>
    <t>Kádinka nízká s výlevkou sklo 100 ml (213-1045) KAVA632417010100</t>
  </si>
  <si>
    <t>ZB125</t>
  </si>
  <si>
    <t>Láhev kultivační 25 cm2 á 360 ks 90026</t>
  </si>
  <si>
    <t>ZC043</t>
  </si>
  <si>
    <t>Kádinka vysoká s výlevkou 400 ml KAVA632417012400_U</t>
  </si>
  <si>
    <t>ZK597</t>
  </si>
  <si>
    <t>Strip PCR Tube Strips-Flat cup strips bal. á 10x12 strip.TCS0803</t>
  </si>
  <si>
    <t>ZA793</t>
  </si>
  <si>
    <t>Špička s filtrem 200 ul bal. á 96 ks (96.9263.9.01) 96.11193.9.01</t>
  </si>
  <si>
    <t>ZB000</t>
  </si>
  <si>
    <t>Špička s filtrem 1000 ul bal. á 480 ks (96.10298.9.01- končí) 96.11194.9.01</t>
  </si>
  <si>
    <t>ZE908</t>
  </si>
  <si>
    <t>Mikrozkumavka PCR individual Tube Domed Cap 0,2 ml bal. á 1000 ks 4Ti-0790</t>
  </si>
  <si>
    <t>ZC092</t>
  </si>
  <si>
    <t>Sklo krycí 15 x 15 mm 634 990 101 010</t>
  </si>
  <si>
    <t>ZI771</t>
  </si>
  <si>
    <t>Špička Capp ExpellPlus 20ul FT bal. 10 x 96 ks 5030062</t>
  </si>
  <si>
    <t>ZF248</t>
  </si>
  <si>
    <t>Thin wall clear PCR strip tubes 0,2 ml and flat strip caps 12 tubes/ 80 ks 5390</t>
  </si>
  <si>
    <t>ZM043</t>
  </si>
  <si>
    <t>Mikrodestičky ABgene 0,8 ml Storage Plate 1bag of 50 plates 96-jamkové bal. á 50 ks AB-0859</t>
  </si>
  <si>
    <t>ZE897</t>
  </si>
  <si>
    <t>Mikrozkumavka PCR 8 strip bez víček bal. á 125 ks 3426.8S</t>
  </si>
  <si>
    <t>ZO341</t>
  </si>
  <si>
    <t>Sklíčko Microarray Slide Backing 8 x 60 bal. á 5 ks G2534-60014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</si>
  <si>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</si>
  <si>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</si>
  <si>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</si>
  <si>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ZN125</t>
  </si>
  <si>
    <t>Rukavice operační gammex latex PF bez pudru 7,5 330048075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</si>
  <si>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</si>
  <si>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</si>
  <si>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</si>
  <si>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</si>
  <si>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</si>
  <si>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</si>
  <si>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</si>
  <si>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</si>
  <si>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</si>
  <si>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</si>
  <si>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</si>
  <si>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</si>
  <si>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</si>
  <si>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</si>
  <si>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</si>
  <si>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</si>
  <si>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DC166</t>
  </si>
  <si>
    <t>ETHANOL 99,5%,  P.A.</t>
  </si>
  <si>
    <t>DG208</t>
  </si>
  <si>
    <t>GIEMSA-ROMANOWSKI</t>
  </si>
  <si>
    <t>DG393</t>
  </si>
  <si>
    <t>Ethanol 96%</t>
  </si>
  <si>
    <t>DC858</t>
  </si>
  <si>
    <t>PRIMER</t>
  </si>
  <si>
    <t>DA293</t>
  </si>
  <si>
    <t>SALSA MLPA EK1 reagent kit –100rxn -FAM</t>
  </si>
  <si>
    <t>DG143</t>
  </si>
  <si>
    <t>kyselina SÍROVÁ P.A.</t>
  </si>
  <si>
    <t>DG229</t>
  </si>
  <si>
    <t>METHANOL P.A.</t>
  </si>
  <si>
    <t>DC792</t>
  </si>
  <si>
    <t>QIAamp DNA Mini Kit (250), QIAgen</t>
  </si>
  <si>
    <t>DE371</t>
  </si>
  <si>
    <t>RPMI-1640 medium,w glutamine and sodium bicarbonate 100 ml</t>
  </si>
  <si>
    <t>DE260</t>
  </si>
  <si>
    <t>AmnioGrow CE IVD</t>
  </si>
  <si>
    <t>DE452</t>
  </si>
  <si>
    <t>Flushing medium, 500 ml,CFLM-500</t>
  </si>
  <si>
    <t>DD060</t>
  </si>
  <si>
    <t>FG,HI-DI FORMAMIDE 25 ml</t>
  </si>
  <si>
    <t>DC341</t>
  </si>
  <si>
    <t>PHYTOHAEMAGLUTININ REAGENT</t>
  </si>
  <si>
    <t>DD567</t>
  </si>
  <si>
    <t>Running buffer w/EDTA 10x, 25ml</t>
  </si>
  <si>
    <t>DB186</t>
  </si>
  <si>
    <t>Ion Library Equalizer Kit</t>
  </si>
  <si>
    <t>DG815</t>
  </si>
  <si>
    <t>SALSA MLPA P070 Hu Telomere-5 probemix 50rxn</t>
  </si>
  <si>
    <t>DG896</t>
  </si>
  <si>
    <t>ION 316 chip kit v2, 4 chips</t>
  </si>
  <si>
    <t>DG930</t>
  </si>
  <si>
    <t>SALSA MS-MLPA probemix ME032-UPD7/UPD14 25rxn</t>
  </si>
  <si>
    <t>DG295</t>
  </si>
  <si>
    <t>SALSA MLPA P036 Hu Telomere-3 probemix 50rxn</t>
  </si>
  <si>
    <t>DG939</t>
  </si>
  <si>
    <t>SALSA MLPA EK5 reagent kit- 500 reactions (5x6 vials) - FAM</t>
  </si>
  <si>
    <t>DD993</t>
  </si>
  <si>
    <t>QIAQUICK GEL EXTRACTION KIT (250)</t>
  </si>
  <si>
    <t>DG635</t>
  </si>
  <si>
    <t>ION AMPLISEQ LIBRARY KIT 2.0</t>
  </si>
  <si>
    <t>DA982</t>
  </si>
  <si>
    <t>Chromosome Synchro P</t>
  </si>
  <si>
    <t>DD452</t>
  </si>
  <si>
    <t>ION PGM HI-Q OT2 KIT</t>
  </si>
  <si>
    <t>DG202</t>
  </si>
  <si>
    <t>CHLORID AMONNY P.A.</t>
  </si>
  <si>
    <t>DG399</t>
  </si>
  <si>
    <t>SALSA MLPA P250 DiGeorge probemix-25R</t>
  </si>
  <si>
    <t>DG413</t>
  </si>
  <si>
    <t>1 ml Glass Syringe (for ABI310 sequencing polymer)</t>
  </si>
  <si>
    <t>DG607</t>
  </si>
  <si>
    <t>SALSA MLPA P297 Microdel.Syndr.-2 probemix 50rxn</t>
  </si>
  <si>
    <t>DC767</t>
  </si>
  <si>
    <t>POP4</t>
  </si>
  <si>
    <t>DG336</t>
  </si>
  <si>
    <t>MID 1-48 for Illumina MiSeq (240 barcodes)</t>
  </si>
  <si>
    <t>DG533</t>
  </si>
  <si>
    <t>SNaPshot Multiplex Kit 100Reactions</t>
  </si>
  <si>
    <t>DG337</t>
  </si>
  <si>
    <t>MiSeq Reagent nano Kit v2 (500cycles)</t>
  </si>
  <si>
    <t>DG931</t>
  </si>
  <si>
    <t>SALSA MLPA probemix P060-SMA 100rxn</t>
  </si>
  <si>
    <t>DE922</t>
  </si>
  <si>
    <t>SALSA MLPA P077 BRCA2 probemix – 100 rxn, ver.A3</t>
  </si>
  <si>
    <t>DA210</t>
  </si>
  <si>
    <t>FastAB Thermosens. Alk. Phosphatase 1000 u</t>
  </si>
  <si>
    <t>DH412</t>
  </si>
  <si>
    <t>BRCA hereditary Cancer MASTR Plus</t>
  </si>
  <si>
    <t>DG981</t>
  </si>
  <si>
    <t>SureTag DNA labeling kit</t>
  </si>
  <si>
    <t>801335</t>
  </si>
  <si>
    <t>-HCl 0,1 M 1000 ml, 500 ml</t>
  </si>
  <si>
    <t>DA242</t>
  </si>
  <si>
    <t>NA06897 DNA from LCL</t>
  </si>
  <si>
    <t>DA241</t>
  </si>
  <si>
    <t>NA07537 DNA from LCL</t>
  </si>
  <si>
    <t>DA810</t>
  </si>
  <si>
    <t>SALSA MLPA P343 Autism-1 probemix - 25 reactions</t>
  </si>
  <si>
    <t>DF544</t>
  </si>
  <si>
    <t>Sure FISH 1q23.3 PBX1 DF 603kb</t>
  </si>
  <si>
    <t>DH424</t>
  </si>
  <si>
    <t>SALSA MLPA P046-C1 TSC2 -25 r</t>
  </si>
  <si>
    <t>DH430</t>
  </si>
  <si>
    <t>SALSA MLPA P264-B1 Human Telomere-9, 25rxn</t>
  </si>
  <si>
    <t>DH088</t>
  </si>
  <si>
    <t>Devyser CFTR core</t>
  </si>
  <si>
    <t>DA864</t>
  </si>
  <si>
    <t>Ion Xpress™ Barcode Adapters 1-16 Kit</t>
  </si>
  <si>
    <t>DE593</t>
  </si>
  <si>
    <t>ION PGM HI-Q SEQ KIT</t>
  </si>
  <si>
    <t>DG993</t>
  </si>
  <si>
    <t>POP7 polymer</t>
  </si>
  <si>
    <t>DH522</t>
  </si>
  <si>
    <t>POP4 polymer</t>
  </si>
  <si>
    <t>DG585</t>
  </si>
  <si>
    <t>SALSA MLPA P002-C2 BRCA 1 probemix 100R</t>
  </si>
  <si>
    <t>DB418</t>
  </si>
  <si>
    <t>Proteináza K 500 mg</t>
  </si>
  <si>
    <t>DG534</t>
  </si>
  <si>
    <t>Xa Yc dual label  10 tests</t>
  </si>
  <si>
    <t>DH529</t>
  </si>
  <si>
    <t>Painting Probe 10 Green, 5 tests</t>
  </si>
  <si>
    <t>DF412</t>
  </si>
  <si>
    <t>Oligo aCGH Hybridization kit</t>
  </si>
  <si>
    <t>DH503</t>
  </si>
  <si>
    <t>Cot-1 Human DNA</t>
  </si>
  <si>
    <t>DB136</t>
  </si>
  <si>
    <t>Oligo aCGH ChIP-on-Chip Wash Buffer Kit</t>
  </si>
  <si>
    <t>DA624</t>
  </si>
  <si>
    <t>SALSA MLPA P106 MRX probemix 25rxn</t>
  </si>
  <si>
    <t>DG404</t>
  </si>
  <si>
    <t>SALSA MLPA P018-F1 SHOX-50rxn</t>
  </si>
  <si>
    <t>DF718</t>
  </si>
  <si>
    <t>Alagille probe (JAG1)/20qter ctrl 5 testů</t>
  </si>
  <si>
    <t>DA211</t>
  </si>
  <si>
    <t>Exonuclease I (Exo I) 4000 u</t>
  </si>
  <si>
    <t>DG334</t>
  </si>
  <si>
    <t>BRCA MASTR Dx (8rxns)</t>
  </si>
  <si>
    <t>DG335</t>
  </si>
  <si>
    <t>BRCA MASTR Dx (40rxns)</t>
  </si>
  <si>
    <t>DB189</t>
  </si>
  <si>
    <t>Ampli Taq Gold 360 master mix</t>
  </si>
  <si>
    <t>DE825</t>
  </si>
  <si>
    <t>PCR H2O 15 ml</t>
  </si>
  <si>
    <t>DC487</t>
  </si>
  <si>
    <t>KARYOMAX COLCEMID SOLUTION (CE LABEL)</t>
  </si>
  <si>
    <t>DH558</t>
  </si>
  <si>
    <t>Alpha satellite 13/21Red    5testů,Cytocell</t>
  </si>
  <si>
    <t>DH557</t>
  </si>
  <si>
    <t>SureFISH H chr.14.21942434-22218303</t>
  </si>
  <si>
    <t>DE667</t>
  </si>
  <si>
    <t>COLLAGENASE TYPE IA-S</t>
  </si>
  <si>
    <t>DD663</t>
  </si>
  <si>
    <t>kyselina boritá p.a.</t>
  </si>
  <si>
    <t>DD637</t>
  </si>
  <si>
    <t>GENESCAN 500 TAMRA</t>
  </si>
  <si>
    <t>DA181</t>
  </si>
  <si>
    <t>Hank's balanced salt solution (HBSS), 500 ml</t>
  </si>
  <si>
    <t>DG227</t>
  </si>
  <si>
    <t>BENZEN p.a., 1L</t>
  </si>
  <si>
    <t>DA944</t>
  </si>
  <si>
    <t>Agencourt AMPure XP 5 ml kit</t>
  </si>
  <si>
    <t>DA005</t>
  </si>
  <si>
    <t>DNA remover, 4x500ml refill bottle</t>
  </si>
  <si>
    <t>DH502</t>
  </si>
  <si>
    <t>SurePrint G3 CGH ISCA v2 Microarray Kit, 8x60K</t>
  </si>
  <si>
    <t>DH602</t>
  </si>
  <si>
    <t>SALSA MLPA probemix P124-C1 TSC1,50 rxn</t>
  </si>
  <si>
    <t>DG414</t>
  </si>
  <si>
    <t>SALSA MLPA kit P046-C1 TSC2 - 50rx</t>
  </si>
  <si>
    <t>DE997</t>
  </si>
  <si>
    <t>KAPA HyperPlus kit - 96 rxn</t>
  </si>
  <si>
    <t>DE980</t>
  </si>
  <si>
    <t>Kit with KAPA HIFi NGS lib Ampli Primers - 50rxn</t>
  </si>
  <si>
    <t>DG864</t>
  </si>
  <si>
    <t>SALSA MLPA P343 Autism-1 probemix - 50 reactions</t>
  </si>
  <si>
    <t>DF216</t>
  </si>
  <si>
    <t>QIAamp Circulating Nucleic Acid Kit (50)</t>
  </si>
  <si>
    <t>DA623</t>
  </si>
  <si>
    <t>SALSA MLPA P245 Microdel.Syndr.-1 probemix 50rxn</t>
  </si>
  <si>
    <t>DA996</t>
  </si>
  <si>
    <t>GeneScan 500 LIZ Size Standard</t>
  </si>
  <si>
    <t>DH617</t>
  </si>
  <si>
    <t>Ion ReproSeq™ PGS 314 Kit, without chips</t>
  </si>
  <si>
    <t>DE045</t>
  </si>
  <si>
    <t>Combi PPP Master Mix, 1000 reakcí</t>
  </si>
  <si>
    <t>DA717</t>
  </si>
  <si>
    <t>ION PGM Enrichment Beads</t>
  </si>
  <si>
    <t>DG933</t>
  </si>
  <si>
    <t>SALSA MLPA ME030 BWS/RSS probemix – 50 rxn</t>
  </si>
  <si>
    <t>DH638</t>
  </si>
  <si>
    <t>SALSA MLPA probemix P060-SMA 50rxn</t>
  </si>
  <si>
    <t>DE929</t>
  </si>
  <si>
    <t>FETAL BOVINE SERUM  pro TK, 500 ml</t>
  </si>
  <si>
    <t>DG338</t>
  </si>
  <si>
    <t>Phix control kit v3</t>
  </si>
  <si>
    <t>DA447</t>
  </si>
  <si>
    <t>ViennaLab CF StripAssay 10t</t>
  </si>
  <si>
    <t>DG604</t>
  </si>
  <si>
    <t>SALSA Ligase-65, 115 ul</t>
  </si>
  <si>
    <t>DH655</t>
  </si>
  <si>
    <t>SALSA MLPA buffer 180ul</t>
  </si>
  <si>
    <t>DB209</t>
  </si>
  <si>
    <t>Nucleo spin blood (240)</t>
  </si>
  <si>
    <t>DC425</t>
  </si>
  <si>
    <t>CHLORID DRASELNY P.A</t>
  </si>
  <si>
    <t>DH667</t>
  </si>
  <si>
    <t>Tube, 5x seq buffer small</t>
  </si>
  <si>
    <t>DH020</t>
  </si>
  <si>
    <t>Digeorge TBX1/22q13.3 Combination, 5 tests</t>
  </si>
  <si>
    <t>DA509</t>
  </si>
  <si>
    <t>Platinum Cathode Electrode (ABI310)</t>
  </si>
  <si>
    <t>DF677</t>
  </si>
  <si>
    <t>310 Capillaries, 47cm</t>
  </si>
  <si>
    <t>DH666</t>
  </si>
  <si>
    <t>POP-4 Polymer  3,5 ml</t>
  </si>
  <si>
    <t>DD451</t>
  </si>
  <si>
    <t>UltraPure Glycogen 100 ul</t>
  </si>
  <si>
    <t>DB238</t>
  </si>
  <si>
    <t>GeneScan 120 LIZ Size Standard</t>
  </si>
  <si>
    <t>DF483</t>
  </si>
  <si>
    <t>HotStarTaq DNA Polymerase (250)</t>
  </si>
  <si>
    <t>DH668</t>
  </si>
  <si>
    <t>Capillary array 4x36 cm</t>
  </si>
  <si>
    <t>DC303</t>
  </si>
  <si>
    <t>BigDye Terminator Cycle Sequencing Kit v.3.1</t>
  </si>
  <si>
    <t>DF605</t>
  </si>
  <si>
    <t>POP-7 Polymer for 3130 Genetic Analyzer</t>
  </si>
  <si>
    <t>DB287</t>
  </si>
  <si>
    <t>Illumina MiSeq reagent kit v2, 500 cycles</t>
  </si>
  <si>
    <t>DF133</t>
  </si>
  <si>
    <t>TRYPSIN 1:250 100g</t>
  </si>
  <si>
    <t>DH672</t>
  </si>
  <si>
    <t>Williams-Beuren , 5 testů f.Cytocell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</si>
  <si>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</si>
  <si>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</si>
  <si>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</si>
  <si>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</si>
  <si>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</si>
  <si>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</si>
  <si>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</si>
  <si>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</si>
  <si>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</si>
  <si>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</si>
  <si>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</si>
  <si>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</si>
  <si>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</si>
  <si>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</si>
  <si>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</si>
  <si>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</si>
  <si>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50115020</t>
  </si>
  <si>
    <t>Diagnostika (112 04 004, 132 01 004)</t>
  </si>
  <si>
    <t>Spotřeba zdravotnického materiálu - orientační přehled</t>
  </si>
  <si>
    <t>ON Data</t>
  </si>
  <si>
    <t>107 - Pracoviště kardiologie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</si>
  <si>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</si>
  <si>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</si>
  <si>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</si>
  <si>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</si>
  <si>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</si>
  <si>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</si>
  <si>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</si>
  <si>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Dhaifalah Ishraq</t>
  </si>
  <si>
    <t>Godava Marek</t>
  </si>
  <si>
    <t>Petřková Jana</t>
  </si>
  <si>
    <t>Zdravotní výkony vykázané na pracovišti v rámci ambulantní péče dle lékařů *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</si>
  <si>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</si>
  <si>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</si>
  <si>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</si>
  <si>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</si>
  <si>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</si>
  <si>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</si>
  <si>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</si>
  <si>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1</t>
  </si>
  <si>
    <t>0088354</t>
  </si>
  <si>
    <t>0113403</t>
  </si>
  <si>
    <t>RHOPHYLAC 300 MIKROGRAMŮ/2 ML</t>
  </si>
  <si>
    <t>09117</t>
  </si>
  <si>
    <t>ODBĚR KRVE ZE ŽÍLY U DÍTĚTĚ DO 10 LET</t>
  </si>
  <si>
    <t>09507</t>
  </si>
  <si>
    <t>PSYCHOTERAPIE PODPŮRNÁ PROVÁDĚNÁ LÉKAŘEM NEPSYCHIA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</si>
  <si>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</si>
  <si>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</si>
  <si>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</si>
  <si>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</si>
  <si>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</si>
  <si>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</si>
  <si>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</si>
  <si>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</si>
  <si>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</si>
  <si>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</si>
  <si>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</si>
  <si>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</si>
  <si>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</si>
  <si>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</si>
  <si>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</si>
  <si>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</si>
  <si>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</si>
  <si>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</si>
  <si>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</si>
  <si>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</si>
  <si>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09115</t>
  </si>
  <si>
    <t>ODBĚR BIOLOGICKÉHO MATERIÁLU JINÉHO NEŽ KREV NA KV</t>
  </si>
  <si>
    <t>28103</t>
  </si>
  <si>
    <t>PŘÍPRAVA  BIOLOGICKÉHO MATERIÁLU PROBANDA K TRANSP</t>
  </si>
  <si>
    <t>28100</t>
  </si>
  <si>
    <t>TRANSPORT BIOLOGICKÉHO MATERIÁLU K VYŠETŘENÍ DO ZA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</si>
  <si>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</si>
  <si>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</si>
  <si>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</si>
  <si>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</si>
  <si>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</si>
  <si>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</si>
  <si>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</si>
  <si>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</si>
  <si>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</si>
  <si>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</si>
  <si>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</si>
  <si>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</si>
  <si>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</si>
  <si>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</si>
  <si>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</si>
  <si>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</si>
  <si>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</si>
  <si>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</si>
  <si>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</si>
  <si>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</si>
  <si>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</si>
  <si>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</si>
  <si>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</si>
  <si>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</si>
  <si>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</si>
  <si>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</si>
  <si>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</si>
  <si>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</si>
  <si>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</si>
  <si>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</si>
  <si>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</si>
  <si>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</si>
  <si>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</si>
  <si>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</si>
  <si>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</si>
  <si>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</si>
  <si>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</si>
  <si>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</si>
  <si>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</si>
  <si>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</si>
  <si>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</si>
  <si>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</si>
  <si>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</si>
  <si>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</si>
  <si>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</si>
  <si>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</si>
  <si>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</si>
  <si>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</si>
  <si>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</si>
  <si>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</si>
  <si>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</si>
  <si>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</si>
  <si>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</si>
  <si>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</si>
  <si>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</si>
  <si>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</si>
  <si>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</si>
  <si>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</si>
  <si>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</si>
  <si>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</si>
  <si>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</si>
  <si>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</si>
  <si>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</si>
  <si>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</si>
  <si>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</si>
  <si>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</si>
  <si>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</si>
  <si>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</si>
  <si>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</si>
  <si>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26 - Oddělení rehabilitace</t>
  </si>
  <si>
    <t>32 - Hemato-onkologická klinika</t>
  </si>
  <si>
    <t>50 - Kardiochirurgická klinika</t>
  </si>
  <si>
    <t>01</t>
  </si>
  <si>
    <t>02</t>
  </si>
  <si>
    <t>03</t>
  </si>
  <si>
    <t>04</t>
  </si>
  <si>
    <t>08</t>
  </si>
  <si>
    <t>09</t>
  </si>
  <si>
    <t>10</t>
  </si>
  <si>
    <t>94211</t>
  </si>
  <si>
    <t>DLOUHODOBÁ KULTIVACE BUNĚK RŮZNÝCH TKÁNÍ Z PRENATÁ</t>
  </si>
  <si>
    <t>16</t>
  </si>
  <si>
    <t>17</t>
  </si>
  <si>
    <t>20</t>
  </si>
  <si>
    <t>21</t>
  </si>
  <si>
    <t>26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</si>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</sst>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5.3599325941051008</c:v>
                </c:pt>
                <c:pt idx="1">
                  <c:v>5.2165467150689917</c:v>
                </c:pt>
                <c:pt idx="2">
                  <c:v>5.4123453045425718</c:v>
                </c:pt>
                <c:pt idx="3">
                  <c:v>5.2480145591258074</c:v>
                </c:pt>
                <c:pt idx="4">
                  <c:v>5.0959419088668181</c:v>
                </c:pt>
                <c:pt idx="5">
                  <c:v>4.9575854312636958</c:v>
                </c:pt>
                <c:pt idx="6">
                  <c:v>4.4240735673474498</c:v>
                </c:pt>
                <c:pt idx="7">
                  <c:v>4.1997665437745697</c:v>
                </c:pt>
                <c:pt idx="8">
                  <c:v>4.2317977360884482</c:v>
                </c:pt>
                <c:pt idx="9">
                  <c:v>4.1692404211669736</c:v>
                </c:pt>
                <c:pt idx="10">
                  <c:v>3.8363134257526212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3632"/>
        <c:axId val="3684830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2.5947434523646238</c:v>
                </c:pt>
                <c:pt idx="1">
                  <c:v>2.5947434523646238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80368"/>
        <c:axId val="368480912"/>
      </c:scatterChart>
      <c:catAx>
        <c:axId val="36848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848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83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483632"/>
        <c:crosses val="autoZero"/>
        <c:crossBetween val="between"/>
      </c:valAx>
      <c:valAx>
        <c:axId val="3684803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0912"/>
        <c:crosses val="max"/>
        <c:crossBetween val="midCat"/>
      </c:valAx>
      <c:valAx>
        <c:axId val="3684809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684803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257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523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212</v>
      </c>
      <c r="C15" s="47" t="s">
        <v>222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770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771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788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1233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1240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1246</v>
      </c>
      <c r="C27" s="47" t="s">
        <v>225</v>
      </c>
    </row>
    <row r="28" spans="1:3" ht="14.4" customHeight="1" x14ac:dyDescent="0.3">
      <c r="A28" s="147" t="str">
        <f t="shared" si="4"/>
        <v>ZV Vykáz.-A Detail</v>
      </c>
      <c r="B28" s="90" t="s">
        <v>1345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1376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523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190.52</v>
      </c>
      <c r="K3" s="44">
        <f>IF(M3=0,0,J3/M3)</f>
        <v>1</v>
      </c>
      <c r="L3" s="43">
        <f>SUBTOTAL(9,L6:L1048576)</f>
        <v>1</v>
      </c>
      <c r="M3" s="45">
        <f>SUBTOTAL(9,M6:M1048576)</f>
        <v>190.52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452</v>
      </c>
      <c r="B6" s="497" t="s">
        <v>521</v>
      </c>
      <c r="C6" s="497" t="s">
        <v>511</v>
      </c>
      <c r="D6" s="497" t="s">
        <v>512</v>
      </c>
      <c r="E6" s="497" t="s">
        <v>522</v>
      </c>
      <c r="F6" s="485"/>
      <c r="G6" s="485"/>
      <c r="H6" s="302">
        <v>0</v>
      </c>
      <c r="I6" s="485">
        <v>1</v>
      </c>
      <c r="J6" s="485">
        <v>190.52</v>
      </c>
      <c r="K6" s="302">
        <v>1</v>
      </c>
      <c r="L6" s="485">
        <v>1</v>
      </c>
      <c r="M6" s="486">
        <v>190.52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212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257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64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38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214</v>
      </c>
      <c r="C4" s="377"/>
      <c r="D4" s="377"/>
      <c r="E4" s="378"/>
      <c r="F4" s="373" t="s">
        <v>219</v>
      </c>
      <c r="G4" s="374"/>
      <c r="H4" s="374"/>
      <c r="I4" s="375"/>
      <c r="J4" s="376" t="s">
        <v>220</v>
      </c>
      <c r="K4" s="377"/>
      <c r="L4" s="377"/>
      <c r="M4" s="378"/>
      <c r="N4" s="373" t="s">
        <v>221</v>
      </c>
      <c r="O4" s="374"/>
      <c r="P4" s="374"/>
      <c r="Q4" s="375"/>
    </row>
    <row r="5" spans="1:17" ht="14.4" customHeight="1" thickBot="1" x14ac:dyDescent="0.35">
      <c r="A5" s="498" t="s">
        <v>213</v>
      </c>
      <c r="B5" s="499" t="s">
        <v>215</v>
      </c>
      <c r="C5" s="499" t="s">
        <v>216</v>
      </c>
      <c r="D5" s="499" t="s">
        <v>217</v>
      </c>
      <c r="E5" s="500" t="s">
        <v>218</v>
      </c>
      <c r="F5" s="501" t="s">
        <v>215</v>
      </c>
      <c r="G5" s="502" t="s">
        <v>216</v>
      </c>
      <c r="H5" s="502" t="s">
        <v>217</v>
      </c>
      <c r="I5" s="503" t="s">
        <v>218</v>
      </c>
      <c r="J5" s="499" t="s">
        <v>215</v>
      </c>
      <c r="K5" s="499" t="s">
        <v>216</v>
      </c>
      <c r="L5" s="499" t="s">
        <v>217</v>
      </c>
      <c r="M5" s="500" t="s">
        <v>218</v>
      </c>
      <c r="N5" s="501" t="s">
        <v>215</v>
      </c>
      <c r="O5" s="502" t="s">
        <v>216</v>
      </c>
      <c r="P5" s="502" t="s">
        <v>217</v>
      </c>
      <c r="Q5" s="503" t="s">
        <v>218</v>
      </c>
    </row>
    <row r="6" spans="1:17" ht="14.4" customHeight="1" x14ac:dyDescent="0.3">
      <c r="A6" s="508" t="s">
        <v>524</v>
      </c>
      <c r="B6" s="514"/>
      <c r="C6" s="463"/>
      <c r="D6" s="463"/>
      <c r="E6" s="464"/>
      <c r="F6" s="511"/>
      <c r="G6" s="482"/>
      <c r="H6" s="482"/>
      <c r="I6" s="517"/>
      <c r="J6" s="514"/>
      <c r="K6" s="463"/>
      <c r="L6" s="463"/>
      <c r="M6" s="464"/>
      <c r="N6" s="511"/>
      <c r="O6" s="482"/>
      <c r="P6" s="482"/>
      <c r="Q6" s="504"/>
    </row>
    <row r="7" spans="1:17" ht="14.4" customHeight="1" x14ac:dyDescent="0.3">
      <c r="A7" s="509" t="s">
        <v>525</v>
      </c>
      <c r="B7" s="515">
        <v>24</v>
      </c>
      <c r="C7" s="469"/>
      <c r="D7" s="469"/>
      <c r="E7" s="470"/>
      <c r="F7" s="512">
        <v>1</v>
      </c>
      <c r="G7" s="505">
        <v>0</v>
      </c>
      <c r="H7" s="505">
        <v>0</v>
      </c>
      <c r="I7" s="518">
        <v>0</v>
      </c>
      <c r="J7" s="515">
        <v>11</v>
      </c>
      <c r="K7" s="469"/>
      <c r="L7" s="469"/>
      <c r="M7" s="470"/>
      <c r="N7" s="512">
        <v>1</v>
      </c>
      <c r="O7" s="505">
        <v>0</v>
      </c>
      <c r="P7" s="505">
        <v>0</v>
      </c>
      <c r="Q7" s="506">
        <v>0</v>
      </c>
    </row>
    <row r="8" spans="1:17" ht="14.4" customHeight="1" thickBot="1" x14ac:dyDescent="0.35">
      <c r="A8" s="510" t="s">
        <v>526</v>
      </c>
      <c r="B8" s="516">
        <v>40</v>
      </c>
      <c r="C8" s="475"/>
      <c r="D8" s="475"/>
      <c r="E8" s="476"/>
      <c r="F8" s="513">
        <v>1</v>
      </c>
      <c r="G8" s="483">
        <v>0</v>
      </c>
      <c r="H8" s="483">
        <v>0</v>
      </c>
      <c r="I8" s="519">
        <v>0</v>
      </c>
      <c r="J8" s="516">
        <v>27</v>
      </c>
      <c r="K8" s="475"/>
      <c r="L8" s="475"/>
      <c r="M8" s="476"/>
      <c r="N8" s="513">
        <v>1</v>
      </c>
      <c r="O8" s="483">
        <v>0</v>
      </c>
      <c r="P8" s="483">
        <v>0</v>
      </c>
      <c r="Q8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257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28</v>
      </c>
      <c r="B5" s="448" t="s">
        <v>514</v>
      </c>
      <c r="C5" s="451">
        <v>16654.619999999995</v>
      </c>
      <c r="D5" s="451">
        <v>54</v>
      </c>
      <c r="E5" s="451">
        <v>15390.699999999997</v>
      </c>
      <c r="F5" s="520">
        <v>0.92410994666945279</v>
      </c>
      <c r="G5" s="451">
        <v>50</v>
      </c>
      <c r="H5" s="520">
        <v>0.92592592592592593</v>
      </c>
      <c r="I5" s="451">
        <v>1263.92</v>
      </c>
      <c r="J5" s="520">
        <v>7.5890053330547338E-2</v>
      </c>
      <c r="K5" s="451">
        <v>4</v>
      </c>
      <c r="L5" s="520">
        <v>7.407407407407407E-2</v>
      </c>
      <c r="M5" s="451" t="s">
        <v>69</v>
      </c>
      <c r="N5" s="151"/>
    </row>
    <row r="6" spans="1:14" ht="14.4" customHeight="1" x14ac:dyDescent="0.3">
      <c r="A6" s="447">
        <v>28</v>
      </c>
      <c r="B6" s="448" t="s">
        <v>527</v>
      </c>
      <c r="C6" s="451">
        <v>16654.619999999995</v>
      </c>
      <c r="D6" s="451">
        <v>54</v>
      </c>
      <c r="E6" s="451">
        <v>15390.699999999997</v>
      </c>
      <c r="F6" s="520">
        <v>0.92410994666945279</v>
      </c>
      <c r="G6" s="451">
        <v>50</v>
      </c>
      <c r="H6" s="520">
        <v>0.92592592592592593</v>
      </c>
      <c r="I6" s="451">
        <v>1263.92</v>
      </c>
      <c r="J6" s="520">
        <v>7.5890053330547338E-2</v>
      </c>
      <c r="K6" s="451">
        <v>4</v>
      </c>
      <c r="L6" s="520">
        <v>7.407407407407407E-2</v>
      </c>
      <c r="M6" s="451" t="s">
        <v>1</v>
      </c>
      <c r="N6" s="151"/>
    </row>
    <row r="7" spans="1:14" ht="14.4" customHeight="1" x14ac:dyDescent="0.3">
      <c r="A7" s="447" t="s">
        <v>442</v>
      </c>
      <c r="B7" s="448" t="s">
        <v>3</v>
      </c>
      <c r="C7" s="451">
        <v>16654.619999999995</v>
      </c>
      <c r="D7" s="451">
        <v>54</v>
      </c>
      <c r="E7" s="451">
        <v>15390.699999999997</v>
      </c>
      <c r="F7" s="520">
        <v>0.92410994666945279</v>
      </c>
      <c r="G7" s="451">
        <v>50</v>
      </c>
      <c r="H7" s="520">
        <v>0.92592592592592593</v>
      </c>
      <c r="I7" s="451">
        <v>1263.92</v>
      </c>
      <c r="J7" s="520">
        <v>7.5890053330547338E-2</v>
      </c>
      <c r="K7" s="451">
        <v>4</v>
      </c>
      <c r="L7" s="520">
        <v>7.407407407407407E-2</v>
      </c>
      <c r="M7" s="451" t="s">
        <v>446</v>
      </c>
      <c r="N7" s="151"/>
    </row>
    <row r="9" spans="1:14" ht="14.4" customHeight="1" x14ac:dyDescent="0.3">
      <c r="A9" s="447">
        <v>28</v>
      </c>
      <c r="B9" s="448" t="s">
        <v>514</v>
      </c>
      <c r="C9" s="451" t="s">
        <v>444</v>
      </c>
      <c r="D9" s="451" t="s">
        <v>444</v>
      </c>
      <c r="E9" s="451" t="s">
        <v>444</v>
      </c>
      <c r="F9" s="520" t="s">
        <v>444</v>
      </c>
      <c r="G9" s="451" t="s">
        <v>444</v>
      </c>
      <c r="H9" s="520" t="s">
        <v>444</v>
      </c>
      <c r="I9" s="451" t="s">
        <v>444</v>
      </c>
      <c r="J9" s="520" t="s">
        <v>444</v>
      </c>
      <c r="K9" s="451" t="s">
        <v>444</v>
      </c>
      <c r="L9" s="520" t="s">
        <v>444</v>
      </c>
      <c r="M9" s="451" t="s">
        <v>69</v>
      </c>
      <c r="N9" s="151"/>
    </row>
    <row r="10" spans="1:14" ht="14.4" customHeight="1" x14ac:dyDescent="0.3">
      <c r="A10" s="447" t="s">
        <v>528</v>
      </c>
      <c r="B10" s="448" t="s">
        <v>527</v>
      </c>
      <c r="C10" s="451">
        <v>16654.619999999995</v>
      </c>
      <c r="D10" s="451">
        <v>54</v>
      </c>
      <c r="E10" s="451">
        <v>15390.699999999997</v>
      </c>
      <c r="F10" s="520">
        <v>0.92410994666945279</v>
      </c>
      <c r="G10" s="451">
        <v>50</v>
      </c>
      <c r="H10" s="520">
        <v>0.92592592592592593</v>
      </c>
      <c r="I10" s="451">
        <v>1263.92</v>
      </c>
      <c r="J10" s="520">
        <v>7.5890053330547338E-2</v>
      </c>
      <c r="K10" s="451">
        <v>4</v>
      </c>
      <c r="L10" s="520">
        <v>7.407407407407407E-2</v>
      </c>
      <c r="M10" s="451" t="s">
        <v>1</v>
      </c>
      <c r="N10" s="151"/>
    </row>
    <row r="11" spans="1:14" ht="14.4" customHeight="1" x14ac:dyDescent="0.3">
      <c r="A11" s="447" t="s">
        <v>528</v>
      </c>
      <c r="B11" s="448" t="s">
        <v>529</v>
      </c>
      <c r="C11" s="451">
        <v>16654.619999999995</v>
      </c>
      <c r="D11" s="451">
        <v>54</v>
      </c>
      <c r="E11" s="451">
        <v>15390.699999999997</v>
      </c>
      <c r="F11" s="520">
        <v>0.92410994666945279</v>
      </c>
      <c r="G11" s="451">
        <v>50</v>
      </c>
      <c r="H11" s="520">
        <v>0.92592592592592593</v>
      </c>
      <c r="I11" s="451">
        <v>1263.92</v>
      </c>
      <c r="J11" s="520">
        <v>7.5890053330547338E-2</v>
      </c>
      <c r="K11" s="451">
        <v>4</v>
      </c>
      <c r="L11" s="520">
        <v>7.407407407407407E-2</v>
      </c>
      <c r="M11" s="451" t="s">
        <v>450</v>
      </c>
      <c r="N11" s="151"/>
    </row>
    <row r="12" spans="1:14" ht="14.4" customHeight="1" x14ac:dyDescent="0.3">
      <c r="A12" s="447" t="s">
        <v>444</v>
      </c>
      <c r="B12" s="448" t="s">
        <v>444</v>
      </c>
      <c r="C12" s="451" t="s">
        <v>444</v>
      </c>
      <c r="D12" s="451" t="s">
        <v>444</v>
      </c>
      <c r="E12" s="451" t="s">
        <v>444</v>
      </c>
      <c r="F12" s="520" t="s">
        <v>444</v>
      </c>
      <c r="G12" s="451" t="s">
        <v>444</v>
      </c>
      <c r="H12" s="520" t="s">
        <v>444</v>
      </c>
      <c r="I12" s="451" t="s">
        <v>444</v>
      </c>
      <c r="J12" s="520" t="s">
        <v>444</v>
      </c>
      <c r="K12" s="451" t="s">
        <v>444</v>
      </c>
      <c r="L12" s="520" t="s">
        <v>444</v>
      </c>
      <c r="M12" s="451" t="s">
        <v>451</v>
      </c>
      <c r="N12" s="151"/>
    </row>
    <row r="13" spans="1:14" ht="14.4" customHeight="1" x14ac:dyDescent="0.3">
      <c r="A13" s="447" t="s">
        <v>442</v>
      </c>
      <c r="B13" s="448" t="s">
        <v>530</v>
      </c>
      <c r="C13" s="451">
        <v>16654.619999999995</v>
      </c>
      <c r="D13" s="451">
        <v>54</v>
      </c>
      <c r="E13" s="451">
        <v>15390.699999999997</v>
      </c>
      <c r="F13" s="520">
        <v>0.92410994666945279</v>
      </c>
      <c r="G13" s="451">
        <v>50</v>
      </c>
      <c r="H13" s="520">
        <v>0.92592592592592593</v>
      </c>
      <c r="I13" s="451">
        <v>1263.92</v>
      </c>
      <c r="J13" s="520">
        <v>7.5890053330547338E-2</v>
      </c>
      <c r="K13" s="451">
        <v>4</v>
      </c>
      <c r="L13" s="520">
        <v>7.407407407407407E-2</v>
      </c>
      <c r="M13" s="451" t="s">
        <v>446</v>
      </c>
      <c r="N13" s="151"/>
    </row>
    <row r="14" spans="1:14" ht="14.4" customHeight="1" x14ac:dyDescent="0.3">
      <c r="A14" s="521" t="s">
        <v>531</v>
      </c>
    </row>
    <row r="15" spans="1:14" ht="14.4" customHeight="1" x14ac:dyDescent="0.3">
      <c r="A15" s="522" t="s">
        <v>532</v>
      </c>
    </row>
    <row r="16" spans="1:14" ht="14.4" customHeight="1" x14ac:dyDescent="0.3">
      <c r="A16" s="521" t="s">
        <v>533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257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6"/>
      <c r="D4" s="499" t="s">
        <v>20</v>
      </c>
      <c r="E4" s="526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23" t="s">
        <v>534</v>
      </c>
      <c r="B5" s="514">
        <v>135.83000000000001</v>
      </c>
      <c r="C5" s="460">
        <v>1</v>
      </c>
      <c r="D5" s="527">
        <v>3</v>
      </c>
      <c r="E5" s="496" t="s">
        <v>534</v>
      </c>
      <c r="F5" s="514">
        <v>135.83000000000001</v>
      </c>
      <c r="G5" s="482">
        <v>1</v>
      </c>
      <c r="H5" s="463">
        <v>3</v>
      </c>
      <c r="I5" s="504">
        <v>1</v>
      </c>
      <c r="J5" s="532"/>
      <c r="K5" s="482">
        <v>0</v>
      </c>
      <c r="L5" s="463"/>
      <c r="M5" s="504">
        <v>0</v>
      </c>
    </row>
    <row r="6" spans="1:13" ht="14.4" customHeight="1" x14ac:dyDescent="0.3">
      <c r="A6" s="524" t="s">
        <v>535</v>
      </c>
      <c r="B6" s="515">
        <v>1226.17</v>
      </c>
      <c r="C6" s="466">
        <v>1</v>
      </c>
      <c r="D6" s="528">
        <v>3</v>
      </c>
      <c r="E6" s="530" t="s">
        <v>535</v>
      </c>
      <c r="F6" s="515">
        <v>89.91</v>
      </c>
      <c r="G6" s="505">
        <v>7.3325884665258481E-2</v>
      </c>
      <c r="H6" s="469">
        <v>1</v>
      </c>
      <c r="I6" s="506">
        <v>0.33333333333333331</v>
      </c>
      <c r="J6" s="533">
        <v>1136.26</v>
      </c>
      <c r="K6" s="505">
        <v>0.92667411533474142</v>
      </c>
      <c r="L6" s="469">
        <v>2</v>
      </c>
      <c r="M6" s="506">
        <v>0.66666666666666663</v>
      </c>
    </row>
    <row r="7" spans="1:13" ht="14.4" customHeight="1" x14ac:dyDescent="0.3">
      <c r="A7" s="524" t="s">
        <v>536</v>
      </c>
      <c r="B7" s="515">
        <v>1712.88</v>
      </c>
      <c r="C7" s="466">
        <v>1</v>
      </c>
      <c r="D7" s="528">
        <v>6</v>
      </c>
      <c r="E7" s="530" t="s">
        <v>536</v>
      </c>
      <c r="F7" s="515">
        <v>1712.88</v>
      </c>
      <c r="G7" s="505">
        <v>1</v>
      </c>
      <c r="H7" s="469">
        <v>6</v>
      </c>
      <c r="I7" s="506">
        <v>1</v>
      </c>
      <c r="J7" s="533"/>
      <c r="K7" s="505">
        <v>0</v>
      </c>
      <c r="L7" s="469"/>
      <c r="M7" s="506">
        <v>0</v>
      </c>
    </row>
    <row r="8" spans="1:13" ht="14.4" customHeight="1" x14ac:dyDescent="0.3">
      <c r="A8" s="524" t="s">
        <v>537</v>
      </c>
      <c r="B8" s="515">
        <v>3476.43</v>
      </c>
      <c r="C8" s="466">
        <v>1</v>
      </c>
      <c r="D8" s="528">
        <v>6</v>
      </c>
      <c r="E8" s="530" t="s">
        <v>537</v>
      </c>
      <c r="F8" s="515">
        <v>3476.43</v>
      </c>
      <c r="G8" s="505">
        <v>1</v>
      </c>
      <c r="H8" s="469">
        <v>6</v>
      </c>
      <c r="I8" s="506">
        <v>1</v>
      </c>
      <c r="J8" s="533"/>
      <c r="K8" s="505">
        <v>0</v>
      </c>
      <c r="L8" s="469"/>
      <c r="M8" s="506">
        <v>0</v>
      </c>
    </row>
    <row r="9" spans="1:13" ht="14.4" customHeight="1" x14ac:dyDescent="0.3">
      <c r="A9" s="524" t="s">
        <v>538</v>
      </c>
      <c r="B9" s="515">
        <v>233.20999999999998</v>
      </c>
      <c r="C9" s="466">
        <v>1</v>
      </c>
      <c r="D9" s="528">
        <v>2</v>
      </c>
      <c r="E9" s="530" t="s">
        <v>538</v>
      </c>
      <c r="F9" s="515">
        <v>233.20999999999998</v>
      </c>
      <c r="G9" s="505">
        <v>1</v>
      </c>
      <c r="H9" s="469">
        <v>2</v>
      </c>
      <c r="I9" s="506">
        <v>1</v>
      </c>
      <c r="J9" s="533"/>
      <c r="K9" s="505">
        <v>0</v>
      </c>
      <c r="L9" s="469"/>
      <c r="M9" s="506">
        <v>0</v>
      </c>
    </row>
    <row r="10" spans="1:13" ht="14.4" customHeight="1" x14ac:dyDescent="0.3">
      <c r="A10" s="524" t="s">
        <v>539</v>
      </c>
      <c r="B10" s="515">
        <v>7574.5399999999991</v>
      </c>
      <c r="C10" s="466">
        <v>1</v>
      </c>
      <c r="D10" s="528">
        <v>22</v>
      </c>
      <c r="E10" s="530" t="s">
        <v>539</v>
      </c>
      <c r="F10" s="515">
        <v>7574.5399999999991</v>
      </c>
      <c r="G10" s="505">
        <v>1</v>
      </c>
      <c r="H10" s="469">
        <v>22</v>
      </c>
      <c r="I10" s="506">
        <v>1</v>
      </c>
      <c r="J10" s="533"/>
      <c r="K10" s="505">
        <v>0</v>
      </c>
      <c r="L10" s="469"/>
      <c r="M10" s="506">
        <v>0</v>
      </c>
    </row>
    <row r="11" spans="1:13" ht="14.4" customHeight="1" x14ac:dyDescent="0.3">
      <c r="A11" s="524" t="s">
        <v>540</v>
      </c>
      <c r="B11" s="515">
        <v>905.51999999999987</v>
      </c>
      <c r="C11" s="466">
        <v>1</v>
      </c>
      <c r="D11" s="528">
        <v>10</v>
      </c>
      <c r="E11" s="530" t="s">
        <v>540</v>
      </c>
      <c r="F11" s="515">
        <v>777.8599999999999</v>
      </c>
      <c r="G11" s="505">
        <v>0.85902023146921103</v>
      </c>
      <c r="H11" s="469">
        <v>8</v>
      </c>
      <c r="I11" s="506">
        <v>0.8</v>
      </c>
      <c r="J11" s="533">
        <v>127.66</v>
      </c>
      <c r="K11" s="505">
        <v>0.14097976853078895</v>
      </c>
      <c r="L11" s="469">
        <v>2</v>
      </c>
      <c r="M11" s="506">
        <v>0.2</v>
      </c>
    </row>
    <row r="12" spans="1:13" ht="14.4" customHeight="1" thickBot="1" x14ac:dyDescent="0.35">
      <c r="A12" s="525" t="s">
        <v>541</v>
      </c>
      <c r="B12" s="516">
        <v>1390.04</v>
      </c>
      <c r="C12" s="472">
        <v>1</v>
      </c>
      <c r="D12" s="529">
        <v>2</v>
      </c>
      <c r="E12" s="531" t="s">
        <v>541</v>
      </c>
      <c r="F12" s="516">
        <v>1390.04</v>
      </c>
      <c r="G12" s="483">
        <v>1</v>
      </c>
      <c r="H12" s="475">
        <v>2</v>
      </c>
      <c r="I12" s="507">
        <v>1</v>
      </c>
      <c r="J12" s="534"/>
      <c r="K12" s="483">
        <v>0</v>
      </c>
      <c r="L12" s="475"/>
      <c r="M12" s="5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770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16654.620000000003</v>
      </c>
      <c r="N3" s="66">
        <f>SUBTOTAL(9,N7:N1048576)</f>
        <v>157</v>
      </c>
      <c r="O3" s="66">
        <f>SUBTOTAL(9,O7:O1048576)</f>
        <v>54</v>
      </c>
      <c r="P3" s="66">
        <f>SUBTOTAL(9,P7:P1048576)</f>
        <v>15390.699999999999</v>
      </c>
      <c r="Q3" s="67">
        <f>IF(M3=0,0,P3/M3)</f>
        <v>0.92410994666945245</v>
      </c>
      <c r="R3" s="66">
        <f>SUBTOTAL(9,R7:R1048576)</f>
        <v>151</v>
      </c>
      <c r="S3" s="67">
        <f>IF(N3=0,0,R3/N3)</f>
        <v>0.96178343949044587</v>
      </c>
      <c r="T3" s="66">
        <f>SUBTOTAL(9,T7:T1048576)</f>
        <v>50</v>
      </c>
      <c r="U3" s="68">
        <f>IF(O3=0,0,T3/O3)</f>
        <v>0.92592592592592593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28</v>
      </c>
      <c r="B7" s="541" t="s">
        <v>514</v>
      </c>
      <c r="C7" s="541" t="s">
        <v>528</v>
      </c>
      <c r="D7" s="542" t="s">
        <v>768</v>
      </c>
      <c r="E7" s="543" t="s">
        <v>536</v>
      </c>
      <c r="F7" s="541" t="s">
        <v>527</v>
      </c>
      <c r="G7" s="541" t="s">
        <v>542</v>
      </c>
      <c r="H7" s="541" t="s">
        <v>444</v>
      </c>
      <c r="I7" s="541" t="s">
        <v>543</v>
      </c>
      <c r="J7" s="541" t="s">
        <v>544</v>
      </c>
      <c r="K7" s="541" t="s">
        <v>545</v>
      </c>
      <c r="L7" s="544">
        <v>207.27</v>
      </c>
      <c r="M7" s="544">
        <v>414.54</v>
      </c>
      <c r="N7" s="541">
        <v>2</v>
      </c>
      <c r="O7" s="545">
        <v>0.5</v>
      </c>
      <c r="P7" s="544">
        <v>414.54</v>
      </c>
      <c r="Q7" s="546">
        <v>1</v>
      </c>
      <c r="R7" s="541">
        <v>2</v>
      </c>
      <c r="S7" s="546">
        <v>1</v>
      </c>
      <c r="T7" s="545">
        <v>0.5</v>
      </c>
      <c r="U7" s="122">
        <v>1</v>
      </c>
    </row>
    <row r="8" spans="1:21" ht="14.4" customHeight="1" x14ac:dyDescent="0.3">
      <c r="A8" s="547">
        <v>28</v>
      </c>
      <c r="B8" s="548" t="s">
        <v>514</v>
      </c>
      <c r="C8" s="548" t="s">
        <v>528</v>
      </c>
      <c r="D8" s="549" t="s">
        <v>768</v>
      </c>
      <c r="E8" s="550" t="s">
        <v>536</v>
      </c>
      <c r="F8" s="548" t="s">
        <v>527</v>
      </c>
      <c r="G8" s="548" t="s">
        <v>546</v>
      </c>
      <c r="H8" s="548" t="s">
        <v>444</v>
      </c>
      <c r="I8" s="548" t="s">
        <v>547</v>
      </c>
      <c r="J8" s="548" t="s">
        <v>548</v>
      </c>
      <c r="K8" s="548" t="s">
        <v>549</v>
      </c>
      <c r="L8" s="551">
        <v>0</v>
      </c>
      <c r="M8" s="551">
        <v>0</v>
      </c>
      <c r="N8" s="548">
        <v>1</v>
      </c>
      <c r="O8" s="552">
        <v>0.5</v>
      </c>
      <c r="P8" s="551">
        <v>0</v>
      </c>
      <c r="Q8" s="553"/>
      <c r="R8" s="548">
        <v>1</v>
      </c>
      <c r="S8" s="553">
        <v>1</v>
      </c>
      <c r="T8" s="552">
        <v>0.5</v>
      </c>
      <c r="U8" s="554">
        <v>1</v>
      </c>
    </row>
    <row r="9" spans="1:21" ht="14.4" customHeight="1" x14ac:dyDescent="0.3">
      <c r="A9" s="547">
        <v>28</v>
      </c>
      <c r="B9" s="548" t="s">
        <v>514</v>
      </c>
      <c r="C9" s="548" t="s">
        <v>528</v>
      </c>
      <c r="D9" s="549" t="s">
        <v>768</v>
      </c>
      <c r="E9" s="550" t="s">
        <v>536</v>
      </c>
      <c r="F9" s="548" t="s">
        <v>527</v>
      </c>
      <c r="G9" s="548" t="s">
        <v>550</v>
      </c>
      <c r="H9" s="548" t="s">
        <v>769</v>
      </c>
      <c r="I9" s="548" t="s">
        <v>551</v>
      </c>
      <c r="J9" s="548" t="s">
        <v>552</v>
      </c>
      <c r="K9" s="548" t="s">
        <v>553</v>
      </c>
      <c r="L9" s="551">
        <v>207.45</v>
      </c>
      <c r="M9" s="551">
        <v>207.45</v>
      </c>
      <c r="N9" s="548">
        <v>1</v>
      </c>
      <c r="O9" s="552">
        <v>0.5</v>
      </c>
      <c r="P9" s="551">
        <v>207.45</v>
      </c>
      <c r="Q9" s="553">
        <v>1</v>
      </c>
      <c r="R9" s="548">
        <v>1</v>
      </c>
      <c r="S9" s="553">
        <v>1</v>
      </c>
      <c r="T9" s="552">
        <v>0.5</v>
      </c>
      <c r="U9" s="554">
        <v>1</v>
      </c>
    </row>
    <row r="10" spans="1:21" ht="14.4" customHeight="1" x14ac:dyDescent="0.3">
      <c r="A10" s="547">
        <v>28</v>
      </c>
      <c r="B10" s="548" t="s">
        <v>514</v>
      </c>
      <c r="C10" s="548" t="s">
        <v>528</v>
      </c>
      <c r="D10" s="549" t="s">
        <v>768</v>
      </c>
      <c r="E10" s="550" t="s">
        <v>536</v>
      </c>
      <c r="F10" s="548" t="s">
        <v>527</v>
      </c>
      <c r="G10" s="548" t="s">
        <v>554</v>
      </c>
      <c r="H10" s="548" t="s">
        <v>444</v>
      </c>
      <c r="I10" s="548" t="s">
        <v>466</v>
      </c>
      <c r="J10" s="548" t="s">
        <v>555</v>
      </c>
      <c r="K10" s="548" t="s">
        <v>556</v>
      </c>
      <c r="L10" s="551">
        <v>37.61</v>
      </c>
      <c r="M10" s="551">
        <v>112.83</v>
      </c>
      <c r="N10" s="548">
        <v>3</v>
      </c>
      <c r="O10" s="552">
        <v>0.5</v>
      </c>
      <c r="P10" s="551">
        <v>112.83</v>
      </c>
      <c r="Q10" s="553">
        <v>1</v>
      </c>
      <c r="R10" s="548">
        <v>3</v>
      </c>
      <c r="S10" s="553">
        <v>1</v>
      </c>
      <c r="T10" s="552">
        <v>0.5</v>
      </c>
      <c r="U10" s="554">
        <v>1</v>
      </c>
    </row>
    <row r="11" spans="1:21" ht="14.4" customHeight="1" x14ac:dyDescent="0.3">
      <c r="A11" s="547">
        <v>28</v>
      </c>
      <c r="B11" s="548" t="s">
        <v>514</v>
      </c>
      <c r="C11" s="548" t="s">
        <v>528</v>
      </c>
      <c r="D11" s="549" t="s">
        <v>768</v>
      </c>
      <c r="E11" s="550" t="s">
        <v>536</v>
      </c>
      <c r="F11" s="548" t="s">
        <v>527</v>
      </c>
      <c r="G11" s="548" t="s">
        <v>557</v>
      </c>
      <c r="H11" s="548" t="s">
        <v>444</v>
      </c>
      <c r="I11" s="548" t="s">
        <v>558</v>
      </c>
      <c r="J11" s="548" t="s">
        <v>559</v>
      </c>
      <c r="K11" s="548" t="s">
        <v>560</v>
      </c>
      <c r="L11" s="551">
        <v>107.27</v>
      </c>
      <c r="M11" s="551">
        <v>643.62</v>
      </c>
      <c r="N11" s="548">
        <v>6</v>
      </c>
      <c r="O11" s="552">
        <v>0.5</v>
      </c>
      <c r="P11" s="551">
        <v>643.62</v>
      </c>
      <c r="Q11" s="553">
        <v>1</v>
      </c>
      <c r="R11" s="548">
        <v>6</v>
      </c>
      <c r="S11" s="553">
        <v>1</v>
      </c>
      <c r="T11" s="552">
        <v>0.5</v>
      </c>
      <c r="U11" s="554">
        <v>1</v>
      </c>
    </row>
    <row r="12" spans="1:21" ht="14.4" customHeight="1" x14ac:dyDescent="0.3">
      <c r="A12" s="547">
        <v>28</v>
      </c>
      <c r="B12" s="548" t="s">
        <v>514</v>
      </c>
      <c r="C12" s="548" t="s">
        <v>528</v>
      </c>
      <c r="D12" s="549" t="s">
        <v>768</v>
      </c>
      <c r="E12" s="550" t="s">
        <v>536</v>
      </c>
      <c r="F12" s="548" t="s">
        <v>527</v>
      </c>
      <c r="G12" s="548" t="s">
        <v>561</v>
      </c>
      <c r="H12" s="548" t="s">
        <v>444</v>
      </c>
      <c r="I12" s="548" t="s">
        <v>562</v>
      </c>
      <c r="J12" s="548" t="s">
        <v>563</v>
      </c>
      <c r="K12" s="548" t="s">
        <v>564</v>
      </c>
      <c r="L12" s="551">
        <v>0</v>
      </c>
      <c r="M12" s="551">
        <v>0</v>
      </c>
      <c r="N12" s="548">
        <v>1</v>
      </c>
      <c r="O12" s="552">
        <v>0.5</v>
      </c>
      <c r="P12" s="551">
        <v>0</v>
      </c>
      <c r="Q12" s="553"/>
      <c r="R12" s="548">
        <v>1</v>
      </c>
      <c r="S12" s="553">
        <v>1</v>
      </c>
      <c r="T12" s="552">
        <v>0.5</v>
      </c>
      <c r="U12" s="554">
        <v>1</v>
      </c>
    </row>
    <row r="13" spans="1:21" ht="14.4" customHeight="1" x14ac:dyDescent="0.3">
      <c r="A13" s="547">
        <v>28</v>
      </c>
      <c r="B13" s="548" t="s">
        <v>514</v>
      </c>
      <c r="C13" s="548" t="s">
        <v>528</v>
      </c>
      <c r="D13" s="549" t="s">
        <v>768</v>
      </c>
      <c r="E13" s="550" t="s">
        <v>536</v>
      </c>
      <c r="F13" s="548" t="s">
        <v>527</v>
      </c>
      <c r="G13" s="548" t="s">
        <v>565</v>
      </c>
      <c r="H13" s="548" t="s">
        <v>444</v>
      </c>
      <c r="I13" s="548" t="s">
        <v>566</v>
      </c>
      <c r="J13" s="548" t="s">
        <v>567</v>
      </c>
      <c r="K13" s="548" t="s">
        <v>568</v>
      </c>
      <c r="L13" s="551">
        <v>60.9</v>
      </c>
      <c r="M13" s="551">
        <v>121.8</v>
      </c>
      <c r="N13" s="548">
        <v>2</v>
      </c>
      <c r="O13" s="552">
        <v>1</v>
      </c>
      <c r="P13" s="551">
        <v>121.8</v>
      </c>
      <c r="Q13" s="553">
        <v>1</v>
      </c>
      <c r="R13" s="548">
        <v>2</v>
      </c>
      <c r="S13" s="553">
        <v>1</v>
      </c>
      <c r="T13" s="552">
        <v>1</v>
      </c>
      <c r="U13" s="554">
        <v>1</v>
      </c>
    </row>
    <row r="14" spans="1:21" ht="14.4" customHeight="1" x14ac:dyDescent="0.3">
      <c r="A14" s="547">
        <v>28</v>
      </c>
      <c r="B14" s="548" t="s">
        <v>514</v>
      </c>
      <c r="C14" s="548" t="s">
        <v>528</v>
      </c>
      <c r="D14" s="549" t="s">
        <v>768</v>
      </c>
      <c r="E14" s="550" t="s">
        <v>536</v>
      </c>
      <c r="F14" s="548" t="s">
        <v>527</v>
      </c>
      <c r="G14" s="548" t="s">
        <v>569</v>
      </c>
      <c r="H14" s="548" t="s">
        <v>769</v>
      </c>
      <c r="I14" s="548" t="s">
        <v>570</v>
      </c>
      <c r="J14" s="548" t="s">
        <v>571</v>
      </c>
      <c r="K14" s="548" t="s">
        <v>572</v>
      </c>
      <c r="L14" s="551">
        <v>63.75</v>
      </c>
      <c r="M14" s="551">
        <v>127.5</v>
      </c>
      <c r="N14" s="548">
        <v>2</v>
      </c>
      <c r="O14" s="552">
        <v>0.5</v>
      </c>
      <c r="P14" s="551">
        <v>127.5</v>
      </c>
      <c r="Q14" s="553">
        <v>1</v>
      </c>
      <c r="R14" s="548">
        <v>2</v>
      </c>
      <c r="S14" s="553">
        <v>1</v>
      </c>
      <c r="T14" s="552">
        <v>0.5</v>
      </c>
      <c r="U14" s="554">
        <v>1</v>
      </c>
    </row>
    <row r="15" spans="1:21" ht="14.4" customHeight="1" x14ac:dyDescent="0.3">
      <c r="A15" s="547">
        <v>28</v>
      </c>
      <c r="B15" s="548" t="s">
        <v>514</v>
      </c>
      <c r="C15" s="548" t="s">
        <v>528</v>
      </c>
      <c r="D15" s="549" t="s">
        <v>768</v>
      </c>
      <c r="E15" s="550" t="s">
        <v>536</v>
      </c>
      <c r="F15" s="548" t="s">
        <v>527</v>
      </c>
      <c r="G15" s="548" t="s">
        <v>573</v>
      </c>
      <c r="H15" s="548" t="s">
        <v>444</v>
      </c>
      <c r="I15" s="548" t="s">
        <v>574</v>
      </c>
      <c r="J15" s="548" t="s">
        <v>575</v>
      </c>
      <c r="K15" s="548" t="s">
        <v>576</v>
      </c>
      <c r="L15" s="551">
        <v>42.57</v>
      </c>
      <c r="M15" s="551">
        <v>85.14</v>
      </c>
      <c r="N15" s="548">
        <v>2</v>
      </c>
      <c r="O15" s="552">
        <v>0.5</v>
      </c>
      <c r="P15" s="551">
        <v>85.14</v>
      </c>
      <c r="Q15" s="553">
        <v>1</v>
      </c>
      <c r="R15" s="548">
        <v>2</v>
      </c>
      <c r="S15" s="553">
        <v>1</v>
      </c>
      <c r="T15" s="552">
        <v>0.5</v>
      </c>
      <c r="U15" s="554">
        <v>1</v>
      </c>
    </row>
    <row r="16" spans="1:21" ht="14.4" customHeight="1" x14ac:dyDescent="0.3">
      <c r="A16" s="547">
        <v>28</v>
      </c>
      <c r="B16" s="548" t="s">
        <v>514</v>
      </c>
      <c r="C16" s="548" t="s">
        <v>528</v>
      </c>
      <c r="D16" s="549" t="s">
        <v>768</v>
      </c>
      <c r="E16" s="550" t="s">
        <v>536</v>
      </c>
      <c r="F16" s="548" t="s">
        <v>527</v>
      </c>
      <c r="G16" s="548" t="s">
        <v>577</v>
      </c>
      <c r="H16" s="548" t="s">
        <v>444</v>
      </c>
      <c r="I16" s="548" t="s">
        <v>578</v>
      </c>
      <c r="J16" s="548" t="s">
        <v>579</v>
      </c>
      <c r="K16" s="548" t="s">
        <v>580</v>
      </c>
      <c r="L16" s="551">
        <v>0</v>
      </c>
      <c r="M16" s="551">
        <v>0</v>
      </c>
      <c r="N16" s="548">
        <v>2</v>
      </c>
      <c r="O16" s="552">
        <v>0.5</v>
      </c>
      <c r="P16" s="551">
        <v>0</v>
      </c>
      <c r="Q16" s="553"/>
      <c r="R16" s="548">
        <v>2</v>
      </c>
      <c r="S16" s="553">
        <v>1</v>
      </c>
      <c r="T16" s="552">
        <v>0.5</v>
      </c>
      <c r="U16" s="554">
        <v>1</v>
      </c>
    </row>
    <row r="17" spans="1:21" ht="14.4" customHeight="1" x14ac:dyDescent="0.3">
      <c r="A17" s="547">
        <v>28</v>
      </c>
      <c r="B17" s="548" t="s">
        <v>514</v>
      </c>
      <c r="C17" s="548" t="s">
        <v>528</v>
      </c>
      <c r="D17" s="549" t="s">
        <v>768</v>
      </c>
      <c r="E17" s="550" t="s">
        <v>536</v>
      </c>
      <c r="F17" s="548" t="s">
        <v>527</v>
      </c>
      <c r="G17" s="548" t="s">
        <v>581</v>
      </c>
      <c r="H17" s="548" t="s">
        <v>444</v>
      </c>
      <c r="I17" s="548" t="s">
        <v>582</v>
      </c>
      <c r="J17" s="548" t="s">
        <v>583</v>
      </c>
      <c r="K17" s="548" t="s">
        <v>584</v>
      </c>
      <c r="L17" s="551">
        <v>0</v>
      </c>
      <c r="M17" s="551">
        <v>0</v>
      </c>
      <c r="N17" s="548">
        <v>1</v>
      </c>
      <c r="O17" s="552">
        <v>0.5</v>
      </c>
      <c r="P17" s="551">
        <v>0</v>
      </c>
      <c r="Q17" s="553"/>
      <c r="R17" s="548">
        <v>1</v>
      </c>
      <c r="S17" s="553">
        <v>1</v>
      </c>
      <c r="T17" s="552">
        <v>0.5</v>
      </c>
      <c r="U17" s="554">
        <v>1</v>
      </c>
    </row>
    <row r="18" spans="1:21" ht="14.4" customHeight="1" x14ac:dyDescent="0.3">
      <c r="A18" s="547">
        <v>28</v>
      </c>
      <c r="B18" s="548" t="s">
        <v>514</v>
      </c>
      <c r="C18" s="548" t="s">
        <v>528</v>
      </c>
      <c r="D18" s="549" t="s">
        <v>768</v>
      </c>
      <c r="E18" s="550" t="s">
        <v>537</v>
      </c>
      <c r="F18" s="548" t="s">
        <v>527</v>
      </c>
      <c r="G18" s="548" t="s">
        <v>585</v>
      </c>
      <c r="H18" s="548" t="s">
        <v>444</v>
      </c>
      <c r="I18" s="548" t="s">
        <v>586</v>
      </c>
      <c r="J18" s="548" t="s">
        <v>587</v>
      </c>
      <c r="K18" s="548" t="s">
        <v>588</v>
      </c>
      <c r="L18" s="551">
        <v>42.05</v>
      </c>
      <c r="M18" s="551">
        <v>126.14999999999999</v>
      </c>
      <c r="N18" s="548">
        <v>3</v>
      </c>
      <c r="O18" s="552">
        <v>1</v>
      </c>
      <c r="P18" s="551">
        <v>126.14999999999999</v>
      </c>
      <c r="Q18" s="553">
        <v>1</v>
      </c>
      <c r="R18" s="548">
        <v>3</v>
      </c>
      <c r="S18" s="553">
        <v>1</v>
      </c>
      <c r="T18" s="552">
        <v>1</v>
      </c>
      <c r="U18" s="554">
        <v>1</v>
      </c>
    </row>
    <row r="19" spans="1:21" ht="14.4" customHeight="1" x14ac:dyDescent="0.3">
      <c r="A19" s="547">
        <v>28</v>
      </c>
      <c r="B19" s="548" t="s">
        <v>514</v>
      </c>
      <c r="C19" s="548" t="s">
        <v>528</v>
      </c>
      <c r="D19" s="549" t="s">
        <v>768</v>
      </c>
      <c r="E19" s="550" t="s">
        <v>537</v>
      </c>
      <c r="F19" s="548" t="s">
        <v>527</v>
      </c>
      <c r="G19" s="548" t="s">
        <v>585</v>
      </c>
      <c r="H19" s="548" t="s">
        <v>444</v>
      </c>
      <c r="I19" s="548" t="s">
        <v>589</v>
      </c>
      <c r="J19" s="548" t="s">
        <v>587</v>
      </c>
      <c r="K19" s="548" t="s">
        <v>590</v>
      </c>
      <c r="L19" s="551">
        <v>42.05</v>
      </c>
      <c r="M19" s="551">
        <v>42.05</v>
      </c>
      <c r="N19" s="548">
        <v>1</v>
      </c>
      <c r="O19" s="552">
        <v>0.5</v>
      </c>
      <c r="P19" s="551">
        <v>42.05</v>
      </c>
      <c r="Q19" s="553">
        <v>1</v>
      </c>
      <c r="R19" s="548">
        <v>1</v>
      </c>
      <c r="S19" s="553">
        <v>1</v>
      </c>
      <c r="T19" s="552">
        <v>0.5</v>
      </c>
      <c r="U19" s="554">
        <v>1</v>
      </c>
    </row>
    <row r="20" spans="1:21" ht="14.4" customHeight="1" x14ac:dyDescent="0.3">
      <c r="A20" s="547">
        <v>28</v>
      </c>
      <c r="B20" s="548" t="s">
        <v>514</v>
      </c>
      <c r="C20" s="548" t="s">
        <v>528</v>
      </c>
      <c r="D20" s="549" t="s">
        <v>768</v>
      </c>
      <c r="E20" s="550" t="s">
        <v>537</v>
      </c>
      <c r="F20" s="548" t="s">
        <v>527</v>
      </c>
      <c r="G20" s="548" t="s">
        <v>591</v>
      </c>
      <c r="H20" s="548" t="s">
        <v>769</v>
      </c>
      <c r="I20" s="548" t="s">
        <v>592</v>
      </c>
      <c r="J20" s="548" t="s">
        <v>593</v>
      </c>
      <c r="K20" s="548" t="s">
        <v>594</v>
      </c>
      <c r="L20" s="551">
        <v>173.14</v>
      </c>
      <c r="M20" s="551">
        <v>346.28</v>
      </c>
      <c r="N20" s="548">
        <v>2</v>
      </c>
      <c r="O20" s="552">
        <v>0.5</v>
      </c>
      <c r="P20" s="551">
        <v>346.28</v>
      </c>
      <c r="Q20" s="553">
        <v>1</v>
      </c>
      <c r="R20" s="548">
        <v>2</v>
      </c>
      <c r="S20" s="553">
        <v>1</v>
      </c>
      <c r="T20" s="552">
        <v>0.5</v>
      </c>
      <c r="U20" s="554">
        <v>1</v>
      </c>
    </row>
    <row r="21" spans="1:21" ht="14.4" customHeight="1" x14ac:dyDescent="0.3">
      <c r="A21" s="547">
        <v>28</v>
      </c>
      <c r="B21" s="548" t="s">
        <v>514</v>
      </c>
      <c r="C21" s="548" t="s">
        <v>528</v>
      </c>
      <c r="D21" s="549" t="s">
        <v>768</v>
      </c>
      <c r="E21" s="550" t="s">
        <v>537</v>
      </c>
      <c r="F21" s="548" t="s">
        <v>527</v>
      </c>
      <c r="G21" s="548" t="s">
        <v>591</v>
      </c>
      <c r="H21" s="548" t="s">
        <v>769</v>
      </c>
      <c r="I21" s="548" t="s">
        <v>595</v>
      </c>
      <c r="J21" s="548" t="s">
        <v>596</v>
      </c>
      <c r="K21" s="548" t="s">
        <v>597</v>
      </c>
      <c r="L21" s="551">
        <v>768.25</v>
      </c>
      <c r="M21" s="551">
        <v>768.25</v>
      </c>
      <c r="N21" s="548">
        <v>1</v>
      </c>
      <c r="O21" s="552">
        <v>0.5</v>
      </c>
      <c r="P21" s="551">
        <v>768.25</v>
      </c>
      <c r="Q21" s="553">
        <v>1</v>
      </c>
      <c r="R21" s="548">
        <v>1</v>
      </c>
      <c r="S21" s="553">
        <v>1</v>
      </c>
      <c r="T21" s="552">
        <v>0.5</v>
      </c>
      <c r="U21" s="554">
        <v>1</v>
      </c>
    </row>
    <row r="22" spans="1:21" ht="14.4" customHeight="1" x14ac:dyDescent="0.3">
      <c r="A22" s="547">
        <v>28</v>
      </c>
      <c r="B22" s="548" t="s">
        <v>514</v>
      </c>
      <c r="C22" s="548" t="s">
        <v>528</v>
      </c>
      <c r="D22" s="549" t="s">
        <v>768</v>
      </c>
      <c r="E22" s="550" t="s">
        <v>537</v>
      </c>
      <c r="F22" s="548" t="s">
        <v>527</v>
      </c>
      <c r="G22" s="548" t="s">
        <v>598</v>
      </c>
      <c r="H22" s="548" t="s">
        <v>444</v>
      </c>
      <c r="I22" s="548" t="s">
        <v>599</v>
      </c>
      <c r="J22" s="548" t="s">
        <v>600</v>
      </c>
      <c r="K22" s="548" t="s">
        <v>601</v>
      </c>
      <c r="L22" s="551">
        <v>0</v>
      </c>
      <c r="M22" s="551">
        <v>0</v>
      </c>
      <c r="N22" s="548">
        <v>1</v>
      </c>
      <c r="O22" s="552">
        <v>1</v>
      </c>
      <c r="P22" s="551">
        <v>0</v>
      </c>
      <c r="Q22" s="553"/>
      <c r="R22" s="548">
        <v>1</v>
      </c>
      <c r="S22" s="553">
        <v>1</v>
      </c>
      <c r="T22" s="552">
        <v>1</v>
      </c>
      <c r="U22" s="554">
        <v>1</v>
      </c>
    </row>
    <row r="23" spans="1:21" ht="14.4" customHeight="1" x14ac:dyDescent="0.3">
      <c r="A23" s="547">
        <v>28</v>
      </c>
      <c r="B23" s="548" t="s">
        <v>514</v>
      </c>
      <c r="C23" s="548" t="s">
        <v>528</v>
      </c>
      <c r="D23" s="549" t="s">
        <v>768</v>
      </c>
      <c r="E23" s="550" t="s">
        <v>537</v>
      </c>
      <c r="F23" s="548" t="s">
        <v>527</v>
      </c>
      <c r="G23" s="548" t="s">
        <v>602</v>
      </c>
      <c r="H23" s="548" t="s">
        <v>444</v>
      </c>
      <c r="I23" s="548" t="s">
        <v>603</v>
      </c>
      <c r="J23" s="548" t="s">
        <v>604</v>
      </c>
      <c r="K23" s="548" t="s">
        <v>605</v>
      </c>
      <c r="L23" s="551">
        <v>0</v>
      </c>
      <c r="M23" s="551">
        <v>0</v>
      </c>
      <c r="N23" s="548">
        <v>2</v>
      </c>
      <c r="O23" s="552">
        <v>0.5</v>
      </c>
      <c r="P23" s="551">
        <v>0</v>
      </c>
      <c r="Q23" s="553"/>
      <c r="R23" s="548">
        <v>2</v>
      </c>
      <c r="S23" s="553">
        <v>1</v>
      </c>
      <c r="T23" s="552">
        <v>0.5</v>
      </c>
      <c r="U23" s="554">
        <v>1</v>
      </c>
    </row>
    <row r="24" spans="1:21" ht="14.4" customHeight="1" x14ac:dyDescent="0.3">
      <c r="A24" s="547">
        <v>28</v>
      </c>
      <c r="B24" s="548" t="s">
        <v>514</v>
      </c>
      <c r="C24" s="548" t="s">
        <v>528</v>
      </c>
      <c r="D24" s="549" t="s">
        <v>768</v>
      </c>
      <c r="E24" s="550" t="s">
        <v>537</v>
      </c>
      <c r="F24" s="548" t="s">
        <v>527</v>
      </c>
      <c r="G24" s="548" t="s">
        <v>606</v>
      </c>
      <c r="H24" s="548" t="s">
        <v>444</v>
      </c>
      <c r="I24" s="548" t="s">
        <v>607</v>
      </c>
      <c r="J24" s="548" t="s">
        <v>608</v>
      </c>
      <c r="K24" s="548" t="s">
        <v>609</v>
      </c>
      <c r="L24" s="551">
        <v>0</v>
      </c>
      <c r="M24" s="551">
        <v>0</v>
      </c>
      <c r="N24" s="548">
        <v>1</v>
      </c>
      <c r="O24" s="552">
        <v>0.5</v>
      </c>
      <c r="P24" s="551">
        <v>0</v>
      </c>
      <c r="Q24" s="553"/>
      <c r="R24" s="548">
        <v>1</v>
      </c>
      <c r="S24" s="553">
        <v>1</v>
      </c>
      <c r="T24" s="552">
        <v>0.5</v>
      </c>
      <c r="U24" s="554">
        <v>1</v>
      </c>
    </row>
    <row r="25" spans="1:21" ht="14.4" customHeight="1" x14ac:dyDescent="0.3">
      <c r="A25" s="547">
        <v>28</v>
      </c>
      <c r="B25" s="548" t="s">
        <v>514</v>
      </c>
      <c r="C25" s="548" t="s">
        <v>528</v>
      </c>
      <c r="D25" s="549" t="s">
        <v>768</v>
      </c>
      <c r="E25" s="550" t="s">
        <v>537</v>
      </c>
      <c r="F25" s="548" t="s">
        <v>527</v>
      </c>
      <c r="G25" s="548" t="s">
        <v>606</v>
      </c>
      <c r="H25" s="548" t="s">
        <v>444</v>
      </c>
      <c r="I25" s="548" t="s">
        <v>610</v>
      </c>
      <c r="J25" s="548" t="s">
        <v>611</v>
      </c>
      <c r="K25" s="548" t="s">
        <v>612</v>
      </c>
      <c r="L25" s="551">
        <v>0</v>
      </c>
      <c r="M25" s="551">
        <v>0</v>
      </c>
      <c r="N25" s="548">
        <v>1</v>
      </c>
      <c r="O25" s="552">
        <v>0.5</v>
      </c>
      <c r="P25" s="551">
        <v>0</v>
      </c>
      <c r="Q25" s="553"/>
      <c r="R25" s="548">
        <v>1</v>
      </c>
      <c r="S25" s="553">
        <v>1</v>
      </c>
      <c r="T25" s="552">
        <v>0.5</v>
      </c>
      <c r="U25" s="554">
        <v>1</v>
      </c>
    </row>
    <row r="26" spans="1:21" ht="14.4" customHeight="1" x14ac:dyDescent="0.3">
      <c r="A26" s="547">
        <v>28</v>
      </c>
      <c r="B26" s="548" t="s">
        <v>514</v>
      </c>
      <c r="C26" s="548" t="s">
        <v>528</v>
      </c>
      <c r="D26" s="549" t="s">
        <v>768</v>
      </c>
      <c r="E26" s="550" t="s">
        <v>537</v>
      </c>
      <c r="F26" s="548" t="s">
        <v>527</v>
      </c>
      <c r="G26" s="548" t="s">
        <v>613</v>
      </c>
      <c r="H26" s="548" t="s">
        <v>444</v>
      </c>
      <c r="I26" s="548" t="s">
        <v>614</v>
      </c>
      <c r="J26" s="548" t="s">
        <v>615</v>
      </c>
      <c r="K26" s="548" t="s">
        <v>616</v>
      </c>
      <c r="L26" s="551">
        <v>1096.8499999999999</v>
      </c>
      <c r="M26" s="551">
        <v>2193.6999999999998</v>
      </c>
      <c r="N26" s="548">
        <v>2</v>
      </c>
      <c r="O26" s="552">
        <v>1</v>
      </c>
      <c r="P26" s="551">
        <v>2193.6999999999998</v>
      </c>
      <c r="Q26" s="553">
        <v>1</v>
      </c>
      <c r="R26" s="548">
        <v>2</v>
      </c>
      <c r="S26" s="553">
        <v>1</v>
      </c>
      <c r="T26" s="552">
        <v>1</v>
      </c>
      <c r="U26" s="554">
        <v>1</v>
      </c>
    </row>
    <row r="27" spans="1:21" ht="14.4" customHeight="1" x14ac:dyDescent="0.3">
      <c r="A27" s="547">
        <v>28</v>
      </c>
      <c r="B27" s="548" t="s">
        <v>514</v>
      </c>
      <c r="C27" s="548" t="s">
        <v>528</v>
      </c>
      <c r="D27" s="549" t="s">
        <v>768</v>
      </c>
      <c r="E27" s="550" t="s">
        <v>535</v>
      </c>
      <c r="F27" s="548" t="s">
        <v>527</v>
      </c>
      <c r="G27" s="548" t="s">
        <v>617</v>
      </c>
      <c r="H27" s="548" t="s">
        <v>444</v>
      </c>
      <c r="I27" s="548" t="s">
        <v>618</v>
      </c>
      <c r="J27" s="548" t="s">
        <v>619</v>
      </c>
      <c r="K27" s="548" t="s">
        <v>620</v>
      </c>
      <c r="L27" s="551">
        <v>89.91</v>
      </c>
      <c r="M27" s="551">
        <v>89.91</v>
      </c>
      <c r="N27" s="548">
        <v>1</v>
      </c>
      <c r="O27" s="552">
        <v>0.5</v>
      </c>
      <c r="P27" s="551">
        <v>89.91</v>
      </c>
      <c r="Q27" s="553">
        <v>1</v>
      </c>
      <c r="R27" s="548">
        <v>1</v>
      </c>
      <c r="S27" s="553">
        <v>1</v>
      </c>
      <c r="T27" s="552">
        <v>0.5</v>
      </c>
      <c r="U27" s="554">
        <v>1</v>
      </c>
    </row>
    <row r="28" spans="1:21" ht="14.4" customHeight="1" x14ac:dyDescent="0.3">
      <c r="A28" s="547">
        <v>28</v>
      </c>
      <c r="B28" s="548" t="s">
        <v>514</v>
      </c>
      <c r="C28" s="548" t="s">
        <v>528</v>
      </c>
      <c r="D28" s="549" t="s">
        <v>768</v>
      </c>
      <c r="E28" s="550" t="s">
        <v>535</v>
      </c>
      <c r="F28" s="548" t="s">
        <v>527</v>
      </c>
      <c r="G28" s="548" t="s">
        <v>621</v>
      </c>
      <c r="H28" s="548" t="s">
        <v>444</v>
      </c>
      <c r="I28" s="548" t="s">
        <v>622</v>
      </c>
      <c r="J28" s="548" t="s">
        <v>623</v>
      </c>
      <c r="K28" s="548" t="s">
        <v>624</v>
      </c>
      <c r="L28" s="551">
        <v>300.33</v>
      </c>
      <c r="M28" s="551">
        <v>300.33</v>
      </c>
      <c r="N28" s="548">
        <v>1</v>
      </c>
      <c r="O28" s="552">
        <v>1</v>
      </c>
      <c r="P28" s="551"/>
      <c r="Q28" s="553">
        <v>0</v>
      </c>
      <c r="R28" s="548"/>
      <c r="S28" s="553">
        <v>0</v>
      </c>
      <c r="T28" s="552"/>
      <c r="U28" s="554">
        <v>0</v>
      </c>
    </row>
    <row r="29" spans="1:21" ht="14.4" customHeight="1" x14ac:dyDescent="0.3">
      <c r="A29" s="547">
        <v>28</v>
      </c>
      <c r="B29" s="548" t="s">
        <v>514</v>
      </c>
      <c r="C29" s="548" t="s">
        <v>528</v>
      </c>
      <c r="D29" s="549" t="s">
        <v>768</v>
      </c>
      <c r="E29" s="550" t="s">
        <v>535</v>
      </c>
      <c r="F29" s="548" t="s">
        <v>527</v>
      </c>
      <c r="G29" s="548" t="s">
        <v>602</v>
      </c>
      <c r="H29" s="548" t="s">
        <v>444</v>
      </c>
      <c r="I29" s="548" t="s">
        <v>625</v>
      </c>
      <c r="J29" s="548" t="s">
        <v>626</v>
      </c>
      <c r="K29" s="548" t="s">
        <v>627</v>
      </c>
      <c r="L29" s="551">
        <v>0</v>
      </c>
      <c r="M29" s="551">
        <v>0</v>
      </c>
      <c r="N29" s="548">
        <v>1</v>
      </c>
      <c r="O29" s="552">
        <v>0.5</v>
      </c>
      <c r="P29" s="551"/>
      <c r="Q29" s="553"/>
      <c r="R29" s="548"/>
      <c r="S29" s="553">
        <v>0</v>
      </c>
      <c r="T29" s="552"/>
      <c r="U29" s="554">
        <v>0</v>
      </c>
    </row>
    <row r="30" spans="1:21" ht="14.4" customHeight="1" x14ac:dyDescent="0.3">
      <c r="A30" s="547">
        <v>28</v>
      </c>
      <c r="B30" s="548" t="s">
        <v>514</v>
      </c>
      <c r="C30" s="548" t="s">
        <v>528</v>
      </c>
      <c r="D30" s="549" t="s">
        <v>768</v>
      </c>
      <c r="E30" s="550" t="s">
        <v>535</v>
      </c>
      <c r="F30" s="548" t="s">
        <v>527</v>
      </c>
      <c r="G30" s="548" t="s">
        <v>628</v>
      </c>
      <c r="H30" s="548" t="s">
        <v>769</v>
      </c>
      <c r="I30" s="548" t="s">
        <v>629</v>
      </c>
      <c r="J30" s="548" t="s">
        <v>630</v>
      </c>
      <c r="K30" s="548" t="s">
        <v>631</v>
      </c>
      <c r="L30" s="551">
        <v>835.93</v>
      </c>
      <c r="M30" s="551">
        <v>835.93</v>
      </c>
      <c r="N30" s="548">
        <v>1</v>
      </c>
      <c r="O30" s="552">
        <v>0.5</v>
      </c>
      <c r="P30" s="551"/>
      <c r="Q30" s="553">
        <v>0</v>
      </c>
      <c r="R30" s="548"/>
      <c r="S30" s="553">
        <v>0</v>
      </c>
      <c r="T30" s="552"/>
      <c r="U30" s="554">
        <v>0</v>
      </c>
    </row>
    <row r="31" spans="1:21" ht="14.4" customHeight="1" x14ac:dyDescent="0.3">
      <c r="A31" s="547">
        <v>28</v>
      </c>
      <c r="B31" s="548" t="s">
        <v>514</v>
      </c>
      <c r="C31" s="548" t="s">
        <v>528</v>
      </c>
      <c r="D31" s="549" t="s">
        <v>768</v>
      </c>
      <c r="E31" s="550" t="s">
        <v>535</v>
      </c>
      <c r="F31" s="548" t="s">
        <v>527</v>
      </c>
      <c r="G31" s="548" t="s">
        <v>581</v>
      </c>
      <c r="H31" s="548" t="s">
        <v>444</v>
      </c>
      <c r="I31" s="548" t="s">
        <v>582</v>
      </c>
      <c r="J31" s="548" t="s">
        <v>583</v>
      </c>
      <c r="K31" s="548" t="s">
        <v>584</v>
      </c>
      <c r="L31" s="551">
        <v>0</v>
      </c>
      <c r="M31" s="551">
        <v>0</v>
      </c>
      <c r="N31" s="548">
        <v>1</v>
      </c>
      <c r="O31" s="552">
        <v>0.5</v>
      </c>
      <c r="P31" s="551">
        <v>0</v>
      </c>
      <c r="Q31" s="553"/>
      <c r="R31" s="548">
        <v>1</v>
      </c>
      <c r="S31" s="553">
        <v>1</v>
      </c>
      <c r="T31" s="552">
        <v>0.5</v>
      </c>
      <c r="U31" s="554">
        <v>1</v>
      </c>
    </row>
    <row r="32" spans="1:21" ht="14.4" customHeight="1" x14ac:dyDescent="0.3">
      <c r="A32" s="547">
        <v>28</v>
      </c>
      <c r="B32" s="548" t="s">
        <v>514</v>
      </c>
      <c r="C32" s="548" t="s">
        <v>528</v>
      </c>
      <c r="D32" s="549" t="s">
        <v>768</v>
      </c>
      <c r="E32" s="550" t="s">
        <v>539</v>
      </c>
      <c r="F32" s="548" t="s">
        <v>527</v>
      </c>
      <c r="G32" s="548" t="s">
        <v>632</v>
      </c>
      <c r="H32" s="548" t="s">
        <v>444</v>
      </c>
      <c r="I32" s="548" t="s">
        <v>633</v>
      </c>
      <c r="J32" s="548" t="s">
        <v>634</v>
      </c>
      <c r="K32" s="548" t="s">
        <v>635</v>
      </c>
      <c r="L32" s="551">
        <v>0</v>
      </c>
      <c r="M32" s="551">
        <v>0</v>
      </c>
      <c r="N32" s="548">
        <v>1</v>
      </c>
      <c r="O32" s="552">
        <v>0.5</v>
      </c>
      <c r="P32" s="551">
        <v>0</v>
      </c>
      <c r="Q32" s="553"/>
      <c r="R32" s="548">
        <v>1</v>
      </c>
      <c r="S32" s="553">
        <v>1</v>
      </c>
      <c r="T32" s="552">
        <v>0.5</v>
      </c>
      <c r="U32" s="554">
        <v>1</v>
      </c>
    </row>
    <row r="33" spans="1:21" ht="14.4" customHeight="1" x14ac:dyDescent="0.3">
      <c r="A33" s="547">
        <v>28</v>
      </c>
      <c r="B33" s="548" t="s">
        <v>514</v>
      </c>
      <c r="C33" s="548" t="s">
        <v>528</v>
      </c>
      <c r="D33" s="549" t="s">
        <v>768</v>
      </c>
      <c r="E33" s="550" t="s">
        <v>539</v>
      </c>
      <c r="F33" s="548" t="s">
        <v>527</v>
      </c>
      <c r="G33" s="548" t="s">
        <v>636</v>
      </c>
      <c r="H33" s="548" t="s">
        <v>444</v>
      </c>
      <c r="I33" s="548" t="s">
        <v>637</v>
      </c>
      <c r="J33" s="548" t="s">
        <v>638</v>
      </c>
      <c r="K33" s="548" t="s">
        <v>639</v>
      </c>
      <c r="L33" s="551">
        <v>61.44</v>
      </c>
      <c r="M33" s="551">
        <v>61.44</v>
      </c>
      <c r="N33" s="548">
        <v>1</v>
      </c>
      <c r="O33" s="552">
        <v>0.5</v>
      </c>
      <c r="P33" s="551">
        <v>61.44</v>
      </c>
      <c r="Q33" s="553">
        <v>1</v>
      </c>
      <c r="R33" s="548">
        <v>1</v>
      </c>
      <c r="S33" s="553">
        <v>1</v>
      </c>
      <c r="T33" s="552">
        <v>0.5</v>
      </c>
      <c r="U33" s="554">
        <v>1</v>
      </c>
    </row>
    <row r="34" spans="1:21" ht="14.4" customHeight="1" x14ac:dyDescent="0.3">
      <c r="A34" s="547">
        <v>28</v>
      </c>
      <c r="B34" s="548" t="s">
        <v>514</v>
      </c>
      <c r="C34" s="548" t="s">
        <v>528</v>
      </c>
      <c r="D34" s="549" t="s">
        <v>768</v>
      </c>
      <c r="E34" s="550" t="s">
        <v>539</v>
      </c>
      <c r="F34" s="548" t="s">
        <v>527</v>
      </c>
      <c r="G34" s="548" t="s">
        <v>640</v>
      </c>
      <c r="H34" s="548" t="s">
        <v>444</v>
      </c>
      <c r="I34" s="548" t="s">
        <v>641</v>
      </c>
      <c r="J34" s="548" t="s">
        <v>642</v>
      </c>
      <c r="K34" s="548" t="s">
        <v>643</v>
      </c>
      <c r="L34" s="551">
        <v>0</v>
      </c>
      <c r="M34" s="551">
        <v>0</v>
      </c>
      <c r="N34" s="548">
        <v>1</v>
      </c>
      <c r="O34" s="552">
        <v>1</v>
      </c>
      <c r="P34" s="551">
        <v>0</v>
      </c>
      <c r="Q34" s="553"/>
      <c r="R34" s="548">
        <v>1</v>
      </c>
      <c r="S34" s="553">
        <v>1</v>
      </c>
      <c r="T34" s="552">
        <v>1</v>
      </c>
      <c r="U34" s="554">
        <v>1</v>
      </c>
    </row>
    <row r="35" spans="1:21" ht="14.4" customHeight="1" x14ac:dyDescent="0.3">
      <c r="A35" s="547">
        <v>28</v>
      </c>
      <c r="B35" s="548" t="s">
        <v>514</v>
      </c>
      <c r="C35" s="548" t="s">
        <v>528</v>
      </c>
      <c r="D35" s="549" t="s">
        <v>768</v>
      </c>
      <c r="E35" s="550" t="s">
        <v>539</v>
      </c>
      <c r="F35" s="548" t="s">
        <v>527</v>
      </c>
      <c r="G35" s="548" t="s">
        <v>644</v>
      </c>
      <c r="H35" s="548" t="s">
        <v>444</v>
      </c>
      <c r="I35" s="548" t="s">
        <v>645</v>
      </c>
      <c r="J35" s="548" t="s">
        <v>646</v>
      </c>
      <c r="K35" s="548" t="s">
        <v>647</v>
      </c>
      <c r="L35" s="551">
        <v>80.23</v>
      </c>
      <c r="M35" s="551">
        <v>80.23</v>
      </c>
      <c r="N35" s="548">
        <v>1</v>
      </c>
      <c r="O35" s="552">
        <v>0.5</v>
      </c>
      <c r="P35" s="551">
        <v>80.23</v>
      </c>
      <c r="Q35" s="553">
        <v>1</v>
      </c>
      <c r="R35" s="548">
        <v>1</v>
      </c>
      <c r="S35" s="553">
        <v>1</v>
      </c>
      <c r="T35" s="552">
        <v>0.5</v>
      </c>
      <c r="U35" s="554">
        <v>1</v>
      </c>
    </row>
    <row r="36" spans="1:21" ht="14.4" customHeight="1" x14ac:dyDescent="0.3">
      <c r="A36" s="547">
        <v>28</v>
      </c>
      <c r="B36" s="548" t="s">
        <v>514</v>
      </c>
      <c r="C36" s="548" t="s">
        <v>528</v>
      </c>
      <c r="D36" s="549" t="s">
        <v>768</v>
      </c>
      <c r="E36" s="550" t="s">
        <v>539</v>
      </c>
      <c r="F36" s="548" t="s">
        <v>527</v>
      </c>
      <c r="G36" s="548" t="s">
        <v>648</v>
      </c>
      <c r="H36" s="548" t="s">
        <v>444</v>
      </c>
      <c r="I36" s="548" t="s">
        <v>649</v>
      </c>
      <c r="J36" s="548" t="s">
        <v>650</v>
      </c>
      <c r="K36" s="548" t="s">
        <v>651</v>
      </c>
      <c r="L36" s="551">
        <v>159.71</v>
      </c>
      <c r="M36" s="551">
        <v>2395.6499999999996</v>
      </c>
      <c r="N36" s="548">
        <v>15</v>
      </c>
      <c r="O36" s="552">
        <v>2.5</v>
      </c>
      <c r="P36" s="551">
        <v>2395.6499999999996</v>
      </c>
      <c r="Q36" s="553">
        <v>1</v>
      </c>
      <c r="R36" s="548">
        <v>15</v>
      </c>
      <c r="S36" s="553">
        <v>1</v>
      </c>
      <c r="T36" s="552">
        <v>2.5</v>
      </c>
      <c r="U36" s="554">
        <v>1</v>
      </c>
    </row>
    <row r="37" spans="1:21" ht="14.4" customHeight="1" x14ac:dyDescent="0.3">
      <c r="A37" s="547">
        <v>28</v>
      </c>
      <c r="B37" s="548" t="s">
        <v>514</v>
      </c>
      <c r="C37" s="548" t="s">
        <v>528</v>
      </c>
      <c r="D37" s="549" t="s">
        <v>768</v>
      </c>
      <c r="E37" s="550" t="s">
        <v>539</v>
      </c>
      <c r="F37" s="548" t="s">
        <v>527</v>
      </c>
      <c r="G37" s="548" t="s">
        <v>652</v>
      </c>
      <c r="H37" s="548" t="s">
        <v>769</v>
      </c>
      <c r="I37" s="548" t="s">
        <v>653</v>
      </c>
      <c r="J37" s="548" t="s">
        <v>654</v>
      </c>
      <c r="K37" s="548" t="s">
        <v>655</v>
      </c>
      <c r="L37" s="551">
        <v>70.540000000000006</v>
      </c>
      <c r="M37" s="551">
        <v>1128.6400000000001</v>
      </c>
      <c r="N37" s="548">
        <v>16</v>
      </c>
      <c r="O37" s="552">
        <v>4</v>
      </c>
      <c r="P37" s="551">
        <v>1128.6400000000001</v>
      </c>
      <c r="Q37" s="553">
        <v>1</v>
      </c>
      <c r="R37" s="548">
        <v>16</v>
      </c>
      <c r="S37" s="553">
        <v>1</v>
      </c>
      <c r="T37" s="552">
        <v>4</v>
      </c>
      <c r="U37" s="554">
        <v>1</v>
      </c>
    </row>
    <row r="38" spans="1:21" ht="14.4" customHeight="1" x14ac:dyDescent="0.3">
      <c r="A38" s="547">
        <v>28</v>
      </c>
      <c r="B38" s="548" t="s">
        <v>514</v>
      </c>
      <c r="C38" s="548" t="s">
        <v>528</v>
      </c>
      <c r="D38" s="549" t="s">
        <v>768</v>
      </c>
      <c r="E38" s="550" t="s">
        <v>539</v>
      </c>
      <c r="F38" s="548" t="s">
        <v>527</v>
      </c>
      <c r="G38" s="548" t="s">
        <v>652</v>
      </c>
      <c r="H38" s="548" t="s">
        <v>769</v>
      </c>
      <c r="I38" s="548" t="s">
        <v>656</v>
      </c>
      <c r="J38" s="548" t="s">
        <v>654</v>
      </c>
      <c r="K38" s="548" t="s">
        <v>657</v>
      </c>
      <c r="L38" s="551">
        <v>141.09</v>
      </c>
      <c r="M38" s="551">
        <v>564.36</v>
      </c>
      <c r="N38" s="548">
        <v>4</v>
      </c>
      <c r="O38" s="552">
        <v>1</v>
      </c>
      <c r="P38" s="551">
        <v>564.36</v>
      </c>
      <c r="Q38" s="553">
        <v>1</v>
      </c>
      <c r="R38" s="548">
        <v>4</v>
      </c>
      <c r="S38" s="553">
        <v>1</v>
      </c>
      <c r="T38" s="552">
        <v>1</v>
      </c>
      <c r="U38" s="554">
        <v>1</v>
      </c>
    </row>
    <row r="39" spans="1:21" ht="14.4" customHeight="1" x14ac:dyDescent="0.3">
      <c r="A39" s="547">
        <v>28</v>
      </c>
      <c r="B39" s="548" t="s">
        <v>514</v>
      </c>
      <c r="C39" s="548" t="s">
        <v>528</v>
      </c>
      <c r="D39" s="549" t="s">
        <v>768</v>
      </c>
      <c r="E39" s="550" t="s">
        <v>539</v>
      </c>
      <c r="F39" s="548" t="s">
        <v>527</v>
      </c>
      <c r="G39" s="548" t="s">
        <v>658</v>
      </c>
      <c r="H39" s="548" t="s">
        <v>444</v>
      </c>
      <c r="I39" s="548" t="s">
        <v>659</v>
      </c>
      <c r="J39" s="548" t="s">
        <v>660</v>
      </c>
      <c r="K39" s="548" t="s">
        <v>661</v>
      </c>
      <c r="L39" s="551">
        <v>126.57</v>
      </c>
      <c r="M39" s="551">
        <v>126.57</v>
      </c>
      <c r="N39" s="548">
        <v>1</v>
      </c>
      <c r="O39" s="552">
        <v>0.5</v>
      </c>
      <c r="P39" s="551">
        <v>126.57</v>
      </c>
      <c r="Q39" s="553">
        <v>1</v>
      </c>
      <c r="R39" s="548">
        <v>1</v>
      </c>
      <c r="S39" s="553">
        <v>1</v>
      </c>
      <c r="T39" s="552">
        <v>0.5</v>
      </c>
      <c r="U39" s="554">
        <v>1</v>
      </c>
    </row>
    <row r="40" spans="1:21" ht="14.4" customHeight="1" x14ac:dyDescent="0.3">
      <c r="A40" s="547">
        <v>28</v>
      </c>
      <c r="B40" s="548" t="s">
        <v>514</v>
      </c>
      <c r="C40" s="548" t="s">
        <v>528</v>
      </c>
      <c r="D40" s="549" t="s">
        <v>768</v>
      </c>
      <c r="E40" s="550" t="s">
        <v>539</v>
      </c>
      <c r="F40" s="548" t="s">
        <v>527</v>
      </c>
      <c r="G40" s="548" t="s">
        <v>617</v>
      </c>
      <c r="H40" s="548" t="s">
        <v>444</v>
      </c>
      <c r="I40" s="548" t="s">
        <v>662</v>
      </c>
      <c r="J40" s="548" t="s">
        <v>663</v>
      </c>
      <c r="K40" s="548" t="s">
        <v>664</v>
      </c>
      <c r="L40" s="551">
        <v>48.09</v>
      </c>
      <c r="M40" s="551">
        <v>48.09</v>
      </c>
      <c r="N40" s="548">
        <v>1</v>
      </c>
      <c r="O40" s="552">
        <v>0.5</v>
      </c>
      <c r="P40" s="551">
        <v>48.09</v>
      </c>
      <c r="Q40" s="553">
        <v>1</v>
      </c>
      <c r="R40" s="548">
        <v>1</v>
      </c>
      <c r="S40" s="553">
        <v>1</v>
      </c>
      <c r="T40" s="552">
        <v>0.5</v>
      </c>
      <c r="U40" s="554">
        <v>1</v>
      </c>
    </row>
    <row r="41" spans="1:21" ht="14.4" customHeight="1" x14ac:dyDescent="0.3">
      <c r="A41" s="547">
        <v>28</v>
      </c>
      <c r="B41" s="548" t="s">
        <v>514</v>
      </c>
      <c r="C41" s="548" t="s">
        <v>528</v>
      </c>
      <c r="D41" s="549" t="s">
        <v>768</v>
      </c>
      <c r="E41" s="550" t="s">
        <v>539</v>
      </c>
      <c r="F41" s="548" t="s">
        <v>527</v>
      </c>
      <c r="G41" s="548" t="s">
        <v>665</v>
      </c>
      <c r="H41" s="548" t="s">
        <v>444</v>
      </c>
      <c r="I41" s="548" t="s">
        <v>666</v>
      </c>
      <c r="J41" s="548" t="s">
        <v>667</v>
      </c>
      <c r="K41" s="548" t="s">
        <v>668</v>
      </c>
      <c r="L41" s="551">
        <v>98.75</v>
      </c>
      <c r="M41" s="551">
        <v>98.75</v>
      </c>
      <c r="N41" s="548">
        <v>1</v>
      </c>
      <c r="O41" s="552">
        <v>0.5</v>
      </c>
      <c r="P41" s="551">
        <v>98.75</v>
      </c>
      <c r="Q41" s="553">
        <v>1</v>
      </c>
      <c r="R41" s="548">
        <v>1</v>
      </c>
      <c r="S41" s="553">
        <v>1</v>
      </c>
      <c r="T41" s="552">
        <v>0.5</v>
      </c>
      <c r="U41" s="554">
        <v>1</v>
      </c>
    </row>
    <row r="42" spans="1:21" ht="14.4" customHeight="1" x14ac:dyDescent="0.3">
      <c r="A42" s="547">
        <v>28</v>
      </c>
      <c r="B42" s="548" t="s">
        <v>514</v>
      </c>
      <c r="C42" s="548" t="s">
        <v>528</v>
      </c>
      <c r="D42" s="549" t="s">
        <v>768</v>
      </c>
      <c r="E42" s="550" t="s">
        <v>539</v>
      </c>
      <c r="F42" s="548" t="s">
        <v>527</v>
      </c>
      <c r="G42" s="548" t="s">
        <v>669</v>
      </c>
      <c r="H42" s="548" t="s">
        <v>444</v>
      </c>
      <c r="I42" s="548" t="s">
        <v>670</v>
      </c>
      <c r="J42" s="548" t="s">
        <v>671</v>
      </c>
      <c r="K42" s="548" t="s">
        <v>672</v>
      </c>
      <c r="L42" s="551">
        <v>132.97999999999999</v>
      </c>
      <c r="M42" s="551">
        <v>265.95999999999998</v>
      </c>
      <c r="N42" s="548">
        <v>2</v>
      </c>
      <c r="O42" s="552">
        <v>1</v>
      </c>
      <c r="P42" s="551">
        <v>265.95999999999998</v>
      </c>
      <c r="Q42" s="553">
        <v>1</v>
      </c>
      <c r="R42" s="548">
        <v>2</v>
      </c>
      <c r="S42" s="553">
        <v>1</v>
      </c>
      <c r="T42" s="552">
        <v>1</v>
      </c>
      <c r="U42" s="554">
        <v>1</v>
      </c>
    </row>
    <row r="43" spans="1:21" ht="14.4" customHeight="1" x14ac:dyDescent="0.3">
      <c r="A43" s="547">
        <v>28</v>
      </c>
      <c r="B43" s="548" t="s">
        <v>514</v>
      </c>
      <c r="C43" s="548" t="s">
        <v>528</v>
      </c>
      <c r="D43" s="549" t="s">
        <v>768</v>
      </c>
      <c r="E43" s="550" t="s">
        <v>539</v>
      </c>
      <c r="F43" s="548" t="s">
        <v>527</v>
      </c>
      <c r="G43" s="548" t="s">
        <v>673</v>
      </c>
      <c r="H43" s="548" t="s">
        <v>444</v>
      </c>
      <c r="I43" s="548" t="s">
        <v>674</v>
      </c>
      <c r="J43" s="548" t="s">
        <v>675</v>
      </c>
      <c r="K43" s="548" t="s">
        <v>647</v>
      </c>
      <c r="L43" s="551">
        <v>61.97</v>
      </c>
      <c r="M43" s="551">
        <v>1487.2799999999997</v>
      </c>
      <c r="N43" s="548">
        <v>24</v>
      </c>
      <c r="O43" s="552">
        <v>2</v>
      </c>
      <c r="P43" s="551">
        <v>1487.2799999999997</v>
      </c>
      <c r="Q43" s="553">
        <v>1</v>
      </c>
      <c r="R43" s="548">
        <v>24</v>
      </c>
      <c r="S43" s="553">
        <v>1</v>
      </c>
      <c r="T43" s="552">
        <v>2</v>
      </c>
      <c r="U43" s="554">
        <v>1</v>
      </c>
    </row>
    <row r="44" spans="1:21" ht="14.4" customHeight="1" x14ac:dyDescent="0.3">
      <c r="A44" s="547">
        <v>28</v>
      </c>
      <c r="B44" s="548" t="s">
        <v>514</v>
      </c>
      <c r="C44" s="548" t="s">
        <v>528</v>
      </c>
      <c r="D44" s="549" t="s">
        <v>768</v>
      </c>
      <c r="E44" s="550" t="s">
        <v>539</v>
      </c>
      <c r="F44" s="548" t="s">
        <v>527</v>
      </c>
      <c r="G44" s="548" t="s">
        <v>676</v>
      </c>
      <c r="H44" s="548" t="s">
        <v>444</v>
      </c>
      <c r="I44" s="548" t="s">
        <v>677</v>
      </c>
      <c r="J44" s="548" t="s">
        <v>678</v>
      </c>
      <c r="K44" s="548" t="s">
        <v>679</v>
      </c>
      <c r="L44" s="551">
        <v>126.59</v>
      </c>
      <c r="M44" s="551">
        <v>126.59</v>
      </c>
      <c r="N44" s="548">
        <v>1</v>
      </c>
      <c r="O44" s="552">
        <v>1</v>
      </c>
      <c r="P44" s="551">
        <v>126.59</v>
      </c>
      <c r="Q44" s="553">
        <v>1</v>
      </c>
      <c r="R44" s="548">
        <v>1</v>
      </c>
      <c r="S44" s="553">
        <v>1</v>
      </c>
      <c r="T44" s="552">
        <v>1</v>
      </c>
      <c r="U44" s="554">
        <v>1</v>
      </c>
    </row>
    <row r="45" spans="1:21" ht="14.4" customHeight="1" x14ac:dyDescent="0.3">
      <c r="A45" s="547">
        <v>28</v>
      </c>
      <c r="B45" s="548" t="s">
        <v>514</v>
      </c>
      <c r="C45" s="548" t="s">
        <v>528</v>
      </c>
      <c r="D45" s="549" t="s">
        <v>768</v>
      </c>
      <c r="E45" s="550" t="s">
        <v>539</v>
      </c>
      <c r="F45" s="548" t="s">
        <v>527</v>
      </c>
      <c r="G45" s="548" t="s">
        <v>680</v>
      </c>
      <c r="H45" s="548" t="s">
        <v>444</v>
      </c>
      <c r="I45" s="548" t="s">
        <v>681</v>
      </c>
      <c r="J45" s="548" t="s">
        <v>682</v>
      </c>
      <c r="K45" s="548" t="s">
        <v>683</v>
      </c>
      <c r="L45" s="551">
        <v>90.95</v>
      </c>
      <c r="M45" s="551">
        <v>363.8</v>
      </c>
      <c r="N45" s="548">
        <v>4</v>
      </c>
      <c r="O45" s="552">
        <v>1</v>
      </c>
      <c r="P45" s="551">
        <v>363.8</v>
      </c>
      <c r="Q45" s="553">
        <v>1</v>
      </c>
      <c r="R45" s="548">
        <v>4</v>
      </c>
      <c r="S45" s="553">
        <v>1</v>
      </c>
      <c r="T45" s="552">
        <v>1</v>
      </c>
      <c r="U45" s="554">
        <v>1</v>
      </c>
    </row>
    <row r="46" spans="1:21" ht="14.4" customHeight="1" x14ac:dyDescent="0.3">
      <c r="A46" s="547">
        <v>28</v>
      </c>
      <c r="B46" s="548" t="s">
        <v>514</v>
      </c>
      <c r="C46" s="548" t="s">
        <v>528</v>
      </c>
      <c r="D46" s="549" t="s">
        <v>768</v>
      </c>
      <c r="E46" s="550" t="s">
        <v>539</v>
      </c>
      <c r="F46" s="548" t="s">
        <v>527</v>
      </c>
      <c r="G46" s="548" t="s">
        <v>684</v>
      </c>
      <c r="H46" s="548" t="s">
        <v>444</v>
      </c>
      <c r="I46" s="548" t="s">
        <v>685</v>
      </c>
      <c r="J46" s="548" t="s">
        <v>686</v>
      </c>
      <c r="K46" s="548" t="s">
        <v>687</v>
      </c>
      <c r="L46" s="551">
        <v>53.57</v>
      </c>
      <c r="M46" s="551">
        <v>53.57</v>
      </c>
      <c r="N46" s="548">
        <v>1</v>
      </c>
      <c r="O46" s="552">
        <v>1</v>
      </c>
      <c r="P46" s="551">
        <v>53.57</v>
      </c>
      <c r="Q46" s="553">
        <v>1</v>
      </c>
      <c r="R46" s="548">
        <v>1</v>
      </c>
      <c r="S46" s="553">
        <v>1</v>
      </c>
      <c r="T46" s="552">
        <v>1</v>
      </c>
      <c r="U46" s="554">
        <v>1</v>
      </c>
    </row>
    <row r="47" spans="1:21" ht="14.4" customHeight="1" x14ac:dyDescent="0.3">
      <c r="A47" s="547">
        <v>28</v>
      </c>
      <c r="B47" s="548" t="s">
        <v>514</v>
      </c>
      <c r="C47" s="548" t="s">
        <v>528</v>
      </c>
      <c r="D47" s="549" t="s">
        <v>768</v>
      </c>
      <c r="E47" s="550" t="s">
        <v>539</v>
      </c>
      <c r="F47" s="548" t="s">
        <v>527</v>
      </c>
      <c r="G47" s="548" t="s">
        <v>688</v>
      </c>
      <c r="H47" s="548" t="s">
        <v>444</v>
      </c>
      <c r="I47" s="548" t="s">
        <v>689</v>
      </c>
      <c r="J47" s="548" t="s">
        <v>690</v>
      </c>
      <c r="K47" s="548" t="s">
        <v>691</v>
      </c>
      <c r="L47" s="551">
        <v>185.26</v>
      </c>
      <c r="M47" s="551">
        <v>370.52</v>
      </c>
      <c r="N47" s="548">
        <v>2</v>
      </c>
      <c r="O47" s="552">
        <v>1</v>
      </c>
      <c r="P47" s="551">
        <v>370.52</v>
      </c>
      <c r="Q47" s="553">
        <v>1</v>
      </c>
      <c r="R47" s="548">
        <v>2</v>
      </c>
      <c r="S47" s="553">
        <v>1</v>
      </c>
      <c r="T47" s="552">
        <v>1</v>
      </c>
      <c r="U47" s="554">
        <v>1</v>
      </c>
    </row>
    <row r="48" spans="1:21" ht="14.4" customHeight="1" x14ac:dyDescent="0.3">
      <c r="A48" s="547">
        <v>28</v>
      </c>
      <c r="B48" s="548" t="s">
        <v>514</v>
      </c>
      <c r="C48" s="548" t="s">
        <v>528</v>
      </c>
      <c r="D48" s="549" t="s">
        <v>768</v>
      </c>
      <c r="E48" s="550" t="s">
        <v>539</v>
      </c>
      <c r="F48" s="548" t="s">
        <v>527</v>
      </c>
      <c r="G48" s="548" t="s">
        <v>688</v>
      </c>
      <c r="H48" s="548" t="s">
        <v>444</v>
      </c>
      <c r="I48" s="548" t="s">
        <v>692</v>
      </c>
      <c r="J48" s="548" t="s">
        <v>693</v>
      </c>
      <c r="K48" s="548" t="s">
        <v>694</v>
      </c>
      <c r="L48" s="551">
        <v>0</v>
      </c>
      <c r="M48" s="551">
        <v>0</v>
      </c>
      <c r="N48" s="548">
        <v>1</v>
      </c>
      <c r="O48" s="552">
        <v>0.5</v>
      </c>
      <c r="P48" s="551">
        <v>0</v>
      </c>
      <c r="Q48" s="553"/>
      <c r="R48" s="548">
        <v>1</v>
      </c>
      <c r="S48" s="553">
        <v>1</v>
      </c>
      <c r="T48" s="552">
        <v>0.5</v>
      </c>
      <c r="U48" s="554">
        <v>1</v>
      </c>
    </row>
    <row r="49" spans="1:21" ht="14.4" customHeight="1" x14ac:dyDescent="0.3">
      <c r="A49" s="547">
        <v>28</v>
      </c>
      <c r="B49" s="548" t="s">
        <v>514</v>
      </c>
      <c r="C49" s="548" t="s">
        <v>528</v>
      </c>
      <c r="D49" s="549" t="s">
        <v>768</v>
      </c>
      <c r="E49" s="550" t="s">
        <v>539</v>
      </c>
      <c r="F49" s="548" t="s">
        <v>527</v>
      </c>
      <c r="G49" s="548" t="s">
        <v>695</v>
      </c>
      <c r="H49" s="548" t="s">
        <v>444</v>
      </c>
      <c r="I49" s="548" t="s">
        <v>696</v>
      </c>
      <c r="J49" s="548" t="s">
        <v>697</v>
      </c>
      <c r="K49" s="548" t="s">
        <v>698</v>
      </c>
      <c r="L49" s="551">
        <v>24.78</v>
      </c>
      <c r="M49" s="551">
        <v>74.34</v>
      </c>
      <c r="N49" s="548">
        <v>3</v>
      </c>
      <c r="O49" s="552">
        <v>1</v>
      </c>
      <c r="P49" s="551">
        <v>74.34</v>
      </c>
      <c r="Q49" s="553">
        <v>1</v>
      </c>
      <c r="R49" s="548">
        <v>3</v>
      </c>
      <c r="S49" s="553">
        <v>1</v>
      </c>
      <c r="T49" s="552">
        <v>1</v>
      </c>
      <c r="U49" s="554">
        <v>1</v>
      </c>
    </row>
    <row r="50" spans="1:21" ht="14.4" customHeight="1" x14ac:dyDescent="0.3">
      <c r="A50" s="547">
        <v>28</v>
      </c>
      <c r="B50" s="548" t="s">
        <v>514</v>
      </c>
      <c r="C50" s="548" t="s">
        <v>528</v>
      </c>
      <c r="D50" s="549" t="s">
        <v>768</v>
      </c>
      <c r="E50" s="550" t="s">
        <v>539</v>
      </c>
      <c r="F50" s="548" t="s">
        <v>527</v>
      </c>
      <c r="G50" s="548" t="s">
        <v>695</v>
      </c>
      <c r="H50" s="548" t="s">
        <v>444</v>
      </c>
      <c r="I50" s="548" t="s">
        <v>699</v>
      </c>
      <c r="J50" s="548" t="s">
        <v>700</v>
      </c>
      <c r="K50" s="548" t="s">
        <v>701</v>
      </c>
      <c r="L50" s="551">
        <v>99.11</v>
      </c>
      <c r="M50" s="551">
        <v>297.33</v>
      </c>
      <c r="N50" s="548">
        <v>3</v>
      </c>
      <c r="O50" s="552">
        <v>1</v>
      </c>
      <c r="P50" s="551">
        <v>297.33</v>
      </c>
      <c r="Q50" s="553">
        <v>1</v>
      </c>
      <c r="R50" s="548">
        <v>3</v>
      </c>
      <c r="S50" s="553">
        <v>1</v>
      </c>
      <c r="T50" s="552">
        <v>1</v>
      </c>
      <c r="U50" s="554">
        <v>1</v>
      </c>
    </row>
    <row r="51" spans="1:21" ht="14.4" customHeight="1" x14ac:dyDescent="0.3">
      <c r="A51" s="547">
        <v>28</v>
      </c>
      <c r="B51" s="548" t="s">
        <v>514</v>
      </c>
      <c r="C51" s="548" t="s">
        <v>528</v>
      </c>
      <c r="D51" s="549" t="s">
        <v>768</v>
      </c>
      <c r="E51" s="550" t="s">
        <v>539</v>
      </c>
      <c r="F51" s="548" t="s">
        <v>527</v>
      </c>
      <c r="G51" s="548" t="s">
        <v>702</v>
      </c>
      <c r="H51" s="548" t="s">
        <v>444</v>
      </c>
      <c r="I51" s="548" t="s">
        <v>703</v>
      </c>
      <c r="J51" s="548" t="s">
        <v>704</v>
      </c>
      <c r="K51" s="548" t="s">
        <v>705</v>
      </c>
      <c r="L51" s="551">
        <v>31.42</v>
      </c>
      <c r="M51" s="551">
        <v>31.42</v>
      </c>
      <c r="N51" s="548">
        <v>1</v>
      </c>
      <c r="O51" s="552">
        <v>1</v>
      </c>
      <c r="P51" s="551">
        <v>31.42</v>
      </c>
      <c r="Q51" s="553">
        <v>1</v>
      </c>
      <c r="R51" s="548">
        <v>1</v>
      </c>
      <c r="S51" s="553">
        <v>1</v>
      </c>
      <c r="T51" s="552">
        <v>1</v>
      </c>
      <c r="U51" s="554">
        <v>1</v>
      </c>
    </row>
    <row r="52" spans="1:21" ht="14.4" customHeight="1" x14ac:dyDescent="0.3">
      <c r="A52" s="547">
        <v>28</v>
      </c>
      <c r="B52" s="548" t="s">
        <v>514</v>
      </c>
      <c r="C52" s="548" t="s">
        <v>528</v>
      </c>
      <c r="D52" s="549" t="s">
        <v>768</v>
      </c>
      <c r="E52" s="550" t="s">
        <v>534</v>
      </c>
      <c r="F52" s="548" t="s">
        <v>527</v>
      </c>
      <c r="G52" s="548" t="s">
        <v>680</v>
      </c>
      <c r="H52" s="548" t="s">
        <v>444</v>
      </c>
      <c r="I52" s="548" t="s">
        <v>681</v>
      </c>
      <c r="J52" s="548" t="s">
        <v>682</v>
      </c>
      <c r="K52" s="548" t="s">
        <v>683</v>
      </c>
      <c r="L52" s="551">
        <v>90.95</v>
      </c>
      <c r="M52" s="551">
        <v>90.95</v>
      </c>
      <c r="N52" s="548">
        <v>1</v>
      </c>
      <c r="O52" s="552">
        <v>1</v>
      </c>
      <c r="P52" s="551">
        <v>90.95</v>
      </c>
      <c r="Q52" s="553">
        <v>1</v>
      </c>
      <c r="R52" s="548">
        <v>1</v>
      </c>
      <c r="S52" s="553">
        <v>1</v>
      </c>
      <c r="T52" s="552">
        <v>1</v>
      </c>
      <c r="U52" s="554">
        <v>1</v>
      </c>
    </row>
    <row r="53" spans="1:21" ht="14.4" customHeight="1" x14ac:dyDescent="0.3">
      <c r="A53" s="547">
        <v>28</v>
      </c>
      <c r="B53" s="548" t="s">
        <v>514</v>
      </c>
      <c r="C53" s="548" t="s">
        <v>528</v>
      </c>
      <c r="D53" s="549" t="s">
        <v>768</v>
      </c>
      <c r="E53" s="550" t="s">
        <v>534</v>
      </c>
      <c r="F53" s="548" t="s">
        <v>527</v>
      </c>
      <c r="G53" s="548" t="s">
        <v>706</v>
      </c>
      <c r="H53" s="548" t="s">
        <v>444</v>
      </c>
      <c r="I53" s="548" t="s">
        <v>707</v>
      </c>
      <c r="J53" s="548" t="s">
        <v>708</v>
      </c>
      <c r="K53" s="548" t="s">
        <v>709</v>
      </c>
      <c r="L53" s="551">
        <v>0</v>
      </c>
      <c r="M53" s="551">
        <v>0</v>
      </c>
      <c r="N53" s="548">
        <v>1</v>
      </c>
      <c r="O53" s="552">
        <v>1</v>
      </c>
      <c r="P53" s="551">
        <v>0</v>
      </c>
      <c r="Q53" s="553"/>
      <c r="R53" s="548">
        <v>1</v>
      </c>
      <c r="S53" s="553">
        <v>1</v>
      </c>
      <c r="T53" s="552">
        <v>1</v>
      </c>
      <c r="U53" s="554">
        <v>1</v>
      </c>
    </row>
    <row r="54" spans="1:21" ht="14.4" customHeight="1" x14ac:dyDescent="0.3">
      <c r="A54" s="547">
        <v>28</v>
      </c>
      <c r="B54" s="548" t="s">
        <v>514</v>
      </c>
      <c r="C54" s="548" t="s">
        <v>528</v>
      </c>
      <c r="D54" s="549" t="s">
        <v>768</v>
      </c>
      <c r="E54" s="550" t="s">
        <v>534</v>
      </c>
      <c r="F54" s="548" t="s">
        <v>527</v>
      </c>
      <c r="G54" s="548" t="s">
        <v>702</v>
      </c>
      <c r="H54" s="548" t="s">
        <v>444</v>
      </c>
      <c r="I54" s="548" t="s">
        <v>710</v>
      </c>
      <c r="J54" s="548" t="s">
        <v>704</v>
      </c>
      <c r="K54" s="548" t="s">
        <v>711</v>
      </c>
      <c r="L54" s="551">
        <v>22.44</v>
      </c>
      <c r="M54" s="551">
        <v>44.88</v>
      </c>
      <c r="N54" s="548">
        <v>2</v>
      </c>
      <c r="O54" s="552">
        <v>1</v>
      </c>
      <c r="P54" s="551">
        <v>44.88</v>
      </c>
      <c r="Q54" s="553">
        <v>1</v>
      </c>
      <c r="R54" s="548">
        <v>2</v>
      </c>
      <c r="S54" s="553">
        <v>1</v>
      </c>
      <c r="T54" s="552">
        <v>1</v>
      </c>
      <c r="U54" s="554">
        <v>1</v>
      </c>
    </row>
    <row r="55" spans="1:21" ht="14.4" customHeight="1" x14ac:dyDescent="0.3">
      <c r="A55" s="547">
        <v>28</v>
      </c>
      <c r="B55" s="548" t="s">
        <v>514</v>
      </c>
      <c r="C55" s="548" t="s">
        <v>528</v>
      </c>
      <c r="D55" s="549" t="s">
        <v>768</v>
      </c>
      <c r="E55" s="550" t="s">
        <v>538</v>
      </c>
      <c r="F55" s="548" t="s">
        <v>527</v>
      </c>
      <c r="G55" s="548" t="s">
        <v>652</v>
      </c>
      <c r="H55" s="548" t="s">
        <v>769</v>
      </c>
      <c r="I55" s="548" t="s">
        <v>656</v>
      </c>
      <c r="J55" s="548" t="s">
        <v>654</v>
      </c>
      <c r="K55" s="548" t="s">
        <v>657</v>
      </c>
      <c r="L55" s="551">
        <v>141.09</v>
      </c>
      <c r="M55" s="551">
        <v>141.09</v>
      </c>
      <c r="N55" s="548">
        <v>1</v>
      </c>
      <c r="O55" s="552">
        <v>0.5</v>
      </c>
      <c r="P55" s="551">
        <v>141.09</v>
      </c>
      <c r="Q55" s="553">
        <v>1</v>
      </c>
      <c r="R55" s="548">
        <v>1</v>
      </c>
      <c r="S55" s="553">
        <v>1</v>
      </c>
      <c r="T55" s="552">
        <v>0.5</v>
      </c>
      <c r="U55" s="554">
        <v>1</v>
      </c>
    </row>
    <row r="56" spans="1:21" ht="14.4" customHeight="1" x14ac:dyDescent="0.3">
      <c r="A56" s="547">
        <v>28</v>
      </c>
      <c r="B56" s="548" t="s">
        <v>514</v>
      </c>
      <c r="C56" s="548" t="s">
        <v>528</v>
      </c>
      <c r="D56" s="549" t="s">
        <v>768</v>
      </c>
      <c r="E56" s="550" t="s">
        <v>538</v>
      </c>
      <c r="F56" s="548" t="s">
        <v>527</v>
      </c>
      <c r="G56" s="548" t="s">
        <v>712</v>
      </c>
      <c r="H56" s="548" t="s">
        <v>444</v>
      </c>
      <c r="I56" s="548" t="s">
        <v>713</v>
      </c>
      <c r="J56" s="548" t="s">
        <v>714</v>
      </c>
      <c r="K56" s="548" t="s">
        <v>715</v>
      </c>
      <c r="L56" s="551">
        <v>0</v>
      </c>
      <c r="M56" s="551">
        <v>0</v>
      </c>
      <c r="N56" s="548">
        <v>1</v>
      </c>
      <c r="O56" s="552">
        <v>0.5</v>
      </c>
      <c r="P56" s="551">
        <v>0</v>
      </c>
      <c r="Q56" s="553"/>
      <c r="R56" s="548">
        <v>1</v>
      </c>
      <c r="S56" s="553">
        <v>1</v>
      </c>
      <c r="T56" s="552">
        <v>0.5</v>
      </c>
      <c r="U56" s="554">
        <v>1</v>
      </c>
    </row>
    <row r="57" spans="1:21" ht="14.4" customHeight="1" x14ac:dyDescent="0.3">
      <c r="A57" s="547">
        <v>28</v>
      </c>
      <c r="B57" s="548" t="s">
        <v>514</v>
      </c>
      <c r="C57" s="548" t="s">
        <v>528</v>
      </c>
      <c r="D57" s="549" t="s">
        <v>768</v>
      </c>
      <c r="E57" s="550" t="s">
        <v>538</v>
      </c>
      <c r="F57" s="548" t="s">
        <v>527</v>
      </c>
      <c r="G57" s="548" t="s">
        <v>617</v>
      </c>
      <c r="H57" s="548" t="s">
        <v>444</v>
      </c>
      <c r="I57" s="548" t="s">
        <v>716</v>
      </c>
      <c r="J57" s="548" t="s">
        <v>663</v>
      </c>
      <c r="K57" s="548" t="s">
        <v>717</v>
      </c>
      <c r="L57" s="551">
        <v>55.58</v>
      </c>
      <c r="M57" s="551">
        <v>55.58</v>
      </c>
      <c r="N57" s="548">
        <v>1</v>
      </c>
      <c r="O57" s="552">
        <v>0.5</v>
      </c>
      <c r="P57" s="551">
        <v>55.58</v>
      </c>
      <c r="Q57" s="553">
        <v>1</v>
      </c>
      <c r="R57" s="548">
        <v>1</v>
      </c>
      <c r="S57" s="553">
        <v>1</v>
      </c>
      <c r="T57" s="552">
        <v>0.5</v>
      </c>
      <c r="U57" s="554">
        <v>1</v>
      </c>
    </row>
    <row r="58" spans="1:21" ht="14.4" customHeight="1" x14ac:dyDescent="0.3">
      <c r="A58" s="547">
        <v>28</v>
      </c>
      <c r="B58" s="548" t="s">
        <v>514</v>
      </c>
      <c r="C58" s="548" t="s">
        <v>528</v>
      </c>
      <c r="D58" s="549" t="s">
        <v>768</v>
      </c>
      <c r="E58" s="550" t="s">
        <v>538</v>
      </c>
      <c r="F58" s="548" t="s">
        <v>527</v>
      </c>
      <c r="G58" s="548" t="s">
        <v>718</v>
      </c>
      <c r="H58" s="548" t="s">
        <v>444</v>
      </c>
      <c r="I58" s="548" t="s">
        <v>719</v>
      </c>
      <c r="J58" s="548" t="s">
        <v>720</v>
      </c>
      <c r="K58" s="548" t="s">
        <v>721</v>
      </c>
      <c r="L58" s="551">
        <v>36.54</v>
      </c>
      <c r="M58" s="551">
        <v>36.54</v>
      </c>
      <c r="N58" s="548">
        <v>1</v>
      </c>
      <c r="O58" s="552">
        <v>0.5</v>
      </c>
      <c r="P58" s="551">
        <v>36.54</v>
      </c>
      <c r="Q58" s="553">
        <v>1</v>
      </c>
      <c r="R58" s="548">
        <v>1</v>
      </c>
      <c r="S58" s="553">
        <v>1</v>
      </c>
      <c r="T58" s="552">
        <v>0.5</v>
      </c>
      <c r="U58" s="554">
        <v>1</v>
      </c>
    </row>
    <row r="59" spans="1:21" ht="14.4" customHeight="1" x14ac:dyDescent="0.3">
      <c r="A59" s="547">
        <v>28</v>
      </c>
      <c r="B59" s="548" t="s">
        <v>514</v>
      </c>
      <c r="C59" s="548" t="s">
        <v>528</v>
      </c>
      <c r="D59" s="549" t="s">
        <v>768</v>
      </c>
      <c r="E59" s="550" t="s">
        <v>540</v>
      </c>
      <c r="F59" s="548" t="s">
        <v>527</v>
      </c>
      <c r="G59" s="548" t="s">
        <v>722</v>
      </c>
      <c r="H59" s="548" t="s">
        <v>769</v>
      </c>
      <c r="I59" s="548" t="s">
        <v>723</v>
      </c>
      <c r="J59" s="548" t="s">
        <v>724</v>
      </c>
      <c r="K59" s="548" t="s">
        <v>725</v>
      </c>
      <c r="L59" s="551">
        <v>14.11</v>
      </c>
      <c r="M59" s="551">
        <v>14.11</v>
      </c>
      <c r="N59" s="548">
        <v>1</v>
      </c>
      <c r="O59" s="552">
        <v>0.5</v>
      </c>
      <c r="P59" s="551">
        <v>14.11</v>
      </c>
      <c r="Q59" s="553">
        <v>1</v>
      </c>
      <c r="R59" s="548">
        <v>1</v>
      </c>
      <c r="S59" s="553">
        <v>1</v>
      </c>
      <c r="T59" s="552">
        <v>0.5</v>
      </c>
      <c r="U59" s="554">
        <v>1</v>
      </c>
    </row>
    <row r="60" spans="1:21" ht="14.4" customHeight="1" x14ac:dyDescent="0.3">
      <c r="A60" s="547">
        <v>28</v>
      </c>
      <c r="B60" s="548" t="s">
        <v>514</v>
      </c>
      <c r="C60" s="548" t="s">
        <v>528</v>
      </c>
      <c r="D60" s="549" t="s">
        <v>768</v>
      </c>
      <c r="E60" s="550" t="s">
        <v>540</v>
      </c>
      <c r="F60" s="548" t="s">
        <v>527</v>
      </c>
      <c r="G60" s="548" t="s">
        <v>722</v>
      </c>
      <c r="H60" s="548" t="s">
        <v>769</v>
      </c>
      <c r="I60" s="548" t="s">
        <v>726</v>
      </c>
      <c r="J60" s="548" t="s">
        <v>727</v>
      </c>
      <c r="K60" s="548" t="s">
        <v>728</v>
      </c>
      <c r="L60" s="551">
        <v>4.7</v>
      </c>
      <c r="M60" s="551">
        <v>4.7</v>
      </c>
      <c r="N60" s="548">
        <v>1</v>
      </c>
      <c r="O60" s="552">
        <v>0.5</v>
      </c>
      <c r="P60" s="551"/>
      <c r="Q60" s="553">
        <v>0</v>
      </c>
      <c r="R60" s="548"/>
      <c r="S60" s="553">
        <v>0</v>
      </c>
      <c r="T60" s="552"/>
      <c r="U60" s="554">
        <v>0</v>
      </c>
    </row>
    <row r="61" spans="1:21" ht="14.4" customHeight="1" x14ac:dyDescent="0.3">
      <c r="A61" s="547">
        <v>28</v>
      </c>
      <c r="B61" s="548" t="s">
        <v>514</v>
      </c>
      <c r="C61" s="548" t="s">
        <v>528</v>
      </c>
      <c r="D61" s="549" t="s">
        <v>768</v>
      </c>
      <c r="E61" s="550" t="s">
        <v>540</v>
      </c>
      <c r="F61" s="548" t="s">
        <v>527</v>
      </c>
      <c r="G61" s="548" t="s">
        <v>729</v>
      </c>
      <c r="H61" s="548" t="s">
        <v>444</v>
      </c>
      <c r="I61" s="548" t="s">
        <v>730</v>
      </c>
      <c r="J61" s="548" t="s">
        <v>731</v>
      </c>
      <c r="K61" s="548" t="s">
        <v>732</v>
      </c>
      <c r="L61" s="551">
        <v>42.51</v>
      </c>
      <c r="M61" s="551">
        <v>42.51</v>
      </c>
      <c r="N61" s="548">
        <v>1</v>
      </c>
      <c r="O61" s="552">
        <v>1</v>
      </c>
      <c r="P61" s="551">
        <v>42.51</v>
      </c>
      <c r="Q61" s="553">
        <v>1</v>
      </c>
      <c r="R61" s="548">
        <v>1</v>
      </c>
      <c r="S61" s="553">
        <v>1</v>
      </c>
      <c r="T61" s="552">
        <v>1</v>
      </c>
      <c r="U61" s="554">
        <v>1</v>
      </c>
    </row>
    <row r="62" spans="1:21" ht="14.4" customHeight="1" x14ac:dyDescent="0.3">
      <c r="A62" s="547">
        <v>28</v>
      </c>
      <c r="B62" s="548" t="s">
        <v>514</v>
      </c>
      <c r="C62" s="548" t="s">
        <v>528</v>
      </c>
      <c r="D62" s="549" t="s">
        <v>768</v>
      </c>
      <c r="E62" s="550" t="s">
        <v>540</v>
      </c>
      <c r="F62" s="548" t="s">
        <v>527</v>
      </c>
      <c r="G62" s="548" t="s">
        <v>733</v>
      </c>
      <c r="H62" s="548" t="s">
        <v>444</v>
      </c>
      <c r="I62" s="548" t="s">
        <v>734</v>
      </c>
      <c r="J62" s="548" t="s">
        <v>735</v>
      </c>
      <c r="K62" s="548" t="s">
        <v>736</v>
      </c>
      <c r="L62" s="551">
        <v>27.28</v>
      </c>
      <c r="M62" s="551">
        <v>54.56</v>
      </c>
      <c r="N62" s="548">
        <v>2</v>
      </c>
      <c r="O62" s="552">
        <v>1</v>
      </c>
      <c r="P62" s="551">
        <v>54.56</v>
      </c>
      <c r="Q62" s="553">
        <v>1</v>
      </c>
      <c r="R62" s="548">
        <v>2</v>
      </c>
      <c r="S62" s="553">
        <v>1</v>
      </c>
      <c r="T62" s="552">
        <v>1</v>
      </c>
      <c r="U62" s="554">
        <v>1</v>
      </c>
    </row>
    <row r="63" spans="1:21" ht="14.4" customHeight="1" x14ac:dyDescent="0.3">
      <c r="A63" s="547">
        <v>28</v>
      </c>
      <c r="B63" s="548" t="s">
        <v>514</v>
      </c>
      <c r="C63" s="548" t="s">
        <v>528</v>
      </c>
      <c r="D63" s="549" t="s">
        <v>768</v>
      </c>
      <c r="E63" s="550" t="s">
        <v>540</v>
      </c>
      <c r="F63" s="548" t="s">
        <v>527</v>
      </c>
      <c r="G63" s="548" t="s">
        <v>737</v>
      </c>
      <c r="H63" s="548" t="s">
        <v>444</v>
      </c>
      <c r="I63" s="548" t="s">
        <v>738</v>
      </c>
      <c r="J63" s="548" t="s">
        <v>739</v>
      </c>
      <c r="K63" s="548" t="s">
        <v>740</v>
      </c>
      <c r="L63" s="551">
        <v>0</v>
      </c>
      <c r="M63" s="551">
        <v>0</v>
      </c>
      <c r="N63" s="548">
        <v>1</v>
      </c>
      <c r="O63" s="552">
        <v>1</v>
      </c>
      <c r="P63" s="551">
        <v>0</v>
      </c>
      <c r="Q63" s="553"/>
      <c r="R63" s="548">
        <v>1</v>
      </c>
      <c r="S63" s="553">
        <v>1</v>
      </c>
      <c r="T63" s="552">
        <v>1</v>
      </c>
      <c r="U63" s="554">
        <v>1</v>
      </c>
    </row>
    <row r="64" spans="1:21" ht="14.4" customHeight="1" x14ac:dyDescent="0.3">
      <c r="A64" s="547">
        <v>28</v>
      </c>
      <c r="B64" s="548" t="s">
        <v>514</v>
      </c>
      <c r="C64" s="548" t="s">
        <v>528</v>
      </c>
      <c r="D64" s="549" t="s">
        <v>768</v>
      </c>
      <c r="E64" s="550" t="s">
        <v>540</v>
      </c>
      <c r="F64" s="548" t="s">
        <v>527</v>
      </c>
      <c r="G64" s="548" t="s">
        <v>741</v>
      </c>
      <c r="H64" s="548" t="s">
        <v>444</v>
      </c>
      <c r="I64" s="548" t="s">
        <v>742</v>
      </c>
      <c r="J64" s="548" t="s">
        <v>743</v>
      </c>
      <c r="K64" s="548" t="s">
        <v>744</v>
      </c>
      <c r="L64" s="551">
        <v>0</v>
      </c>
      <c r="M64" s="551">
        <v>0</v>
      </c>
      <c r="N64" s="548">
        <v>1</v>
      </c>
      <c r="O64" s="552">
        <v>0.5</v>
      </c>
      <c r="P64" s="551">
        <v>0</v>
      </c>
      <c r="Q64" s="553"/>
      <c r="R64" s="548">
        <v>1</v>
      </c>
      <c r="S64" s="553">
        <v>1</v>
      </c>
      <c r="T64" s="552">
        <v>0.5</v>
      </c>
      <c r="U64" s="554">
        <v>1</v>
      </c>
    </row>
    <row r="65" spans="1:21" ht="14.4" customHeight="1" x14ac:dyDescent="0.3">
      <c r="A65" s="547">
        <v>28</v>
      </c>
      <c r="B65" s="548" t="s">
        <v>514</v>
      </c>
      <c r="C65" s="548" t="s">
        <v>528</v>
      </c>
      <c r="D65" s="549" t="s">
        <v>768</v>
      </c>
      <c r="E65" s="550" t="s">
        <v>540</v>
      </c>
      <c r="F65" s="548" t="s">
        <v>527</v>
      </c>
      <c r="G65" s="548" t="s">
        <v>745</v>
      </c>
      <c r="H65" s="548" t="s">
        <v>444</v>
      </c>
      <c r="I65" s="548" t="s">
        <v>746</v>
      </c>
      <c r="J65" s="548" t="s">
        <v>747</v>
      </c>
      <c r="K65" s="548" t="s">
        <v>748</v>
      </c>
      <c r="L65" s="551">
        <v>108.44</v>
      </c>
      <c r="M65" s="551">
        <v>108.44</v>
      </c>
      <c r="N65" s="548">
        <v>1</v>
      </c>
      <c r="O65" s="552">
        <v>0.5</v>
      </c>
      <c r="P65" s="551">
        <v>108.44</v>
      </c>
      <c r="Q65" s="553">
        <v>1</v>
      </c>
      <c r="R65" s="548">
        <v>1</v>
      </c>
      <c r="S65" s="553">
        <v>1</v>
      </c>
      <c r="T65" s="552">
        <v>0.5</v>
      </c>
      <c r="U65" s="554">
        <v>1</v>
      </c>
    </row>
    <row r="66" spans="1:21" ht="14.4" customHeight="1" x14ac:dyDescent="0.3">
      <c r="A66" s="547">
        <v>28</v>
      </c>
      <c r="B66" s="548" t="s">
        <v>514</v>
      </c>
      <c r="C66" s="548" t="s">
        <v>528</v>
      </c>
      <c r="D66" s="549" t="s">
        <v>768</v>
      </c>
      <c r="E66" s="550" t="s">
        <v>540</v>
      </c>
      <c r="F66" s="548" t="s">
        <v>527</v>
      </c>
      <c r="G66" s="548" t="s">
        <v>745</v>
      </c>
      <c r="H66" s="548" t="s">
        <v>444</v>
      </c>
      <c r="I66" s="548" t="s">
        <v>749</v>
      </c>
      <c r="J66" s="548" t="s">
        <v>750</v>
      </c>
      <c r="K66" s="548" t="s">
        <v>751</v>
      </c>
      <c r="L66" s="551">
        <v>43.37</v>
      </c>
      <c r="M66" s="551">
        <v>43.37</v>
      </c>
      <c r="N66" s="548">
        <v>1</v>
      </c>
      <c r="O66" s="552">
        <v>1</v>
      </c>
      <c r="P66" s="551">
        <v>43.37</v>
      </c>
      <c r="Q66" s="553">
        <v>1</v>
      </c>
      <c r="R66" s="548">
        <v>1</v>
      </c>
      <c r="S66" s="553">
        <v>1</v>
      </c>
      <c r="T66" s="552">
        <v>1</v>
      </c>
      <c r="U66" s="554">
        <v>1</v>
      </c>
    </row>
    <row r="67" spans="1:21" ht="14.4" customHeight="1" x14ac:dyDescent="0.3">
      <c r="A67" s="547">
        <v>28</v>
      </c>
      <c r="B67" s="548" t="s">
        <v>514</v>
      </c>
      <c r="C67" s="548" t="s">
        <v>528</v>
      </c>
      <c r="D67" s="549" t="s">
        <v>768</v>
      </c>
      <c r="E67" s="550" t="s">
        <v>540</v>
      </c>
      <c r="F67" s="548" t="s">
        <v>527</v>
      </c>
      <c r="G67" s="548" t="s">
        <v>752</v>
      </c>
      <c r="H67" s="548" t="s">
        <v>444</v>
      </c>
      <c r="I67" s="548" t="s">
        <v>753</v>
      </c>
      <c r="J67" s="548" t="s">
        <v>754</v>
      </c>
      <c r="K67" s="548" t="s">
        <v>755</v>
      </c>
      <c r="L67" s="551">
        <v>50.45</v>
      </c>
      <c r="M67" s="551">
        <v>50.45</v>
      </c>
      <c r="N67" s="548">
        <v>1</v>
      </c>
      <c r="O67" s="552">
        <v>0.5</v>
      </c>
      <c r="P67" s="551">
        <v>50.45</v>
      </c>
      <c r="Q67" s="553">
        <v>1</v>
      </c>
      <c r="R67" s="548">
        <v>1</v>
      </c>
      <c r="S67" s="553">
        <v>1</v>
      </c>
      <c r="T67" s="552">
        <v>0.5</v>
      </c>
      <c r="U67" s="554">
        <v>1</v>
      </c>
    </row>
    <row r="68" spans="1:21" ht="14.4" customHeight="1" x14ac:dyDescent="0.3">
      <c r="A68" s="547">
        <v>28</v>
      </c>
      <c r="B68" s="548" t="s">
        <v>514</v>
      </c>
      <c r="C68" s="548" t="s">
        <v>528</v>
      </c>
      <c r="D68" s="549" t="s">
        <v>768</v>
      </c>
      <c r="E68" s="550" t="s">
        <v>540</v>
      </c>
      <c r="F68" s="548" t="s">
        <v>527</v>
      </c>
      <c r="G68" s="548" t="s">
        <v>569</v>
      </c>
      <c r="H68" s="548" t="s">
        <v>769</v>
      </c>
      <c r="I68" s="548" t="s">
        <v>570</v>
      </c>
      <c r="J68" s="548" t="s">
        <v>571</v>
      </c>
      <c r="K68" s="548" t="s">
        <v>572</v>
      </c>
      <c r="L68" s="551">
        <v>63.75</v>
      </c>
      <c r="M68" s="551">
        <v>63.75</v>
      </c>
      <c r="N68" s="548">
        <v>1</v>
      </c>
      <c r="O68" s="552">
        <v>0.5</v>
      </c>
      <c r="P68" s="551">
        <v>63.75</v>
      </c>
      <c r="Q68" s="553">
        <v>1</v>
      </c>
      <c r="R68" s="548">
        <v>1</v>
      </c>
      <c r="S68" s="553">
        <v>1</v>
      </c>
      <c r="T68" s="552">
        <v>0.5</v>
      </c>
      <c r="U68" s="554">
        <v>1</v>
      </c>
    </row>
    <row r="69" spans="1:21" ht="14.4" customHeight="1" x14ac:dyDescent="0.3">
      <c r="A69" s="547">
        <v>28</v>
      </c>
      <c r="B69" s="548" t="s">
        <v>514</v>
      </c>
      <c r="C69" s="548" t="s">
        <v>528</v>
      </c>
      <c r="D69" s="549" t="s">
        <v>768</v>
      </c>
      <c r="E69" s="550" t="s">
        <v>540</v>
      </c>
      <c r="F69" s="548" t="s">
        <v>527</v>
      </c>
      <c r="G69" s="548" t="s">
        <v>756</v>
      </c>
      <c r="H69" s="548" t="s">
        <v>769</v>
      </c>
      <c r="I69" s="548" t="s">
        <v>757</v>
      </c>
      <c r="J69" s="548" t="s">
        <v>758</v>
      </c>
      <c r="K69" s="548" t="s">
        <v>759</v>
      </c>
      <c r="L69" s="551">
        <v>122.96</v>
      </c>
      <c r="M69" s="551">
        <v>245.92</v>
      </c>
      <c r="N69" s="548">
        <v>2</v>
      </c>
      <c r="O69" s="552">
        <v>1</v>
      </c>
      <c r="P69" s="551">
        <v>122.96</v>
      </c>
      <c r="Q69" s="553">
        <v>0.5</v>
      </c>
      <c r="R69" s="548">
        <v>1</v>
      </c>
      <c r="S69" s="553">
        <v>0.5</v>
      </c>
      <c r="T69" s="552">
        <v>0.5</v>
      </c>
      <c r="U69" s="554">
        <v>0.5</v>
      </c>
    </row>
    <row r="70" spans="1:21" ht="14.4" customHeight="1" x14ac:dyDescent="0.3">
      <c r="A70" s="547">
        <v>28</v>
      </c>
      <c r="B70" s="548" t="s">
        <v>514</v>
      </c>
      <c r="C70" s="548" t="s">
        <v>528</v>
      </c>
      <c r="D70" s="549" t="s">
        <v>768</v>
      </c>
      <c r="E70" s="550" t="s">
        <v>540</v>
      </c>
      <c r="F70" s="548" t="s">
        <v>527</v>
      </c>
      <c r="G70" s="548" t="s">
        <v>581</v>
      </c>
      <c r="H70" s="548" t="s">
        <v>444</v>
      </c>
      <c r="I70" s="548" t="s">
        <v>582</v>
      </c>
      <c r="J70" s="548" t="s">
        <v>583</v>
      </c>
      <c r="K70" s="548" t="s">
        <v>584</v>
      </c>
      <c r="L70" s="551">
        <v>0</v>
      </c>
      <c r="M70" s="551">
        <v>0</v>
      </c>
      <c r="N70" s="548">
        <v>1</v>
      </c>
      <c r="O70" s="552">
        <v>1</v>
      </c>
      <c r="P70" s="551"/>
      <c r="Q70" s="553"/>
      <c r="R70" s="548"/>
      <c r="S70" s="553">
        <v>0</v>
      </c>
      <c r="T70" s="552"/>
      <c r="U70" s="554">
        <v>0</v>
      </c>
    </row>
    <row r="71" spans="1:21" ht="14.4" customHeight="1" x14ac:dyDescent="0.3">
      <c r="A71" s="547">
        <v>28</v>
      </c>
      <c r="B71" s="548" t="s">
        <v>514</v>
      </c>
      <c r="C71" s="548" t="s">
        <v>528</v>
      </c>
      <c r="D71" s="549" t="s">
        <v>768</v>
      </c>
      <c r="E71" s="550" t="s">
        <v>540</v>
      </c>
      <c r="F71" s="548" t="s">
        <v>527</v>
      </c>
      <c r="G71" s="548" t="s">
        <v>760</v>
      </c>
      <c r="H71" s="548" t="s">
        <v>444</v>
      </c>
      <c r="I71" s="548" t="s">
        <v>761</v>
      </c>
      <c r="J71" s="548" t="s">
        <v>762</v>
      </c>
      <c r="K71" s="548" t="s">
        <v>763</v>
      </c>
      <c r="L71" s="551">
        <v>277.70999999999998</v>
      </c>
      <c r="M71" s="551">
        <v>277.70999999999998</v>
      </c>
      <c r="N71" s="548">
        <v>1</v>
      </c>
      <c r="O71" s="552">
        <v>1</v>
      </c>
      <c r="P71" s="551">
        <v>277.70999999999998</v>
      </c>
      <c r="Q71" s="553">
        <v>1</v>
      </c>
      <c r="R71" s="548">
        <v>1</v>
      </c>
      <c r="S71" s="553">
        <v>1</v>
      </c>
      <c r="T71" s="552">
        <v>1</v>
      </c>
      <c r="U71" s="554">
        <v>1</v>
      </c>
    </row>
    <row r="72" spans="1:21" ht="14.4" customHeight="1" x14ac:dyDescent="0.3">
      <c r="A72" s="547">
        <v>28</v>
      </c>
      <c r="B72" s="548" t="s">
        <v>514</v>
      </c>
      <c r="C72" s="548" t="s">
        <v>528</v>
      </c>
      <c r="D72" s="549" t="s">
        <v>768</v>
      </c>
      <c r="E72" s="550" t="s">
        <v>541</v>
      </c>
      <c r="F72" s="548" t="s">
        <v>527</v>
      </c>
      <c r="G72" s="548" t="s">
        <v>617</v>
      </c>
      <c r="H72" s="548" t="s">
        <v>444</v>
      </c>
      <c r="I72" s="548" t="s">
        <v>618</v>
      </c>
      <c r="J72" s="548" t="s">
        <v>619</v>
      </c>
      <c r="K72" s="548" t="s">
        <v>620</v>
      </c>
      <c r="L72" s="551">
        <v>89.91</v>
      </c>
      <c r="M72" s="551">
        <v>539.46</v>
      </c>
      <c r="N72" s="548">
        <v>6</v>
      </c>
      <c r="O72" s="552">
        <v>1</v>
      </c>
      <c r="P72" s="551">
        <v>539.46</v>
      </c>
      <c r="Q72" s="553">
        <v>1</v>
      </c>
      <c r="R72" s="548">
        <v>6</v>
      </c>
      <c r="S72" s="553">
        <v>1</v>
      </c>
      <c r="T72" s="552">
        <v>1</v>
      </c>
      <c r="U72" s="554">
        <v>1</v>
      </c>
    </row>
    <row r="73" spans="1:21" ht="14.4" customHeight="1" x14ac:dyDescent="0.3">
      <c r="A73" s="547">
        <v>28</v>
      </c>
      <c r="B73" s="548" t="s">
        <v>514</v>
      </c>
      <c r="C73" s="548" t="s">
        <v>528</v>
      </c>
      <c r="D73" s="549" t="s">
        <v>768</v>
      </c>
      <c r="E73" s="550" t="s">
        <v>541</v>
      </c>
      <c r="F73" s="548" t="s">
        <v>527</v>
      </c>
      <c r="G73" s="548" t="s">
        <v>695</v>
      </c>
      <c r="H73" s="548" t="s">
        <v>444</v>
      </c>
      <c r="I73" s="548" t="s">
        <v>699</v>
      </c>
      <c r="J73" s="548" t="s">
        <v>700</v>
      </c>
      <c r="K73" s="548" t="s">
        <v>701</v>
      </c>
      <c r="L73" s="551">
        <v>99.11</v>
      </c>
      <c r="M73" s="551">
        <v>99.11</v>
      </c>
      <c r="N73" s="548">
        <v>1</v>
      </c>
      <c r="O73" s="552">
        <v>0.5</v>
      </c>
      <c r="P73" s="551">
        <v>99.11</v>
      </c>
      <c r="Q73" s="553">
        <v>1</v>
      </c>
      <c r="R73" s="548">
        <v>1</v>
      </c>
      <c r="S73" s="553">
        <v>1</v>
      </c>
      <c r="T73" s="552">
        <v>0.5</v>
      </c>
      <c r="U73" s="554">
        <v>1</v>
      </c>
    </row>
    <row r="74" spans="1:21" ht="14.4" customHeight="1" thickBot="1" x14ac:dyDescent="0.35">
      <c r="A74" s="555">
        <v>28</v>
      </c>
      <c r="B74" s="556" t="s">
        <v>514</v>
      </c>
      <c r="C74" s="556" t="s">
        <v>528</v>
      </c>
      <c r="D74" s="557" t="s">
        <v>768</v>
      </c>
      <c r="E74" s="558" t="s">
        <v>541</v>
      </c>
      <c r="F74" s="556" t="s">
        <v>527</v>
      </c>
      <c r="G74" s="556" t="s">
        <v>764</v>
      </c>
      <c r="H74" s="556" t="s">
        <v>444</v>
      </c>
      <c r="I74" s="556" t="s">
        <v>765</v>
      </c>
      <c r="J74" s="556" t="s">
        <v>766</v>
      </c>
      <c r="K74" s="556" t="s">
        <v>767</v>
      </c>
      <c r="L74" s="559">
        <v>751.47</v>
      </c>
      <c r="M74" s="559">
        <v>751.47</v>
      </c>
      <c r="N74" s="556">
        <v>1</v>
      </c>
      <c r="O74" s="560">
        <v>0.5</v>
      </c>
      <c r="P74" s="559">
        <v>751.47</v>
      </c>
      <c r="Q74" s="561">
        <v>1</v>
      </c>
      <c r="R74" s="556">
        <v>1</v>
      </c>
      <c r="S74" s="561">
        <v>1</v>
      </c>
      <c r="T74" s="560">
        <v>0.5</v>
      </c>
      <c r="U74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771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3" t="s">
        <v>166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72" t="s">
        <v>535</v>
      </c>
      <c r="B5" s="116">
        <v>300.33</v>
      </c>
      <c r="C5" s="546">
        <v>0.26431450548290003</v>
      </c>
      <c r="D5" s="116">
        <v>835.93</v>
      </c>
      <c r="E5" s="546">
        <v>0.73568549451709997</v>
      </c>
      <c r="F5" s="564">
        <v>1136.26</v>
      </c>
    </row>
    <row r="6" spans="1:6" ht="14.4" customHeight="1" x14ac:dyDescent="0.3">
      <c r="A6" s="573" t="s">
        <v>538</v>
      </c>
      <c r="B6" s="565"/>
      <c r="C6" s="553">
        <v>0</v>
      </c>
      <c r="D6" s="565">
        <v>141.09</v>
      </c>
      <c r="E6" s="553">
        <v>1</v>
      </c>
      <c r="F6" s="566">
        <v>141.09</v>
      </c>
    </row>
    <row r="7" spans="1:6" ht="14.4" customHeight="1" x14ac:dyDescent="0.3">
      <c r="A7" s="573" t="s">
        <v>537</v>
      </c>
      <c r="B7" s="565"/>
      <c r="C7" s="553">
        <v>0</v>
      </c>
      <c r="D7" s="565">
        <v>1114.53</v>
      </c>
      <c r="E7" s="553">
        <v>1</v>
      </c>
      <c r="F7" s="566">
        <v>1114.53</v>
      </c>
    </row>
    <row r="8" spans="1:6" ht="14.4" customHeight="1" x14ac:dyDescent="0.3">
      <c r="A8" s="573" t="s">
        <v>540</v>
      </c>
      <c r="B8" s="565"/>
      <c r="C8" s="553">
        <v>0</v>
      </c>
      <c r="D8" s="565">
        <v>328.47999999999996</v>
      </c>
      <c r="E8" s="553">
        <v>1</v>
      </c>
      <c r="F8" s="566">
        <v>328.47999999999996</v>
      </c>
    </row>
    <row r="9" spans="1:6" ht="14.4" customHeight="1" x14ac:dyDescent="0.3">
      <c r="A9" s="573" t="s">
        <v>536</v>
      </c>
      <c r="B9" s="565"/>
      <c r="C9" s="553">
        <v>0</v>
      </c>
      <c r="D9" s="565">
        <v>334.95</v>
      </c>
      <c r="E9" s="553">
        <v>1</v>
      </c>
      <c r="F9" s="566">
        <v>334.95</v>
      </c>
    </row>
    <row r="10" spans="1:6" ht="14.4" customHeight="1" thickBot="1" x14ac:dyDescent="0.35">
      <c r="A10" s="574" t="s">
        <v>539</v>
      </c>
      <c r="B10" s="569"/>
      <c r="C10" s="570">
        <v>0</v>
      </c>
      <c r="D10" s="569">
        <v>1692.9999999999998</v>
      </c>
      <c r="E10" s="570">
        <v>1</v>
      </c>
      <c r="F10" s="571">
        <v>1692.9999999999998</v>
      </c>
    </row>
    <row r="11" spans="1:6" ht="14.4" customHeight="1" thickBot="1" x14ac:dyDescent="0.35">
      <c r="A11" s="487" t="s">
        <v>3</v>
      </c>
      <c r="B11" s="488">
        <v>300.33</v>
      </c>
      <c r="C11" s="489">
        <v>6.3249872059743362E-2</v>
      </c>
      <c r="D11" s="488">
        <v>4447.9799999999996</v>
      </c>
      <c r="E11" s="489">
        <v>0.93675012794025669</v>
      </c>
      <c r="F11" s="490">
        <v>4748.3099999999995</v>
      </c>
    </row>
    <row r="12" spans="1:6" ht="14.4" customHeight="1" thickBot="1" x14ac:dyDescent="0.35"/>
    <row r="13" spans="1:6" ht="14.4" customHeight="1" x14ac:dyDescent="0.3">
      <c r="A13" s="572" t="s">
        <v>772</v>
      </c>
      <c r="B13" s="116">
        <v>300.33</v>
      </c>
      <c r="C13" s="546">
        <v>1</v>
      </c>
      <c r="D13" s="116"/>
      <c r="E13" s="546">
        <v>0</v>
      </c>
      <c r="F13" s="564">
        <v>300.33</v>
      </c>
    </row>
    <row r="14" spans="1:6" ht="14.4" customHeight="1" x14ac:dyDescent="0.3">
      <c r="A14" s="573" t="s">
        <v>773</v>
      </c>
      <c r="B14" s="565"/>
      <c r="C14" s="553">
        <v>0</v>
      </c>
      <c r="D14" s="565">
        <v>18.809999999999999</v>
      </c>
      <c r="E14" s="553">
        <v>1</v>
      </c>
      <c r="F14" s="566">
        <v>18.809999999999999</v>
      </c>
    </row>
    <row r="15" spans="1:6" ht="14.4" customHeight="1" x14ac:dyDescent="0.3">
      <c r="A15" s="573" t="s">
        <v>774</v>
      </c>
      <c r="B15" s="565"/>
      <c r="C15" s="553">
        <v>0</v>
      </c>
      <c r="D15" s="565">
        <v>191.25</v>
      </c>
      <c r="E15" s="553">
        <v>1</v>
      </c>
      <c r="F15" s="566">
        <v>191.25</v>
      </c>
    </row>
    <row r="16" spans="1:6" ht="14.4" customHeight="1" x14ac:dyDescent="0.3">
      <c r="A16" s="573" t="s">
        <v>775</v>
      </c>
      <c r="B16" s="565"/>
      <c r="C16" s="553">
        <v>0</v>
      </c>
      <c r="D16" s="565">
        <v>245.92</v>
      </c>
      <c r="E16" s="553">
        <v>1</v>
      </c>
      <c r="F16" s="566">
        <v>245.92</v>
      </c>
    </row>
    <row r="17" spans="1:6" ht="14.4" customHeight="1" x14ac:dyDescent="0.3">
      <c r="A17" s="573" t="s">
        <v>776</v>
      </c>
      <c r="B17" s="565"/>
      <c r="C17" s="553">
        <v>0</v>
      </c>
      <c r="D17" s="565">
        <v>1834.09</v>
      </c>
      <c r="E17" s="553">
        <v>1</v>
      </c>
      <c r="F17" s="566">
        <v>1834.09</v>
      </c>
    </row>
    <row r="18" spans="1:6" ht="14.4" customHeight="1" x14ac:dyDescent="0.3">
      <c r="A18" s="573" t="s">
        <v>777</v>
      </c>
      <c r="B18" s="565"/>
      <c r="C18" s="553">
        <v>0</v>
      </c>
      <c r="D18" s="565">
        <v>835.93</v>
      </c>
      <c r="E18" s="553">
        <v>1</v>
      </c>
      <c r="F18" s="566">
        <v>835.93</v>
      </c>
    </row>
    <row r="19" spans="1:6" ht="14.4" customHeight="1" x14ac:dyDescent="0.3">
      <c r="A19" s="573" t="s">
        <v>778</v>
      </c>
      <c r="B19" s="565"/>
      <c r="C19" s="553">
        <v>0</v>
      </c>
      <c r="D19" s="565">
        <v>207.45</v>
      </c>
      <c r="E19" s="553">
        <v>1</v>
      </c>
      <c r="F19" s="566">
        <v>207.45</v>
      </c>
    </row>
    <row r="20" spans="1:6" ht="14.4" customHeight="1" thickBot="1" x14ac:dyDescent="0.35">
      <c r="A20" s="574" t="s">
        <v>779</v>
      </c>
      <c r="B20" s="569"/>
      <c r="C20" s="570">
        <v>0</v>
      </c>
      <c r="D20" s="569">
        <v>1114.53</v>
      </c>
      <c r="E20" s="570">
        <v>1</v>
      </c>
      <c r="F20" s="571">
        <v>1114.53</v>
      </c>
    </row>
    <row r="21" spans="1:6" ht="14.4" customHeight="1" thickBot="1" x14ac:dyDescent="0.35">
      <c r="A21" s="487" t="s">
        <v>3</v>
      </c>
      <c r="B21" s="488">
        <v>300.33</v>
      </c>
      <c r="C21" s="489">
        <v>6.3249872059743348E-2</v>
      </c>
      <c r="D21" s="488">
        <v>4447.9800000000005</v>
      </c>
      <c r="E21" s="489">
        <v>0.93675012794025669</v>
      </c>
      <c r="F21" s="490">
        <v>4748.3100000000004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{CAD2B91C-01C1-4255-AECE-1189127CA33B}</x14:id>
        </ext>
      </extLst>
    </cfRule>
  </conditionalFormatting>
  <conditionalFormatting sqref="F13:F2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{5AFB696F-FAF6-426C-ADFF-EA0702EB2209}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2B91C-01C1-4255-AECE-1189127CA3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5AFB696F-FAF6-426C-ADFF-EA0702EB22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788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1</v>
      </c>
      <c r="G3" s="43">
        <f>SUBTOTAL(9,G6:G1048576)</f>
        <v>300.33</v>
      </c>
      <c r="H3" s="44">
        <f>IF(M3=0,0,G3/M3)</f>
        <v>6.3249872059743362E-2</v>
      </c>
      <c r="I3" s="43">
        <f>SUBTOTAL(9,I6:I1048576)</f>
        <v>33</v>
      </c>
      <c r="J3" s="43">
        <f>SUBTOTAL(9,J6:J1048576)</f>
        <v>4447.9799999999996</v>
      </c>
      <c r="K3" s="44">
        <f>IF(M3=0,0,J3/M3)</f>
        <v>0.93675012794025669</v>
      </c>
      <c r="L3" s="43">
        <f>SUBTOTAL(9,L6:L1048576)</f>
        <v>34</v>
      </c>
      <c r="M3" s="45">
        <f>SUBTOTAL(9,M6:M1048576)</f>
        <v>4748.3099999999995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40" t="s">
        <v>535</v>
      </c>
      <c r="B6" s="541" t="s">
        <v>780</v>
      </c>
      <c r="C6" s="541" t="s">
        <v>622</v>
      </c>
      <c r="D6" s="541" t="s">
        <v>623</v>
      </c>
      <c r="E6" s="541" t="s">
        <v>624</v>
      </c>
      <c r="F6" s="116">
        <v>1</v>
      </c>
      <c r="G6" s="116">
        <v>300.33</v>
      </c>
      <c r="H6" s="546">
        <v>1</v>
      </c>
      <c r="I6" s="116"/>
      <c r="J6" s="116"/>
      <c r="K6" s="546">
        <v>0</v>
      </c>
      <c r="L6" s="116">
        <v>1</v>
      </c>
      <c r="M6" s="564">
        <v>300.33</v>
      </c>
    </row>
    <row r="7" spans="1:13" ht="14.4" customHeight="1" x14ac:dyDescent="0.3">
      <c r="A7" s="547" t="s">
        <v>535</v>
      </c>
      <c r="B7" s="548" t="s">
        <v>781</v>
      </c>
      <c r="C7" s="548" t="s">
        <v>629</v>
      </c>
      <c r="D7" s="548" t="s">
        <v>630</v>
      </c>
      <c r="E7" s="548" t="s">
        <v>631</v>
      </c>
      <c r="F7" s="565"/>
      <c r="G7" s="565"/>
      <c r="H7" s="553">
        <v>0</v>
      </c>
      <c r="I7" s="565">
        <v>1</v>
      </c>
      <c r="J7" s="565">
        <v>835.93</v>
      </c>
      <c r="K7" s="553">
        <v>1</v>
      </c>
      <c r="L7" s="565">
        <v>1</v>
      </c>
      <c r="M7" s="566">
        <v>835.93</v>
      </c>
    </row>
    <row r="8" spans="1:13" ht="14.4" customHeight="1" x14ac:dyDescent="0.3">
      <c r="A8" s="547" t="s">
        <v>536</v>
      </c>
      <c r="B8" s="548" t="s">
        <v>782</v>
      </c>
      <c r="C8" s="548" t="s">
        <v>570</v>
      </c>
      <c r="D8" s="548" t="s">
        <v>571</v>
      </c>
      <c r="E8" s="548" t="s">
        <v>572</v>
      </c>
      <c r="F8" s="565"/>
      <c r="G8" s="565"/>
      <c r="H8" s="553">
        <v>0</v>
      </c>
      <c r="I8" s="565">
        <v>2</v>
      </c>
      <c r="J8" s="565">
        <v>127.5</v>
      </c>
      <c r="K8" s="553">
        <v>1</v>
      </c>
      <c r="L8" s="565">
        <v>2</v>
      </c>
      <c r="M8" s="566">
        <v>127.5</v>
      </c>
    </row>
    <row r="9" spans="1:13" ht="14.4" customHeight="1" x14ac:dyDescent="0.3">
      <c r="A9" s="547" t="s">
        <v>536</v>
      </c>
      <c r="B9" s="548" t="s">
        <v>783</v>
      </c>
      <c r="C9" s="548" t="s">
        <v>551</v>
      </c>
      <c r="D9" s="548" t="s">
        <v>552</v>
      </c>
      <c r="E9" s="548" t="s">
        <v>553</v>
      </c>
      <c r="F9" s="565"/>
      <c r="G9" s="565"/>
      <c r="H9" s="553">
        <v>0</v>
      </c>
      <c r="I9" s="565">
        <v>1</v>
      </c>
      <c r="J9" s="565">
        <v>207.45</v>
      </c>
      <c r="K9" s="553">
        <v>1</v>
      </c>
      <c r="L9" s="565">
        <v>1</v>
      </c>
      <c r="M9" s="566">
        <v>207.45</v>
      </c>
    </row>
    <row r="10" spans="1:13" ht="14.4" customHeight="1" x14ac:dyDescent="0.3">
      <c r="A10" s="547" t="s">
        <v>537</v>
      </c>
      <c r="B10" s="548" t="s">
        <v>784</v>
      </c>
      <c r="C10" s="548" t="s">
        <v>592</v>
      </c>
      <c r="D10" s="548" t="s">
        <v>593</v>
      </c>
      <c r="E10" s="548" t="s">
        <v>594</v>
      </c>
      <c r="F10" s="565"/>
      <c r="G10" s="565"/>
      <c r="H10" s="553">
        <v>0</v>
      </c>
      <c r="I10" s="565">
        <v>2</v>
      </c>
      <c r="J10" s="565">
        <v>346.28</v>
      </c>
      <c r="K10" s="553">
        <v>1</v>
      </c>
      <c r="L10" s="565">
        <v>2</v>
      </c>
      <c r="M10" s="566">
        <v>346.28</v>
      </c>
    </row>
    <row r="11" spans="1:13" ht="14.4" customHeight="1" x14ac:dyDescent="0.3">
      <c r="A11" s="547" t="s">
        <v>537</v>
      </c>
      <c r="B11" s="548" t="s">
        <v>784</v>
      </c>
      <c r="C11" s="548" t="s">
        <v>595</v>
      </c>
      <c r="D11" s="548" t="s">
        <v>596</v>
      </c>
      <c r="E11" s="548" t="s">
        <v>597</v>
      </c>
      <c r="F11" s="565"/>
      <c r="G11" s="565"/>
      <c r="H11" s="553">
        <v>0</v>
      </c>
      <c r="I11" s="565">
        <v>1</v>
      </c>
      <c r="J11" s="565">
        <v>768.25</v>
      </c>
      <c r="K11" s="553">
        <v>1</v>
      </c>
      <c r="L11" s="565">
        <v>1</v>
      </c>
      <c r="M11" s="566">
        <v>768.25</v>
      </c>
    </row>
    <row r="12" spans="1:13" ht="14.4" customHeight="1" x14ac:dyDescent="0.3">
      <c r="A12" s="547" t="s">
        <v>538</v>
      </c>
      <c r="B12" s="548" t="s">
        <v>785</v>
      </c>
      <c r="C12" s="548" t="s">
        <v>656</v>
      </c>
      <c r="D12" s="548" t="s">
        <v>654</v>
      </c>
      <c r="E12" s="548" t="s">
        <v>657</v>
      </c>
      <c r="F12" s="565"/>
      <c r="G12" s="565"/>
      <c r="H12" s="553">
        <v>0</v>
      </c>
      <c r="I12" s="565">
        <v>1</v>
      </c>
      <c r="J12" s="565">
        <v>141.09</v>
      </c>
      <c r="K12" s="553">
        <v>1</v>
      </c>
      <c r="L12" s="565">
        <v>1</v>
      </c>
      <c r="M12" s="566">
        <v>141.09</v>
      </c>
    </row>
    <row r="13" spans="1:13" ht="14.4" customHeight="1" x14ac:dyDescent="0.3">
      <c r="A13" s="547" t="s">
        <v>539</v>
      </c>
      <c r="B13" s="548" t="s">
        <v>785</v>
      </c>
      <c r="C13" s="548" t="s">
        <v>653</v>
      </c>
      <c r="D13" s="548" t="s">
        <v>654</v>
      </c>
      <c r="E13" s="548" t="s">
        <v>655</v>
      </c>
      <c r="F13" s="565"/>
      <c r="G13" s="565"/>
      <c r="H13" s="553">
        <v>0</v>
      </c>
      <c r="I13" s="565">
        <v>16</v>
      </c>
      <c r="J13" s="565">
        <v>1128.6400000000001</v>
      </c>
      <c r="K13" s="553">
        <v>1</v>
      </c>
      <c r="L13" s="565">
        <v>16</v>
      </c>
      <c r="M13" s="566">
        <v>1128.6400000000001</v>
      </c>
    </row>
    <row r="14" spans="1:13" ht="14.4" customHeight="1" x14ac:dyDescent="0.3">
      <c r="A14" s="547" t="s">
        <v>539</v>
      </c>
      <c r="B14" s="548" t="s">
        <v>785</v>
      </c>
      <c r="C14" s="548" t="s">
        <v>656</v>
      </c>
      <c r="D14" s="548" t="s">
        <v>654</v>
      </c>
      <c r="E14" s="548" t="s">
        <v>657</v>
      </c>
      <c r="F14" s="565"/>
      <c r="G14" s="565"/>
      <c r="H14" s="553">
        <v>0</v>
      </c>
      <c r="I14" s="565">
        <v>4</v>
      </c>
      <c r="J14" s="565">
        <v>564.36</v>
      </c>
      <c r="K14" s="553">
        <v>1</v>
      </c>
      <c r="L14" s="565">
        <v>4</v>
      </c>
      <c r="M14" s="566">
        <v>564.36</v>
      </c>
    </row>
    <row r="15" spans="1:13" ht="14.4" customHeight="1" x14ac:dyDescent="0.3">
      <c r="A15" s="547" t="s">
        <v>540</v>
      </c>
      <c r="B15" s="548" t="s">
        <v>786</v>
      </c>
      <c r="C15" s="548" t="s">
        <v>723</v>
      </c>
      <c r="D15" s="548" t="s">
        <v>724</v>
      </c>
      <c r="E15" s="548" t="s">
        <v>725</v>
      </c>
      <c r="F15" s="565"/>
      <c r="G15" s="565"/>
      <c r="H15" s="553">
        <v>0</v>
      </c>
      <c r="I15" s="565">
        <v>1</v>
      </c>
      <c r="J15" s="565">
        <v>14.11</v>
      </c>
      <c r="K15" s="553">
        <v>1</v>
      </c>
      <c r="L15" s="565">
        <v>1</v>
      </c>
      <c r="M15" s="566">
        <v>14.11</v>
      </c>
    </row>
    <row r="16" spans="1:13" ht="14.4" customHeight="1" x14ac:dyDescent="0.3">
      <c r="A16" s="547" t="s">
        <v>540</v>
      </c>
      <c r="B16" s="548" t="s">
        <v>786</v>
      </c>
      <c r="C16" s="548" t="s">
        <v>726</v>
      </c>
      <c r="D16" s="548" t="s">
        <v>727</v>
      </c>
      <c r="E16" s="548" t="s">
        <v>728</v>
      </c>
      <c r="F16" s="565"/>
      <c r="G16" s="565"/>
      <c r="H16" s="553">
        <v>0</v>
      </c>
      <c r="I16" s="565">
        <v>1</v>
      </c>
      <c r="J16" s="565">
        <v>4.7</v>
      </c>
      <c r="K16" s="553">
        <v>1</v>
      </c>
      <c r="L16" s="565">
        <v>1</v>
      </c>
      <c r="M16" s="566">
        <v>4.7</v>
      </c>
    </row>
    <row r="17" spans="1:13" ht="14.4" customHeight="1" x14ac:dyDescent="0.3">
      <c r="A17" s="547" t="s">
        <v>540</v>
      </c>
      <c r="B17" s="548" t="s">
        <v>787</v>
      </c>
      <c r="C17" s="548" t="s">
        <v>757</v>
      </c>
      <c r="D17" s="548" t="s">
        <v>758</v>
      </c>
      <c r="E17" s="548" t="s">
        <v>759</v>
      </c>
      <c r="F17" s="565"/>
      <c r="G17" s="565"/>
      <c r="H17" s="553">
        <v>0</v>
      </c>
      <c r="I17" s="565">
        <v>2</v>
      </c>
      <c r="J17" s="565">
        <v>245.92</v>
      </c>
      <c r="K17" s="553">
        <v>1</v>
      </c>
      <c r="L17" s="565">
        <v>2</v>
      </c>
      <c r="M17" s="566">
        <v>245.92</v>
      </c>
    </row>
    <row r="18" spans="1:13" ht="14.4" customHeight="1" thickBot="1" x14ac:dyDescent="0.35">
      <c r="A18" s="555" t="s">
        <v>540</v>
      </c>
      <c r="B18" s="556" t="s">
        <v>782</v>
      </c>
      <c r="C18" s="556" t="s">
        <v>570</v>
      </c>
      <c r="D18" s="556" t="s">
        <v>571</v>
      </c>
      <c r="E18" s="556" t="s">
        <v>572</v>
      </c>
      <c r="F18" s="567"/>
      <c r="G18" s="567"/>
      <c r="H18" s="561">
        <v>0</v>
      </c>
      <c r="I18" s="567">
        <v>1</v>
      </c>
      <c r="J18" s="567">
        <v>63.75</v>
      </c>
      <c r="K18" s="561">
        <v>1</v>
      </c>
      <c r="L18" s="567">
        <v>1</v>
      </c>
      <c r="M18" s="568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442</v>
      </c>
      <c r="B5" s="448" t="s">
        <v>443</v>
      </c>
      <c r="C5" s="449" t="s">
        <v>444</v>
      </c>
      <c r="D5" s="449" t="s">
        <v>444</v>
      </c>
      <c r="E5" s="449"/>
      <c r="F5" s="449" t="s">
        <v>444</v>
      </c>
      <c r="G5" s="449" t="s">
        <v>444</v>
      </c>
      <c r="H5" s="449" t="s">
        <v>444</v>
      </c>
      <c r="I5" s="450" t="s">
        <v>444</v>
      </c>
      <c r="J5" s="451" t="s">
        <v>69</v>
      </c>
    </row>
    <row r="6" spans="1:10" ht="14.4" customHeight="1" x14ac:dyDescent="0.3">
      <c r="A6" s="447" t="s">
        <v>442</v>
      </c>
      <c r="B6" s="448" t="s">
        <v>271</v>
      </c>
      <c r="C6" s="449">
        <v>3312.4131200000011</v>
      </c>
      <c r="D6" s="449">
        <v>3462.6486799999984</v>
      </c>
      <c r="E6" s="449"/>
      <c r="F6" s="449">
        <v>3608.4884599999991</v>
      </c>
      <c r="G6" s="449">
        <v>3866.5003490656309</v>
      </c>
      <c r="H6" s="449">
        <v>-258.01188906563175</v>
      </c>
      <c r="I6" s="450">
        <v>0.93326991703803097</v>
      </c>
      <c r="J6" s="451" t="s">
        <v>1</v>
      </c>
    </row>
    <row r="7" spans="1:10" ht="14.4" customHeight="1" x14ac:dyDescent="0.3">
      <c r="A7" s="447" t="s">
        <v>442</v>
      </c>
      <c r="B7" s="448" t="s">
        <v>272</v>
      </c>
      <c r="C7" s="449">
        <v>159.26158999999998</v>
      </c>
      <c r="D7" s="449">
        <v>245.23092</v>
      </c>
      <c r="E7" s="449"/>
      <c r="F7" s="449">
        <v>141.47420999999898</v>
      </c>
      <c r="G7" s="449">
        <v>320.4771757980659</v>
      </c>
      <c r="H7" s="449">
        <v>-179.00296579806692</v>
      </c>
      <c r="I7" s="450">
        <v>0.44144862936867152</v>
      </c>
      <c r="J7" s="451" t="s">
        <v>1</v>
      </c>
    </row>
    <row r="8" spans="1:10" ht="14.4" customHeight="1" x14ac:dyDescent="0.3">
      <c r="A8" s="447" t="s">
        <v>442</v>
      </c>
      <c r="B8" s="448" t="s">
        <v>273</v>
      </c>
      <c r="C8" s="449">
        <v>10.569099999999999</v>
      </c>
      <c r="D8" s="449">
        <v>7.8071800000000007</v>
      </c>
      <c r="E8" s="449"/>
      <c r="F8" s="449">
        <v>8.4202000000000012</v>
      </c>
      <c r="G8" s="449">
        <v>18.333334988456585</v>
      </c>
      <c r="H8" s="449">
        <v>-9.9131349884565836</v>
      </c>
      <c r="I8" s="450">
        <v>0.45928359489976606</v>
      </c>
      <c r="J8" s="451" t="s">
        <v>1</v>
      </c>
    </row>
    <row r="9" spans="1:10" ht="14.4" customHeight="1" x14ac:dyDescent="0.3">
      <c r="A9" s="447" t="s">
        <v>442</v>
      </c>
      <c r="B9" s="448" t="s">
        <v>274</v>
      </c>
      <c r="C9" s="449">
        <v>148.13286999999997</v>
      </c>
      <c r="D9" s="449">
        <v>122.94602</v>
      </c>
      <c r="E9" s="449"/>
      <c r="F9" s="449">
        <v>81.772729999999001</v>
      </c>
      <c r="G9" s="449">
        <v>247.50002234417167</v>
      </c>
      <c r="H9" s="449">
        <v>-165.72729234417267</v>
      </c>
      <c r="I9" s="450">
        <v>0.3303948388589899</v>
      </c>
      <c r="J9" s="451" t="s">
        <v>1</v>
      </c>
    </row>
    <row r="10" spans="1:10" ht="14.4" customHeight="1" x14ac:dyDescent="0.3">
      <c r="A10" s="447" t="s">
        <v>442</v>
      </c>
      <c r="B10" s="448" t="s">
        <v>275</v>
      </c>
      <c r="C10" s="449">
        <v>8.1699999999999995E-2</v>
      </c>
      <c r="D10" s="449">
        <v>8.1600000000000006E-2</v>
      </c>
      <c r="E10" s="449"/>
      <c r="F10" s="449">
        <v>8.1599999999E-2</v>
      </c>
      <c r="G10" s="449">
        <v>7.4800006752166665E-2</v>
      </c>
      <c r="H10" s="449">
        <v>6.7999932468333357E-3</v>
      </c>
      <c r="I10" s="450">
        <v>1.090908992419795</v>
      </c>
      <c r="J10" s="451" t="s">
        <v>1</v>
      </c>
    </row>
    <row r="11" spans="1:10" ht="14.4" customHeight="1" x14ac:dyDescent="0.3">
      <c r="A11" s="447" t="s">
        <v>442</v>
      </c>
      <c r="B11" s="448" t="s">
        <v>276</v>
      </c>
      <c r="C11" s="449">
        <v>6.4943199999999992</v>
      </c>
      <c r="D11" s="449">
        <v>2.9610000000000003</v>
      </c>
      <c r="E11" s="449"/>
      <c r="F11" s="449">
        <v>2.7119999999990001</v>
      </c>
      <c r="G11" s="449">
        <v>6.4166672459596672</v>
      </c>
      <c r="H11" s="449">
        <v>-3.7046672459606671</v>
      </c>
      <c r="I11" s="450">
        <v>0.42264931249265636</v>
      </c>
      <c r="J11" s="451" t="s">
        <v>1</v>
      </c>
    </row>
    <row r="12" spans="1:10" ht="14.4" customHeight="1" x14ac:dyDescent="0.3">
      <c r="A12" s="447" t="s">
        <v>442</v>
      </c>
      <c r="B12" s="448" t="s">
        <v>277</v>
      </c>
      <c r="C12" s="449">
        <v>11.19164</v>
      </c>
      <c r="D12" s="449">
        <v>13.38044</v>
      </c>
      <c r="E12" s="449"/>
      <c r="F12" s="449">
        <v>14.564999999998999</v>
      </c>
      <c r="G12" s="449">
        <v>14.666667990764166</v>
      </c>
      <c r="H12" s="449">
        <v>-0.10166799076516675</v>
      </c>
      <c r="I12" s="450">
        <v>0.99306809216454694</v>
      </c>
      <c r="J12" s="451" t="s">
        <v>1</v>
      </c>
    </row>
    <row r="13" spans="1:10" ht="14.4" customHeight="1" x14ac:dyDescent="0.3">
      <c r="A13" s="447" t="s">
        <v>442</v>
      </c>
      <c r="B13" s="448" t="s">
        <v>278</v>
      </c>
      <c r="C13" s="449" t="s">
        <v>444</v>
      </c>
      <c r="D13" s="449" t="s">
        <v>444</v>
      </c>
      <c r="E13" s="449"/>
      <c r="F13" s="449">
        <v>0.26315</v>
      </c>
      <c r="G13" s="449">
        <v>0</v>
      </c>
      <c r="H13" s="449">
        <v>0.26315</v>
      </c>
      <c r="I13" s="450" t="s">
        <v>444</v>
      </c>
      <c r="J13" s="451" t="s">
        <v>1</v>
      </c>
    </row>
    <row r="14" spans="1:10" ht="14.4" customHeight="1" x14ac:dyDescent="0.3">
      <c r="A14" s="447" t="s">
        <v>442</v>
      </c>
      <c r="B14" s="448" t="s">
        <v>445</v>
      </c>
      <c r="C14" s="449">
        <v>3648.1443400000012</v>
      </c>
      <c r="D14" s="449">
        <v>3855.0558399999977</v>
      </c>
      <c r="E14" s="449"/>
      <c r="F14" s="449">
        <v>3857.7773499999948</v>
      </c>
      <c r="G14" s="449">
        <v>4473.969017439802</v>
      </c>
      <c r="H14" s="449">
        <v>-616.19166743980713</v>
      </c>
      <c r="I14" s="450">
        <v>0.86227180719449448</v>
      </c>
      <c r="J14" s="451" t="s">
        <v>446</v>
      </c>
    </row>
    <row r="16" spans="1:10" ht="14.4" customHeight="1" x14ac:dyDescent="0.3">
      <c r="A16" s="447" t="s">
        <v>442</v>
      </c>
      <c r="B16" s="448" t="s">
        <v>443</v>
      </c>
      <c r="C16" s="449" t="s">
        <v>444</v>
      </c>
      <c r="D16" s="449" t="s">
        <v>444</v>
      </c>
      <c r="E16" s="449"/>
      <c r="F16" s="449" t="s">
        <v>444</v>
      </c>
      <c r="G16" s="449" t="s">
        <v>444</v>
      </c>
      <c r="H16" s="449" t="s">
        <v>444</v>
      </c>
      <c r="I16" s="450" t="s">
        <v>444</v>
      </c>
      <c r="J16" s="451" t="s">
        <v>69</v>
      </c>
    </row>
    <row r="17" spans="1:10" ht="14.4" customHeight="1" x14ac:dyDescent="0.3">
      <c r="A17" s="447" t="s">
        <v>447</v>
      </c>
      <c r="B17" s="448" t="s">
        <v>448</v>
      </c>
      <c r="C17" s="449" t="s">
        <v>444</v>
      </c>
      <c r="D17" s="449" t="s">
        <v>444</v>
      </c>
      <c r="E17" s="449"/>
      <c r="F17" s="449" t="s">
        <v>444</v>
      </c>
      <c r="G17" s="449" t="s">
        <v>444</v>
      </c>
      <c r="H17" s="449" t="s">
        <v>444</v>
      </c>
      <c r="I17" s="450" t="s">
        <v>444</v>
      </c>
      <c r="J17" s="451" t="s">
        <v>0</v>
      </c>
    </row>
    <row r="18" spans="1:10" ht="14.4" customHeight="1" x14ac:dyDescent="0.3">
      <c r="A18" s="447" t="s">
        <v>447</v>
      </c>
      <c r="B18" s="448" t="s">
        <v>271</v>
      </c>
      <c r="C18" s="449">
        <v>0</v>
      </c>
      <c r="D18" s="449" t="s">
        <v>444</v>
      </c>
      <c r="E18" s="449"/>
      <c r="F18" s="449" t="s">
        <v>444</v>
      </c>
      <c r="G18" s="449" t="s">
        <v>444</v>
      </c>
      <c r="H18" s="449" t="s">
        <v>444</v>
      </c>
      <c r="I18" s="450" t="s">
        <v>444</v>
      </c>
      <c r="J18" s="451" t="s">
        <v>1</v>
      </c>
    </row>
    <row r="19" spans="1:10" ht="14.4" customHeight="1" x14ac:dyDescent="0.3">
      <c r="A19" s="447" t="s">
        <v>447</v>
      </c>
      <c r="B19" s="448" t="s">
        <v>272</v>
      </c>
      <c r="C19" s="449" t="s">
        <v>444</v>
      </c>
      <c r="D19" s="449">
        <v>7.8891999999999998</v>
      </c>
      <c r="E19" s="449"/>
      <c r="F19" s="449">
        <v>0.45374999999900001</v>
      </c>
      <c r="G19" s="449">
        <v>7.0743738210264171</v>
      </c>
      <c r="H19" s="449">
        <v>-6.6206238210274169</v>
      </c>
      <c r="I19" s="450">
        <v>6.4139952380006637E-2</v>
      </c>
      <c r="J19" s="451" t="s">
        <v>1</v>
      </c>
    </row>
    <row r="20" spans="1:10" ht="14.4" customHeight="1" x14ac:dyDescent="0.3">
      <c r="A20" s="447" t="s">
        <v>447</v>
      </c>
      <c r="B20" s="448" t="s">
        <v>273</v>
      </c>
      <c r="C20" s="449">
        <v>7.8263699999999998</v>
      </c>
      <c r="D20" s="449">
        <v>3.7587900000000003</v>
      </c>
      <c r="E20" s="449"/>
      <c r="F20" s="449">
        <v>4.1319600000000003</v>
      </c>
      <c r="G20" s="449">
        <v>8.664020106313</v>
      </c>
      <c r="H20" s="449">
        <v>-4.5320601063129997</v>
      </c>
      <c r="I20" s="450">
        <v>0.47691025058786118</v>
      </c>
      <c r="J20" s="451" t="s">
        <v>1</v>
      </c>
    </row>
    <row r="21" spans="1:10" ht="14.4" customHeight="1" x14ac:dyDescent="0.3">
      <c r="A21" s="447" t="s">
        <v>447</v>
      </c>
      <c r="B21" s="448" t="s">
        <v>274</v>
      </c>
      <c r="C21" s="449">
        <v>16.213719999999999</v>
      </c>
      <c r="D21" s="449">
        <v>8.9668100000000006</v>
      </c>
      <c r="E21" s="449"/>
      <c r="F21" s="449">
        <v>14.40456</v>
      </c>
      <c r="G21" s="449">
        <v>17.211954969356583</v>
      </c>
      <c r="H21" s="449">
        <v>-2.8073949693565829</v>
      </c>
      <c r="I21" s="450">
        <v>0.83689273099106132</v>
      </c>
      <c r="J21" s="451" t="s">
        <v>1</v>
      </c>
    </row>
    <row r="22" spans="1:10" ht="14.4" customHeight="1" x14ac:dyDescent="0.3">
      <c r="A22" s="447" t="s">
        <v>447</v>
      </c>
      <c r="B22" s="448" t="s">
        <v>275</v>
      </c>
      <c r="C22" s="449">
        <v>8.1699999999999995E-2</v>
      </c>
      <c r="D22" s="449">
        <v>8.1600000000000006E-2</v>
      </c>
      <c r="E22" s="449"/>
      <c r="F22" s="449">
        <v>8.1599999999E-2</v>
      </c>
      <c r="G22" s="449">
        <v>7.4800006752166665E-2</v>
      </c>
      <c r="H22" s="449">
        <v>6.7999932468333357E-3</v>
      </c>
      <c r="I22" s="450">
        <v>1.090908992419795</v>
      </c>
      <c r="J22" s="451" t="s">
        <v>1</v>
      </c>
    </row>
    <row r="23" spans="1:10" ht="14.4" customHeight="1" x14ac:dyDescent="0.3">
      <c r="A23" s="447" t="s">
        <v>447</v>
      </c>
      <c r="B23" s="448" t="s">
        <v>276</v>
      </c>
      <c r="C23" s="449">
        <v>5.9473199999999995</v>
      </c>
      <c r="D23" s="449">
        <v>2.5610000000000004</v>
      </c>
      <c r="E23" s="449"/>
      <c r="F23" s="449">
        <v>2.317999999999</v>
      </c>
      <c r="G23" s="449">
        <v>5.5580570059694168</v>
      </c>
      <c r="H23" s="449">
        <v>-3.2400570059704168</v>
      </c>
      <c r="I23" s="450">
        <v>0.41705221762019379</v>
      </c>
      <c r="J23" s="451" t="s">
        <v>1</v>
      </c>
    </row>
    <row r="24" spans="1:10" ht="14.4" customHeight="1" x14ac:dyDescent="0.3">
      <c r="A24" s="447" t="s">
        <v>447</v>
      </c>
      <c r="B24" s="448" t="s">
        <v>277</v>
      </c>
      <c r="C24" s="449">
        <v>3.9445999999999999</v>
      </c>
      <c r="D24" s="449">
        <v>4.9541999999999993</v>
      </c>
      <c r="E24" s="449"/>
      <c r="F24" s="449">
        <v>5.4859999999999998</v>
      </c>
      <c r="G24" s="449">
        <v>5.4031994654760833</v>
      </c>
      <c r="H24" s="449">
        <v>8.2800534523916447E-2</v>
      </c>
      <c r="I24" s="450">
        <v>1.0153243527382199</v>
      </c>
      <c r="J24" s="451" t="s">
        <v>1</v>
      </c>
    </row>
    <row r="25" spans="1:10" ht="14.4" customHeight="1" x14ac:dyDescent="0.3">
      <c r="A25" s="447" t="s">
        <v>447</v>
      </c>
      <c r="B25" s="448" t="s">
        <v>278</v>
      </c>
      <c r="C25" s="449" t="s">
        <v>444</v>
      </c>
      <c r="D25" s="449" t="s">
        <v>444</v>
      </c>
      <c r="E25" s="449"/>
      <c r="F25" s="449">
        <v>0.26315</v>
      </c>
      <c r="G25" s="449">
        <v>0</v>
      </c>
      <c r="H25" s="449">
        <v>0.26315</v>
      </c>
      <c r="I25" s="450" t="s">
        <v>444</v>
      </c>
      <c r="J25" s="451" t="s">
        <v>1</v>
      </c>
    </row>
    <row r="26" spans="1:10" ht="14.4" customHeight="1" x14ac:dyDescent="0.3">
      <c r="A26" s="447" t="s">
        <v>447</v>
      </c>
      <c r="B26" s="448" t="s">
        <v>449</v>
      </c>
      <c r="C26" s="449">
        <v>34.013710000000003</v>
      </c>
      <c r="D26" s="449">
        <v>28.211600000000004</v>
      </c>
      <c r="E26" s="449"/>
      <c r="F26" s="449">
        <v>27.139019999997</v>
      </c>
      <c r="G26" s="449">
        <v>43.986405374893671</v>
      </c>
      <c r="H26" s="449">
        <v>-16.847385374896671</v>
      </c>
      <c r="I26" s="450">
        <v>0.61698653865194597</v>
      </c>
      <c r="J26" s="451" t="s">
        <v>450</v>
      </c>
    </row>
    <row r="27" spans="1:10" ht="14.4" customHeight="1" x14ac:dyDescent="0.3">
      <c r="A27" s="447" t="s">
        <v>444</v>
      </c>
      <c r="B27" s="448" t="s">
        <v>444</v>
      </c>
      <c r="C27" s="449" t="s">
        <v>444</v>
      </c>
      <c r="D27" s="449" t="s">
        <v>444</v>
      </c>
      <c r="E27" s="449"/>
      <c r="F27" s="449" t="s">
        <v>444</v>
      </c>
      <c r="G27" s="449" t="s">
        <v>444</v>
      </c>
      <c r="H27" s="449" t="s">
        <v>444</v>
      </c>
      <c r="I27" s="450" t="s">
        <v>444</v>
      </c>
      <c r="J27" s="451" t="s">
        <v>451</v>
      </c>
    </row>
    <row r="28" spans="1:10" ht="14.4" customHeight="1" x14ac:dyDescent="0.3">
      <c r="A28" s="447" t="s">
        <v>452</v>
      </c>
      <c r="B28" s="448" t="s">
        <v>453</v>
      </c>
      <c r="C28" s="449" t="s">
        <v>444</v>
      </c>
      <c r="D28" s="449" t="s">
        <v>444</v>
      </c>
      <c r="E28" s="449"/>
      <c r="F28" s="449" t="s">
        <v>444</v>
      </c>
      <c r="G28" s="449" t="s">
        <v>444</v>
      </c>
      <c r="H28" s="449" t="s">
        <v>444</v>
      </c>
      <c r="I28" s="450" t="s">
        <v>444</v>
      </c>
      <c r="J28" s="451" t="s">
        <v>0</v>
      </c>
    </row>
    <row r="29" spans="1:10" ht="14.4" customHeight="1" x14ac:dyDescent="0.3">
      <c r="A29" s="447" t="s">
        <v>452</v>
      </c>
      <c r="B29" s="448" t="s">
        <v>271</v>
      </c>
      <c r="C29" s="449">
        <v>3312.4131200000011</v>
      </c>
      <c r="D29" s="449">
        <v>3462.6486799999984</v>
      </c>
      <c r="E29" s="449"/>
      <c r="F29" s="449">
        <v>3608.4884599999991</v>
      </c>
      <c r="G29" s="449">
        <v>3866.5003490656309</v>
      </c>
      <c r="H29" s="449">
        <v>-258.01188906563175</v>
      </c>
      <c r="I29" s="450">
        <v>0.93326991703803097</v>
      </c>
      <c r="J29" s="451" t="s">
        <v>1</v>
      </c>
    </row>
    <row r="30" spans="1:10" ht="14.4" customHeight="1" x14ac:dyDescent="0.3">
      <c r="A30" s="447" t="s">
        <v>452</v>
      </c>
      <c r="B30" s="448" t="s">
        <v>272</v>
      </c>
      <c r="C30" s="449">
        <v>159.26158999999998</v>
      </c>
      <c r="D30" s="449">
        <v>237.34172000000001</v>
      </c>
      <c r="E30" s="449"/>
      <c r="F30" s="449">
        <v>141.02045999999999</v>
      </c>
      <c r="G30" s="449">
        <v>313.40280197703947</v>
      </c>
      <c r="H30" s="449">
        <v>-172.38234197703949</v>
      </c>
      <c r="I30" s="450">
        <v>0.44996553671632916</v>
      </c>
      <c r="J30" s="451" t="s">
        <v>1</v>
      </c>
    </row>
    <row r="31" spans="1:10" ht="14.4" customHeight="1" x14ac:dyDescent="0.3">
      <c r="A31" s="447" t="s">
        <v>452</v>
      </c>
      <c r="B31" s="448" t="s">
        <v>273</v>
      </c>
      <c r="C31" s="449">
        <v>2.7427299999999999</v>
      </c>
      <c r="D31" s="449">
        <v>4.0483900000000004</v>
      </c>
      <c r="E31" s="449"/>
      <c r="F31" s="449">
        <v>4.2882400000000001</v>
      </c>
      <c r="G31" s="449">
        <v>9.669314882143583</v>
      </c>
      <c r="H31" s="449">
        <v>-5.381074882143583</v>
      </c>
      <c r="I31" s="450">
        <v>0.44348953904884558</v>
      </c>
      <c r="J31" s="451" t="s">
        <v>1</v>
      </c>
    </row>
    <row r="32" spans="1:10" ht="14.4" customHeight="1" x14ac:dyDescent="0.3">
      <c r="A32" s="447" t="s">
        <v>452</v>
      </c>
      <c r="B32" s="448" t="s">
        <v>274</v>
      </c>
      <c r="C32" s="449">
        <v>131.91914999999997</v>
      </c>
      <c r="D32" s="449">
        <v>113.97921000000001</v>
      </c>
      <c r="E32" s="449"/>
      <c r="F32" s="449">
        <v>67.368169999998997</v>
      </c>
      <c r="G32" s="449">
        <v>230.28806737481509</v>
      </c>
      <c r="H32" s="449">
        <v>-162.91989737481609</v>
      </c>
      <c r="I32" s="450">
        <v>0.29253869194338705</v>
      </c>
      <c r="J32" s="451" t="s">
        <v>1</v>
      </c>
    </row>
    <row r="33" spans="1:10" ht="14.4" customHeight="1" x14ac:dyDescent="0.3">
      <c r="A33" s="447" t="s">
        <v>452</v>
      </c>
      <c r="B33" s="448" t="s">
        <v>276</v>
      </c>
      <c r="C33" s="449">
        <v>0.54699999999999993</v>
      </c>
      <c r="D33" s="449">
        <v>0.4</v>
      </c>
      <c r="E33" s="449"/>
      <c r="F33" s="449">
        <v>0.39400000000000002</v>
      </c>
      <c r="G33" s="449">
        <v>0.85861023999024999</v>
      </c>
      <c r="H33" s="449">
        <v>-0.46461023999024997</v>
      </c>
      <c r="I33" s="450">
        <v>0.45888108672507111</v>
      </c>
      <c r="J33" s="451" t="s">
        <v>1</v>
      </c>
    </row>
    <row r="34" spans="1:10" ht="14.4" customHeight="1" x14ac:dyDescent="0.3">
      <c r="A34" s="447" t="s">
        <v>452</v>
      </c>
      <c r="B34" s="448" t="s">
        <v>277</v>
      </c>
      <c r="C34" s="449">
        <v>7.2470399999999993</v>
      </c>
      <c r="D34" s="449">
        <v>8.42624</v>
      </c>
      <c r="E34" s="449"/>
      <c r="F34" s="449">
        <v>9.0789999999989988</v>
      </c>
      <c r="G34" s="449">
        <v>9.2634685252880828</v>
      </c>
      <c r="H34" s="449">
        <v>-0.18446852528908408</v>
      </c>
      <c r="I34" s="450">
        <v>0.98008645198226685</v>
      </c>
      <c r="J34" s="451" t="s">
        <v>1</v>
      </c>
    </row>
    <row r="35" spans="1:10" ht="14.4" customHeight="1" x14ac:dyDescent="0.3">
      <c r="A35" s="447" t="s">
        <v>452</v>
      </c>
      <c r="B35" s="448" t="s">
        <v>454</v>
      </c>
      <c r="C35" s="449">
        <v>3614.1306300000015</v>
      </c>
      <c r="D35" s="449">
        <v>3826.8442399999981</v>
      </c>
      <c r="E35" s="449"/>
      <c r="F35" s="449">
        <v>3830.6383299999966</v>
      </c>
      <c r="G35" s="449">
        <v>4429.9826120649068</v>
      </c>
      <c r="H35" s="449">
        <v>-599.3442820649102</v>
      </c>
      <c r="I35" s="450">
        <v>0.86470730597618684</v>
      </c>
      <c r="J35" s="451" t="s">
        <v>450</v>
      </c>
    </row>
    <row r="36" spans="1:10" ht="14.4" customHeight="1" x14ac:dyDescent="0.3">
      <c r="A36" s="447" t="s">
        <v>444</v>
      </c>
      <c r="B36" s="448" t="s">
        <v>444</v>
      </c>
      <c r="C36" s="449" t="s">
        <v>444</v>
      </c>
      <c r="D36" s="449" t="s">
        <v>444</v>
      </c>
      <c r="E36" s="449"/>
      <c r="F36" s="449" t="s">
        <v>444</v>
      </c>
      <c r="G36" s="449" t="s">
        <v>444</v>
      </c>
      <c r="H36" s="449" t="s">
        <v>444</v>
      </c>
      <c r="I36" s="450" t="s">
        <v>444</v>
      </c>
      <c r="J36" s="451" t="s">
        <v>451</v>
      </c>
    </row>
    <row r="37" spans="1:10" ht="14.4" customHeight="1" x14ac:dyDescent="0.3">
      <c r="A37" s="447" t="s">
        <v>442</v>
      </c>
      <c r="B37" s="448" t="s">
        <v>445</v>
      </c>
      <c r="C37" s="449">
        <v>3648.1443400000016</v>
      </c>
      <c r="D37" s="449">
        <v>3855.0558399999982</v>
      </c>
      <c r="E37" s="449"/>
      <c r="F37" s="449">
        <v>3857.7773499999935</v>
      </c>
      <c r="G37" s="449">
        <v>4473.9690174398011</v>
      </c>
      <c r="H37" s="449">
        <v>-616.19166743980759</v>
      </c>
      <c r="I37" s="450">
        <v>0.86227180719449437</v>
      </c>
      <c r="J37" s="451" t="s">
        <v>446</v>
      </c>
    </row>
  </sheetData>
  <mergeCells count="3">
    <mergeCell ref="A1:I1"/>
    <mergeCell ref="F3:I3"/>
    <mergeCell ref="C4:D4"/>
  </mergeCells>
  <conditionalFormatting sqref="F15 F38:F65537">
    <cfRule type="cellIs" dxfId="24" priority="18" stopIfTrue="1" operator="greaterThan">
      <formula>1</formula>
    </cfRule>
  </conditionalFormatting>
  <conditionalFormatting sqref="H5:H14">
    <cfRule type="expression" dxfId="23" priority="14">
      <formula>$H5&gt;0</formula>
    </cfRule>
  </conditionalFormatting>
  <conditionalFormatting sqref="I5:I14">
    <cfRule type="expression" dxfId="22" priority="15">
      <formula>$I5&gt;1</formula>
    </cfRule>
  </conditionalFormatting>
  <conditionalFormatting sqref="B5:B14">
    <cfRule type="expression" dxfId="21" priority="11">
      <formula>OR($J5="NS",$J5="SumaNS",$J5="Účet")</formula>
    </cfRule>
  </conditionalFormatting>
  <conditionalFormatting sqref="F5:I14 B5:D14">
    <cfRule type="expression" dxfId="20" priority="17">
      <formula>AND($J5&lt;&gt;"",$J5&lt;&gt;"mezeraKL")</formula>
    </cfRule>
  </conditionalFormatting>
  <conditionalFormatting sqref="B5:D14 F5:I14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8" priority="13">
      <formula>OR($J5="SumaNS",$J5="NS")</formula>
    </cfRule>
  </conditionalFormatting>
  <conditionalFormatting sqref="A5:A14">
    <cfRule type="expression" dxfId="17" priority="9">
      <formula>AND($J5&lt;&gt;"mezeraKL",$J5&lt;&gt;"")</formula>
    </cfRule>
  </conditionalFormatting>
  <conditionalFormatting sqref="A5:A14">
    <cfRule type="expression" dxfId="16" priority="10">
      <formula>AND($J5&lt;&gt;"",$J5&lt;&gt;"mezeraKL")</formula>
    </cfRule>
  </conditionalFormatting>
  <conditionalFormatting sqref="H16:H37">
    <cfRule type="expression" dxfId="15" priority="5">
      <formula>$H16&gt;0</formula>
    </cfRule>
  </conditionalFormatting>
  <conditionalFormatting sqref="A16:A37">
    <cfRule type="expression" dxfId="14" priority="2">
      <formula>AND($J16&lt;&gt;"mezeraKL",$J16&lt;&gt;"")</formula>
    </cfRule>
  </conditionalFormatting>
  <conditionalFormatting sqref="I16:I37">
    <cfRule type="expression" dxfId="13" priority="6">
      <formula>$I16&gt;1</formula>
    </cfRule>
  </conditionalFormatting>
  <conditionalFormatting sqref="B16:B37">
    <cfRule type="expression" dxfId="12" priority="1">
      <formula>OR($J16="NS",$J16="SumaNS",$J16="Účet")</formula>
    </cfRule>
  </conditionalFormatting>
  <conditionalFormatting sqref="A16:D37 F16:I37">
    <cfRule type="expression" dxfId="11" priority="8">
      <formula>AND($J16&lt;&gt;"",$J16&lt;&gt;"mezeraKL")</formula>
    </cfRule>
  </conditionalFormatting>
  <conditionalFormatting sqref="B16:D37 F16:I37">
    <cfRule type="expression" dxfId="10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37 F16:I37">
    <cfRule type="expression" dxfId="9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1233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26.415702981843772</v>
      </c>
      <c r="J3" s="98">
        <f>SUBTOTAL(9,J5:J1048576)</f>
        <v>146846</v>
      </c>
      <c r="K3" s="99">
        <f>SUBTOTAL(9,K5:K1048576)</f>
        <v>3879040.3200718304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40" t="s">
        <v>442</v>
      </c>
      <c r="B5" s="541" t="s">
        <v>514</v>
      </c>
      <c r="C5" s="544" t="s">
        <v>447</v>
      </c>
      <c r="D5" s="578" t="s">
        <v>515</v>
      </c>
      <c r="E5" s="544" t="s">
        <v>1217</v>
      </c>
      <c r="F5" s="578" t="s">
        <v>1218</v>
      </c>
      <c r="G5" s="544" t="s">
        <v>789</v>
      </c>
      <c r="H5" s="544" t="s">
        <v>790</v>
      </c>
      <c r="I5" s="116">
        <v>4.3033333333333337</v>
      </c>
      <c r="J5" s="116">
        <v>72</v>
      </c>
      <c r="K5" s="564">
        <v>309.83999999999997</v>
      </c>
    </row>
    <row r="6" spans="1:11" ht="14.4" customHeight="1" x14ac:dyDescent="0.3">
      <c r="A6" s="547" t="s">
        <v>442</v>
      </c>
      <c r="B6" s="548" t="s">
        <v>514</v>
      </c>
      <c r="C6" s="551" t="s">
        <v>447</v>
      </c>
      <c r="D6" s="579" t="s">
        <v>515</v>
      </c>
      <c r="E6" s="551" t="s">
        <v>1217</v>
      </c>
      <c r="F6" s="579" t="s">
        <v>1218</v>
      </c>
      <c r="G6" s="551" t="s">
        <v>791</v>
      </c>
      <c r="H6" s="551" t="s">
        <v>792</v>
      </c>
      <c r="I6" s="565">
        <v>0.63</v>
      </c>
      <c r="J6" s="565">
        <v>500</v>
      </c>
      <c r="K6" s="566">
        <v>315</v>
      </c>
    </row>
    <row r="7" spans="1:11" ht="14.4" customHeight="1" x14ac:dyDescent="0.3">
      <c r="A7" s="547" t="s">
        <v>442</v>
      </c>
      <c r="B7" s="548" t="s">
        <v>514</v>
      </c>
      <c r="C7" s="551" t="s">
        <v>447</v>
      </c>
      <c r="D7" s="579" t="s">
        <v>515</v>
      </c>
      <c r="E7" s="551" t="s">
        <v>1217</v>
      </c>
      <c r="F7" s="579" t="s">
        <v>1218</v>
      </c>
      <c r="G7" s="551" t="s">
        <v>793</v>
      </c>
      <c r="H7" s="551" t="s">
        <v>794</v>
      </c>
      <c r="I7" s="565">
        <v>28.734444444444446</v>
      </c>
      <c r="J7" s="565">
        <v>99</v>
      </c>
      <c r="K7" s="566">
        <v>2844.6200000000003</v>
      </c>
    </row>
    <row r="8" spans="1:11" ht="14.4" customHeight="1" x14ac:dyDescent="0.3">
      <c r="A8" s="547" t="s">
        <v>442</v>
      </c>
      <c r="B8" s="548" t="s">
        <v>514</v>
      </c>
      <c r="C8" s="551" t="s">
        <v>447</v>
      </c>
      <c r="D8" s="579" t="s">
        <v>515</v>
      </c>
      <c r="E8" s="551" t="s">
        <v>1217</v>
      </c>
      <c r="F8" s="579" t="s">
        <v>1218</v>
      </c>
      <c r="G8" s="551" t="s">
        <v>795</v>
      </c>
      <c r="H8" s="551" t="s">
        <v>796</v>
      </c>
      <c r="I8" s="565">
        <v>0.66750000000000009</v>
      </c>
      <c r="J8" s="565">
        <v>250</v>
      </c>
      <c r="K8" s="566">
        <v>166.5</v>
      </c>
    </row>
    <row r="9" spans="1:11" ht="14.4" customHeight="1" x14ac:dyDescent="0.3">
      <c r="A9" s="547" t="s">
        <v>442</v>
      </c>
      <c r="B9" s="548" t="s">
        <v>514</v>
      </c>
      <c r="C9" s="551" t="s">
        <v>447</v>
      </c>
      <c r="D9" s="579" t="s">
        <v>515</v>
      </c>
      <c r="E9" s="551" t="s">
        <v>1217</v>
      </c>
      <c r="F9" s="579" t="s">
        <v>1218</v>
      </c>
      <c r="G9" s="551" t="s">
        <v>797</v>
      </c>
      <c r="H9" s="551" t="s">
        <v>798</v>
      </c>
      <c r="I9" s="565">
        <v>13.01</v>
      </c>
      <c r="J9" s="565">
        <v>1</v>
      </c>
      <c r="K9" s="566">
        <v>13.01</v>
      </c>
    </row>
    <row r="10" spans="1:11" ht="14.4" customHeight="1" x14ac:dyDescent="0.3">
      <c r="A10" s="547" t="s">
        <v>442</v>
      </c>
      <c r="B10" s="548" t="s">
        <v>514</v>
      </c>
      <c r="C10" s="551" t="s">
        <v>447</v>
      </c>
      <c r="D10" s="579" t="s">
        <v>515</v>
      </c>
      <c r="E10" s="551" t="s">
        <v>1217</v>
      </c>
      <c r="F10" s="579" t="s">
        <v>1218</v>
      </c>
      <c r="G10" s="551" t="s">
        <v>799</v>
      </c>
      <c r="H10" s="551" t="s">
        <v>800</v>
      </c>
      <c r="I10" s="565">
        <v>27.873333333333335</v>
      </c>
      <c r="J10" s="565">
        <v>15</v>
      </c>
      <c r="K10" s="566">
        <v>418.09000000000003</v>
      </c>
    </row>
    <row r="11" spans="1:11" ht="14.4" customHeight="1" x14ac:dyDescent="0.3">
      <c r="A11" s="547" t="s">
        <v>442</v>
      </c>
      <c r="B11" s="548" t="s">
        <v>514</v>
      </c>
      <c r="C11" s="551" t="s">
        <v>447</v>
      </c>
      <c r="D11" s="579" t="s">
        <v>515</v>
      </c>
      <c r="E11" s="551" t="s">
        <v>1217</v>
      </c>
      <c r="F11" s="579" t="s">
        <v>1218</v>
      </c>
      <c r="G11" s="551" t="s">
        <v>801</v>
      </c>
      <c r="H11" s="551" t="s">
        <v>802</v>
      </c>
      <c r="I11" s="565">
        <v>46</v>
      </c>
      <c r="J11" s="565">
        <v>1</v>
      </c>
      <c r="K11" s="566">
        <v>46</v>
      </c>
    </row>
    <row r="12" spans="1:11" ht="14.4" customHeight="1" x14ac:dyDescent="0.3">
      <c r="A12" s="547" t="s">
        <v>442</v>
      </c>
      <c r="B12" s="548" t="s">
        <v>514</v>
      </c>
      <c r="C12" s="551" t="s">
        <v>447</v>
      </c>
      <c r="D12" s="579" t="s">
        <v>515</v>
      </c>
      <c r="E12" s="551" t="s">
        <v>1217</v>
      </c>
      <c r="F12" s="579" t="s">
        <v>1218</v>
      </c>
      <c r="G12" s="551" t="s">
        <v>803</v>
      </c>
      <c r="H12" s="551" t="s">
        <v>804</v>
      </c>
      <c r="I12" s="565">
        <v>18.899999999999999</v>
      </c>
      <c r="J12" s="565">
        <v>1</v>
      </c>
      <c r="K12" s="566">
        <v>18.899999999999999</v>
      </c>
    </row>
    <row r="13" spans="1:11" ht="14.4" customHeight="1" x14ac:dyDescent="0.3">
      <c r="A13" s="547" t="s">
        <v>442</v>
      </c>
      <c r="B13" s="548" t="s">
        <v>514</v>
      </c>
      <c r="C13" s="551" t="s">
        <v>447</v>
      </c>
      <c r="D13" s="579" t="s">
        <v>515</v>
      </c>
      <c r="E13" s="551" t="s">
        <v>1219</v>
      </c>
      <c r="F13" s="579" t="s">
        <v>1220</v>
      </c>
      <c r="G13" s="551" t="s">
        <v>805</v>
      </c>
      <c r="H13" s="551" t="s">
        <v>806</v>
      </c>
      <c r="I13" s="565">
        <v>2.83</v>
      </c>
      <c r="J13" s="565">
        <v>20</v>
      </c>
      <c r="K13" s="566">
        <v>56.6</v>
      </c>
    </row>
    <row r="14" spans="1:11" ht="14.4" customHeight="1" x14ac:dyDescent="0.3">
      <c r="A14" s="547" t="s">
        <v>442</v>
      </c>
      <c r="B14" s="548" t="s">
        <v>514</v>
      </c>
      <c r="C14" s="551" t="s">
        <v>447</v>
      </c>
      <c r="D14" s="579" t="s">
        <v>515</v>
      </c>
      <c r="E14" s="551" t="s">
        <v>1219</v>
      </c>
      <c r="F14" s="579" t="s">
        <v>1220</v>
      </c>
      <c r="G14" s="551" t="s">
        <v>807</v>
      </c>
      <c r="H14" s="551" t="s">
        <v>808</v>
      </c>
      <c r="I14" s="565">
        <v>4.18</v>
      </c>
      <c r="J14" s="565">
        <v>50</v>
      </c>
      <c r="K14" s="566">
        <v>209</v>
      </c>
    </row>
    <row r="15" spans="1:11" ht="14.4" customHeight="1" x14ac:dyDescent="0.3">
      <c r="A15" s="547" t="s">
        <v>442</v>
      </c>
      <c r="B15" s="548" t="s">
        <v>514</v>
      </c>
      <c r="C15" s="551" t="s">
        <v>447</v>
      </c>
      <c r="D15" s="579" t="s">
        <v>515</v>
      </c>
      <c r="E15" s="551" t="s">
        <v>1219</v>
      </c>
      <c r="F15" s="579" t="s">
        <v>1220</v>
      </c>
      <c r="G15" s="551" t="s">
        <v>809</v>
      </c>
      <c r="H15" s="551" t="s">
        <v>810</v>
      </c>
      <c r="I15" s="565">
        <v>0.67</v>
      </c>
      <c r="J15" s="565">
        <v>100</v>
      </c>
      <c r="K15" s="566">
        <v>67</v>
      </c>
    </row>
    <row r="16" spans="1:11" ht="14.4" customHeight="1" x14ac:dyDescent="0.3">
      <c r="A16" s="547" t="s">
        <v>442</v>
      </c>
      <c r="B16" s="548" t="s">
        <v>514</v>
      </c>
      <c r="C16" s="551" t="s">
        <v>447</v>
      </c>
      <c r="D16" s="579" t="s">
        <v>515</v>
      </c>
      <c r="E16" s="551" t="s">
        <v>1219</v>
      </c>
      <c r="F16" s="579" t="s">
        <v>1220</v>
      </c>
      <c r="G16" s="551" t="s">
        <v>811</v>
      </c>
      <c r="H16" s="551" t="s">
        <v>812</v>
      </c>
      <c r="I16" s="565">
        <v>15.29</v>
      </c>
      <c r="J16" s="565">
        <v>5</v>
      </c>
      <c r="K16" s="566">
        <v>76.45</v>
      </c>
    </row>
    <row r="17" spans="1:11" ht="14.4" customHeight="1" x14ac:dyDescent="0.3">
      <c r="A17" s="547" t="s">
        <v>442</v>
      </c>
      <c r="B17" s="548" t="s">
        <v>514</v>
      </c>
      <c r="C17" s="551" t="s">
        <v>447</v>
      </c>
      <c r="D17" s="579" t="s">
        <v>515</v>
      </c>
      <c r="E17" s="551" t="s">
        <v>1219</v>
      </c>
      <c r="F17" s="579" t="s">
        <v>1220</v>
      </c>
      <c r="G17" s="551" t="s">
        <v>813</v>
      </c>
      <c r="H17" s="551" t="s">
        <v>814</v>
      </c>
      <c r="I17" s="565">
        <v>15.58</v>
      </c>
      <c r="J17" s="565">
        <v>5</v>
      </c>
      <c r="K17" s="566">
        <v>77.900000000000006</v>
      </c>
    </row>
    <row r="18" spans="1:11" ht="14.4" customHeight="1" x14ac:dyDescent="0.3">
      <c r="A18" s="547" t="s">
        <v>442</v>
      </c>
      <c r="B18" s="548" t="s">
        <v>514</v>
      </c>
      <c r="C18" s="551" t="s">
        <v>447</v>
      </c>
      <c r="D18" s="579" t="s">
        <v>515</v>
      </c>
      <c r="E18" s="551" t="s">
        <v>1219</v>
      </c>
      <c r="F18" s="579" t="s">
        <v>1220</v>
      </c>
      <c r="G18" s="551" t="s">
        <v>815</v>
      </c>
      <c r="H18" s="551" t="s">
        <v>816</v>
      </c>
      <c r="I18" s="565">
        <v>11.06</v>
      </c>
      <c r="J18" s="565">
        <v>60</v>
      </c>
      <c r="K18" s="566">
        <v>663.53</v>
      </c>
    </row>
    <row r="19" spans="1:11" ht="14.4" customHeight="1" x14ac:dyDescent="0.3">
      <c r="A19" s="547" t="s">
        <v>442</v>
      </c>
      <c r="B19" s="548" t="s">
        <v>514</v>
      </c>
      <c r="C19" s="551" t="s">
        <v>447</v>
      </c>
      <c r="D19" s="579" t="s">
        <v>515</v>
      </c>
      <c r="E19" s="551" t="s">
        <v>1219</v>
      </c>
      <c r="F19" s="579" t="s">
        <v>1220</v>
      </c>
      <c r="G19" s="551" t="s">
        <v>817</v>
      </c>
      <c r="H19" s="551" t="s">
        <v>818</v>
      </c>
      <c r="I19" s="565">
        <v>2.3725000000000001</v>
      </c>
      <c r="J19" s="565">
        <v>90</v>
      </c>
      <c r="K19" s="566">
        <v>213.4</v>
      </c>
    </row>
    <row r="20" spans="1:11" ht="14.4" customHeight="1" x14ac:dyDescent="0.3">
      <c r="A20" s="547" t="s">
        <v>442</v>
      </c>
      <c r="B20" s="548" t="s">
        <v>514</v>
      </c>
      <c r="C20" s="551" t="s">
        <v>447</v>
      </c>
      <c r="D20" s="579" t="s">
        <v>515</v>
      </c>
      <c r="E20" s="551" t="s">
        <v>1219</v>
      </c>
      <c r="F20" s="579" t="s">
        <v>1220</v>
      </c>
      <c r="G20" s="551" t="s">
        <v>819</v>
      </c>
      <c r="H20" s="551" t="s">
        <v>820</v>
      </c>
      <c r="I20" s="565">
        <v>1.9849999999999999</v>
      </c>
      <c r="J20" s="565">
        <v>105</v>
      </c>
      <c r="K20" s="566">
        <v>208.3</v>
      </c>
    </row>
    <row r="21" spans="1:11" ht="14.4" customHeight="1" x14ac:dyDescent="0.3">
      <c r="A21" s="547" t="s">
        <v>442</v>
      </c>
      <c r="B21" s="548" t="s">
        <v>514</v>
      </c>
      <c r="C21" s="551" t="s">
        <v>447</v>
      </c>
      <c r="D21" s="579" t="s">
        <v>515</v>
      </c>
      <c r="E21" s="551" t="s">
        <v>1219</v>
      </c>
      <c r="F21" s="579" t="s">
        <v>1220</v>
      </c>
      <c r="G21" s="551" t="s">
        <v>821</v>
      </c>
      <c r="H21" s="551" t="s">
        <v>822</v>
      </c>
      <c r="I21" s="565">
        <v>2.0318181818181817</v>
      </c>
      <c r="J21" s="565">
        <v>1450</v>
      </c>
      <c r="K21" s="566">
        <v>2945.5</v>
      </c>
    </row>
    <row r="22" spans="1:11" ht="14.4" customHeight="1" x14ac:dyDescent="0.3">
      <c r="A22" s="547" t="s">
        <v>442</v>
      </c>
      <c r="B22" s="548" t="s">
        <v>514</v>
      </c>
      <c r="C22" s="551" t="s">
        <v>447</v>
      </c>
      <c r="D22" s="579" t="s">
        <v>515</v>
      </c>
      <c r="E22" s="551" t="s">
        <v>1219</v>
      </c>
      <c r="F22" s="579" t="s">
        <v>1220</v>
      </c>
      <c r="G22" s="551" t="s">
        <v>823</v>
      </c>
      <c r="H22" s="551" t="s">
        <v>824</v>
      </c>
      <c r="I22" s="565">
        <v>3.1</v>
      </c>
      <c r="J22" s="565">
        <v>100</v>
      </c>
      <c r="K22" s="566">
        <v>310</v>
      </c>
    </row>
    <row r="23" spans="1:11" ht="14.4" customHeight="1" x14ac:dyDescent="0.3">
      <c r="A23" s="547" t="s">
        <v>442</v>
      </c>
      <c r="B23" s="548" t="s">
        <v>514</v>
      </c>
      <c r="C23" s="551" t="s">
        <v>447</v>
      </c>
      <c r="D23" s="579" t="s">
        <v>515</v>
      </c>
      <c r="E23" s="551" t="s">
        <v>1219</v>
      </c>
      <c r="F23" s="579" t="s">
        <v>1220</v>
      </c>
      <c r="G23" s="551" t="s">
        <v>825</v>
      </c>
      <c r="H23" s="551" t="s">
        <v>826</v>
      </c>
      <c r="I23" s="565">
        <v>1.92</v>
      </c>
      <c r="J23" s="565">
        <v>20</v>
      </c>
      <c r="K23" s="566">
        <v>38.4</v>
      </c>
    </row>
    <row r="24" spans="1:11" ht="14.4" customHeight="1" x14ac:dyDescent="0.3">
      <c r="A24" s="547" t="s">
        <v>442</v>
      </c>
      <c r="B24" s="548" t="s">
        <v>514</v>
      </c>
      <c r="C24" s="551" t="s">
        <v>447</v>
      </c>
      <c r="D24" s="579" t="s">
        <v>515</v>
      </c>
      <c r="E24" s="551" t="s">
        <v>1219</v>
      </c>
      <c r="F24" s="579" t="s">
        <v>1220</v>
      </c>
      <c r="G24" s="551" t="s">
        <v>827</v>
      </c>
      <c r="H24" s="551" t="s">
        <v>828</v>
      </c>
      <c r="I24" s="565">
        <v>1.92</v>
      </c>
      <c r="J24" s="565">
        <v>120</v>
      </c>
      <c r="K24" s="566">
        <v>230.4</v>
      </c>
    </row>
    <row r="25" spans="1:11" ht="14.4" customHeight="1" x14ac:dyDescent="0.3">
      <c r="A25" s="547" t="s">
        <v>442</v>
      </c>
      <c r="B25" s="548" t="s">
        <v>514</v>
      </c>
      <c r="C25" s="551" t="s">
        <v>447</v>
      </c>
      <c r="D25" s="579" t="s">
        <v>515</v>
      </c>
      <c r="E25" s="551" t="s">
        <v>1219</v>
      </c>
      <c r="F25" s="579" t="s">
        <v>1220</v>
      </c>
      <c r="G25" s="551" t="s">
        <v>829</v>
      </c>
      <c r="H25" s="551" t="s">
        <v>830</v>
      </c>
      <c r="I25" s="565">
        <v>2.528</v>
      </c>
      <c r="J25" s="565">
        <v>700</v>
      </c>
      <c r="K25" s="566">
        <v>1770.15</v>
      </c>
    </row>
    <row r="26" spans="1:11" ht="14.4" customHeight="1" x14ac:dyDescent="0.3">
      <c r="A26" s="547" t="s">
        <v>442</v>
      </c>
      <c r="B26" s="548" t="s">
        <v>514</v>
      </c>
      <c r="C26" s="551" t="s">
        <v>447</v>
      </c>
      <c r="D26" s="579" t="s">
        <v>515</v>
      </c>
      <c r="E26" s="551" t="s">
        <v>1219</v>
      </c>
      <c r="F26" s="579" t="s">
        <v>1220</v>
      </c>
      <c r="G26" s="551" t="s">
        <v>831</v>
      </c>
      <c r="H26" s="551" t="s">
        <v>832</v>
      </c>
      <c r="I26" s="565">
        <v>1.3750000000000002E-2</v>
      </c>
      <c r="J26" s="565">
        <v>1000</v>
      </c>
      <c r="K26" s="566">
        <v>14</v>
      </c>
    </row>
    <row r="27" spans="1:11" ht="14.4" customHeight="1" x14ac:dyDescent="0.3">
      <c r="A27" s="547" t="s">
        <v>442</v>
      </c>
      <c r="B27" s="548" t="s">
        <v>514</v>
      </c>
      <c r="C27" s="551" t="s">
        <v>447</v>
      </c>
      <c r="D27" s="579" t="s">
        <v>515</v>
      </c>
      <c r="E27" s="551" t="s">
        <v>1219</v>
      </c>
      <c r="F27" s="579" t="s">
        <v>1220</v>
      </c>
      <c r="G27" s="551" t="s">
        <v>833</v>
      </c>
      <c r="H27" s="551" t="s">
        <v>834</v>
      </c>
      <c r="I27" s="565">
        <v>2.04</v>
      </c>
      <c r="J27" s="565">
        <v>100</v>
      </c>
      <c r="K27" s="566">
        <v>204</v>
      </c>
    </row>
    <row r="28" spans="1:11" ht="14.4" customHeight="1" x14ac:dyDescent="0.3">
      <c r="A28" s="547" t="s">
        <v>442</v>
      </c>
      <c r="B28" s="548" t="s">
        <v>514</v>
      </c>
      <c r="C28" s="551" t="s">
        <v>447</v>
      </c>
      <c r="D28" s="579" t="s">
        <v>515</v>
      </c>
      <c r="E28" s="551" t="s">
        <v>1219</v>
      </c>
      <c r="F28" s="579" t="s">
        <v>1220</v>
      </c>
      <c r="G28" s="551" t="s">
        <v>835</v>
      </c>
      <c r="H28" s="551" t="s">
        <v>836</v>
      </c>
      <c r="I28" s="565">
        <v>1.9966666666666668</v>
      </c>
      <c r="J28" s="565">
        <v>35</v>
      </c>
      <c r="K28" s="566">
        <v>69.95</v>
      </c>
    </row>
    <row r="29" spans="1:11" ht="14.4" customHeight="1" x14ac:dyDescent="0.3">
      <c r="A29" s="547" t="s">
        <v>442</v>
      </c>
      <c r="B29" s="548" t="s">
        <v>514</v>
      </c>
      <c r="C29" s="551" t="s">
        <v>447</v>
      </c>
      <c r="D29" s="579" t="s">
        <v>515</v>
      </c>
      <c r="E29" s="551" t="s">
        <v>1219</v>
      </c>
      <c r="F29" s="579" t="s">
        <v>1220</v>
      </c>
      <c r="G29" s="551" t="s">
        <v>837</v>
      </c>
      <c r="H29" s="551" t="s">
        <v>838</v>
      </c>
      <c r="I29" s="565">
        <v>2.1640000000000001</v>
      </c>
      <c r="J29" s="565">
        <v>170</v>
      </c>
      <c r="K29" s="566">
        <v>367.7</v>
      </c>
    </row>
    <row r="30" spans="1:11" ht="14.4" customHeight="1" x14ac:dyDescent="0.3">
      <c r="A30" s="547" t="s">
        <v>442</v>
      </c>
      <c r="B30" s="548" t="s">
        <v>514</v>
      </c>
      <c r="C30" s="551" t="s">
        <v>447</v>
      </c>
      <c r="D30" s="579" t="s">
        <v>515</v>
      </c>
      <c r="E30" s="551" t="s">
        <v>1219</v>
      </c>
      <c r="F30" s="579" t="s">
        <v>1220</v>
      </c>
      <c r="G30" s="551" t="s">
        <v>839</v>
      </c>
      <c r="H30" s="551" t="s">
        <v>840</v>
      </c>
      <c r="I30" s="565">
        <v>2.7</v>
      </c>
      <c r="J30" s="565">
        <v>170</v>
      </c>
      <c r="K30" s="566">
        <v>459</v>
      </c>
    </row>
    <row r="31" spans="1:11" ht="14.4" customHeight="1" x14ac:dyDescent="0.3">
      <c r="A31" s="547" t="s">
        <v>442</v>
      </c>
      <c r="B31" s="548" t="s">
        <v>514</v>
      </c>
      <c r="C31" s="551" t="s">
        <v>447</v>
      </c>
      <c r="D31" s="579" t="s">
        <v>515</v>
      </c>
      <c r="E31" s="551" t="s">
        <v>1219</v>
      </c>
      <c r="F31" s="579" t="s">
        <v>1220</v>
      </c>
      <c r="G31" s="551" t="s">
        <v>841</v>
      </c>
      <c r="H31" s="551" t="s">
        <v>842</v>
      </c>
      <c r="I31" s="565">
        <v>33.880000000000003</v>
      </c>
      <c r="J31" s="565">
        <v>3</v>
      </c>
      <c r="K31" s="566">
        <v>101.64000000000001</v>
      </c>
    </row>
    <row r="32" spans="1:11" ht="14.4" customHeight="1" x14ac:dyDescent="0.3">
      <c r="A32" s="547" t="s">
        <v>442</v>
      </c>
      <c r="B32" s="548" t="s">
        <v>514</v>
      </c>
      <c r="C32" s="551" t="s">
        <v>447</v>
      </c>
      <c r="D32" s="579" t="s">
        <v>515</v>
      </c>
      <c r="E32" s="551" t="s">
        <v>1219</v>
      </c>
      <c r="F32" s="579" t="s">
        <v>1220</v>
      </c>
      <c r="G32" s="551" t="s">
        <v>843</v>
      </c>
      <c r="H32" s="551" t="s">
        <v>844</v>
      </c>
      <c r="I32" s="565">
        <v>2.85</v>
      </c>
      <c r="J32" s="565">
        <v>50</v>
      </c>
      <c r="K32" s="566">
        <v>142.5</v>
      </c>
    </row>
    <row r="33" spans="1:11" ht="14.4" customHeight="1" x14ac:dyDescent="0.3">
      <c r="A33" s="547" t="s">
        <v>442</v>
      </c>
      <c r="B33" s="548" t="s">
        <v>514</v>
      </c>
      <c r="C33" s="551" t="s">
        <v>447</v>
      </c>
      <c r="D33" s="579" t="s">
        <v>515</v>
      </c>
      <c r="E33" s="551" t="s">
        <v>1219</v>
      </c>
      <c r="F33" s="579" t="s">
        <v>1220</v>
      </c>
      <c r="G33" s="551" t="s">
        <v>845</v>
      </c>
      <c r="H33" s="551" t="s">
        <v>846</v>
      </c>
      <c r="I33" s="565">
        <v>86</v>
      </c>
      <c r="J33" s="565">
        <v>1</v>
      </c>
      <c r="K33" s="566">
        <v>86</v>
      </c>
    </row>
    <row r="34" spans="1:11" ht="14.4" customHeight="1" x14ac:dyDescent="0.3">
      <c r="A34" s="547" t="s">
        <v>442</v>
      </c>
      <c r="B34" s="548" t="s">
        <v>514</v>
      </c>
      <c r="C34" s="551" t="s">
        <v>447</v>
      </c>
      <c r="D34" s="579" t="s">
        <v>515</v>
      </c>
      <c r="E34" s="551" t="s">
        <v>1219</v>
      </c>
      <c r="F34" s="579" t="s">
        <v>1220</v>
      </c>
      <c r="G34" s="551" t="s">
        <v>847</v>
      </c>
      <c r="H34" s="551" t="s">
        <v>848</v>
      </c>
      <c r="I34" s="565">
        <v>17.98</v>
      </c>
      <c r="J34" s="565">
        <v>10</v>
      </c>
      <c r="K34" s="566">
        <v>179.8</v>
      </c>
    </row>
    <row r="35" spans="1:11" ht="14.4" customHeight="1" x14ac:dyDescent="0.3">
      <c r="A35" s="547" t="s">
        <v>442</v>
      </c>
      <c r="B35" s="548" t="s">
        <v>514</v>
      </c>
      <c r="C35" s="551" t="s">
        <v>447</v>
      </c>
      <c r="D35" s="579" t="s">
        <v>515</v>
      </c>
      <c r="E35" s="551" t="s">
        <v>1219</v>
      </c>
      <c r="F35" s="579" t="s">
        <v>1220</v>
      </c>
      <c r="G35" s="551" t="s">
        <v>849</v>
      </c>
      <c r="H35" s="551" t="s">
        <v>850</v>
      </c>
      <c r="I35" s="565">
        <v>17.98</v>
      </c>
      <c r="J35" s="565">
        <v>10</v>
      </c>
      <c r="K35" s="566">
        <v>179.8</v>
      </c>
    </row>
    <row r="36" spans="1:11" ht="14.4" customHeight="1" x14ac:dyDescent="0.3">
      <c r="A36" s="547" t="s">
        <v>442</v>
      </c>
      <c r="B36" s="548" t="s">
        <v>514</v>
      </c>
      <c r="C36" s="551" t="s">
        <v>447</v>
      </c>
      <c r="D36" s="579" t="s">
        <v>515</v>
      </c>
      <c r="E36" s="551" t="s">
        <v>1219</v>
      </c>
      <c r="F36" s="579" t="s">
        <v>1220</v>
      </c>
      <c r="G36" s="551" t="s">
        <v>851</v>
      </c>
      <c r="H36" s="551" t="s">
        <v>852</v>
      </c>
      <c r="I36" s="565">
        <v>14.440000000000001</v>
      </c>
      <c r="J36" s="565">
        <v>50</v>
      </c>
      <c r="K36" s="566">
        <v>722</v>
      </c>
    </row>
    <row r="37" spans="1:11" ht="14.4" customHeight="1" x14ac:dyDescent="0.3">
      <c r="A37" s="547" t="s">
        <v>442</v>
      </c>
      <c r="B37" s="548" t="s">
        <v>514</v>
      </c>
      <c r="C37" s="551" t="s">
        <v>447</v>
      </c>
      <c r="D37" s="579" t="s">
        <v>515</v>
      </c>
      <c r="E37" s="551" t="s">
        <v>1219</v>
      </c>
      <c r="F37" s="579" t="s">
        <v>1220</v>
      </c>
      <c r="G37" s="551" t="s">
        <v>853</v>
      </c>
      <c r="H37" s="551" t="s">
        <v>854</v>
      </c>
      <c r="I37" s="565">
        <v>12.048333333333332</v>
      </c>
      <c r="J37" s="565">
        <v>85</v>
      </c>
      <c r="K37" s="566">
        <v>1022</v>
      </c>
    </row>
    <row r="38" spans="1:11" ht="14.4" customHeight="1" x14ac:dyDescent="0.3">
      <c r="A38" s="547" t="s">
        <v>442</v>
      </c>
      <c r="B38" s="548" t="s">
        <v>514</v>
      </c>
      <c r="C38" s="551" t="s">
        <v>447</v>
      </c>
      <c r="D38" s="579" t="s">
        <v>515</v>
      </c>
      <c r="E38" s="551" t="s">
        <v>1219</v>
      </c>
      <c r="F38" s="579" t="s">
        <v>1220</v>
      </c>
      <c r="G38" s="551" t="s">
        <v>855</v>
      </c>
      <c r="H38" s="551" t="s">
        <v>856</v>
      </c>
      <c r="I38" s="565">
        <v>25.53</v>
      </c>
      <c r="J38" s="565">
        <v>32</v>
      </c>
      <c r="K38" s="566">
        <v>816.96</v>
      </c>
    </row>
    <row r="39" spans="1:11" ht="14.4" customHeight="1" x14ac:dyDescent="0.3">
      <c r="A39" s="547" t="s">
        <v>442</v>
      </c>
      <c r="B39" s="548" t="s">
        <v>514</v>
      </c>
      <c r="C39" s="551" t="s">
        <v>447</v>
      </c>
      <c r="D39" s="579" t="s">
        <v>515</v>
      </c>
      <c r="E39" s="551" t="s">
        <v>1219</v>
      </c>
      <c r="F39" s="579" t="s">
        <v>1220</v>
      </c>
      <c r="G39" s="551" t="s">
        <v>857</v>
      </c>
      <c r="H39" s="551" t="s">
        <v>858</v>
      </c>
      <c r="I39" s="565">
        <v>2.5099999999999998</v>
      </c>
      <c r="J39" s="565">
        <v>100</v>
      </c>
      <c r="K39" s="566">
        <v>251</v>
      </c>
    </row>
    <row r="40" spans="1:11" ht="14.4" customHeight="1" x14ac:dyDescent="0.3">
      <c r="A40" s="547" t="s">
        <v>442</v>
      </c>
      <c r="B40" s="548" t="s">
        <v>514</v>
      </c>
      <c r="C40" s="551" t="s">
        <v>447</v>
      </c>
      <c r="D40" s="579" t="s">
        <v>515</v>
      </c>
      <c r="E40" s="551" t="s">
        <v>1219</v>
      </c>
      <c r="F40" s="579" t="s">
        <v>1220</v>
      </c>
      <c r="G40" s="551" t="s">
        <v>859</v>
      </c>
      <c r="H40" s="551" t="s">
        <v>860</v>
      </c>
      <c r="I40" s="565">
        <v>21.234999999999999</v>
      </c>
      <c r="J40" s="565">
        <v>20</v>
      </c>
      <c r="K40" s="566">
        <v>424.70000000000005</v>
      </c>
    </row>
    <row r="41" spans="1:11" ht="14.4" customHeight="1" x14ac:dyDescent="0.3">
      <c r="A41" s="547" t="s">
        <v>442</v>
      </c>
      <c r="B41" s="548" t="s">
        <v>514</v>
      </c>
      <c r="C41" s="551" t="s">
        <v>447</v>
      </c>
      <c r="D41" s="579" t="s">
        <v>515</v>
      </c>
      <c r="E41" s="551" t="s">
        <v>1219</v>
      </c>
      <c r="F41" s="579" t="s">
        <v>1220</v>
      </c>
      <c r="G41" s="551" t="s">
        <v>861</v>
      </c>
      <c r="H41" s="551" t="s">
        <v>862</v>
      </c>
      <c r="I41" s="565">
        <v>21.24</v>
      </c>
      <c r="J41" s="565">
        <v>10</v>
      </c>
      <c r="K41" s="566">
        <v>212.4</v>
      </c>
    </row>
    <row r="42" spans="1:11" ht="14.4" customHeight="1" x14ac:dyDescent="0.3">
      <c r="A42" s="547" t="s">
        <v>442</v>
      </c>
      <c r="B42" s="548" t="s">
        <v>514</v>
      </c>
      <c r="C42" s="551" t="s">
        <v>447</v>
      </c>
      <c r="D42" s="579" t="s">
        <v>515</v>
      </c>
      <c r="E42" s="551" t="s">
        <v>1219</v>
      </c>
      <c r="F42" s="579" t="s">
        <v>1220</v>
      </c>
      <c r="G42" s="551" t="s">
        <v>863</v>
      </c>
      <c r="H42" s="551" t="s">
        <v>864</v>
      </c>
      <c r="I42" s="565">
        <v>24.3</v>
      </c>
      <c r="J42" s="565">
        <v>2</v>
      </c>
      <c r="K42" s="566">
        <v>48.6</v>
      </c>
    </row>
    <row r="43" spans="1:11" ht="14.4" customHeight="1" x14ac:dyDescent="0.3">
      <c r="A43" s="547" t="s">
        <v>442</v>
      </c>
      <c r="B43" s="548" t="s">
        <v>514</v>
      </c>
      <c r="C43" s="551" t="s">
        <v>447</v>
      </c>
      <c r="D43" s="579" t="s">
        <v>515</v>
      </c>
      <c r="E43" s="551" t="s">
        <v>1219</v>
      </c>
      <c r="F43" s="579" t="s">
        <v>1220</v>
      </c>
      <c r="G43" s="551" t="s">
        <v>865</v>
      </c>
      <c r="H43" s="551" t="s">
        <v>866</v>
      </c>
      <c r="I43" s="565">
        <v>14.76</v>
      </c>
      <c r="J43" s="565">
        <v>2</v>
      </c>
      <c r="K43" s="566">
        <v>29.52</v>
      </c>
    </row>
    <row r="44" spans="1:11" ht="14.4" customHeight="1" x14ac:dyDescent="0.3">
      <c r="A44" s="547" t="s">
        <v>442</v>
      </c>
      <c r="B44" s="548" t="s">
        <v>514</v>
      </c>
      <c r="C44" s="551" t="s">
        <v>447</v>
      </c>
      <c r="D44" s="579" t="s">
        <v>515</v>
      </c>
      <c r="E44" s="551" t="s">
        <v>1219</v>
      </c>
      <c r="F44" s="579" t="s">
        <v>1220</v>
      </c>
      <c r="G44" s="551" t="s">
        <v>867</v>
      </c>
      <c r="H44" s="551" t="s">
        <v>868</v>
      </c>
      <c r="I44" s="565">
        <v>121.27666666666666</v>
      </c>
      <c r="J44" s="565">
        <v>8</v>
      </c>
      <c r="K44" s="566">
        <v>954.94999999999993</v>
      </c>
    </row>
    <row r="45" spans="1:11" ht="14.4" customHeight="1" x14ac:dyDescent="0.3">
      <c r="A45" s="547" t="s">
        <v>442</v>
      </c>
      <c r="B45" s="548" t="s">
        <v>514</v>
      </c>
      <c r="C45" s="551" t="s">
        <v>447</v>
      </c>
      <c r="D45" s="579" t="s">
        <v>515</v>
      </c>
      <c r="E45" s="551" t="s">
        <v>1219</v>
      </c>
      <c r="F45" s="579" t="s">
        <v>1220</v>
      </c>
      <c r="G45" s="551" t="s">
        <v>869</v>
      </c>
      <c r="H45" s="551" t="s">
        <v>870</v>
      </c>
      <c r="I45" s="565">
        <v>1.05</v>
      </c>
      <c r="J45" s="565">
        <v>100</v>
      </c>
      <c r="K45" s="566">
        <v>105</v>
      </c>
    </row>
    <row r="46" spans="1:11" ht="14.4" customHeight="1" x14ac:dyDescent="0.3">
      <c r="A46" s="547" t="s">
        <v>442</v>
      </c>
      <c r="B46" s="548" t="s">
        <v>514</v>
      </c>
      <c r="C46" s="551" t="s">
        <v>447</v>
      </c>
      <c r="D46" s="579" t="s">
        <v>515</v>
      </c>
      <c r="E46" s="551" t="s">
        <v>1219</v>
      </c>
      <c r="F46" s="579" t="s">
        <v>1220</v>
      </c>
      <c r="G46" s="551" t="s">
        <v>871</v>
      </c>
      <c r="H46" s="551" t="s">
        <v>872</v>
      </c>
      <c r="I46" s="565">
        <v>6.1</v>
      </c>
      <c r="J46" s="565">
        <v>40</v>
      </c>
      <c r="K46" s="566">
        <v>244</v>
      </c>
    </row>
    <row r="47" spans="1:11" ht="14.4" customHeight="1" x14ac:dyDescent="0.3">
      <c r="A47" s="547" t="s">
        <v>442</v>
      </c>
      <c r="B47" s="548" t="s">
        <v>514</v>
      </c>
      <c r="C47" s="551" t="s">
        <v>447</v>
      </c>
      <c r="D47" s="579" t="s">
        <v>515</v>
      </c>
      <c r="E47" s="551" t="s">
        <v>1219</v>
      </c>
      <c r="F47" s="579" t="s">
        <v>1220</v>
      </c>
      <c r="G47" s="551" t="s">
        <v>873</v>
      </c>
      <c r="H47" s="551" t="s">
        <v>874</v>
      </c>
      <c r="I47" s="565">
        <v>6</v>
      </c>
      <c r="J47" s="565">
        <v>5</v>
      </c>
      <c r="K47" s="566">
        <v>30</v>
      </c>
    </row>
    <row r="48" spans="1:11" ht="14.4" customHeight="1" x14ac:dyDescent="0.3">
      <c r="A48" s="547" t="s">
        <v>442</v>
      </c>
      <c r="B48" s="548" t="s">
        <v>514</v>
      </c>
      <c r="C48" s="551" t="s">
        <v>447</v>
      </c>
      <c r="D48" s="579" t="s">
        <v>515</v>
      </c>
      <c r="E48" s="551" t="s">
        <v>1219</v>
      </c>
      <c r="F48" s="579" t="s">
        <v>1220</v>
      </c>
      <c r="G48" s="551" t="s">
        <v>875</v>
      </c>
      <c r="H48" s="551" t="s">
        <v>876</v>
      </c>
      <c r="I48" s="565">
        <v>63.846666666666664</v>
      </c>
      <c r="J48" s="565">
        <v>8</v>
      </c>
      <c r="K48" s="566">
        <v>511.83000000000004</v>
      </c>
    </row>
    <row r="49" spans="1:11" ht="14.4" customHeight="1" x14ac:dyDescent="0.3">
      <c r="A49" s="547" t="s">
        <v>442</v>
      </c>
      <c r="B49" s="548" t="s">
        <v>514</v>
      </c>
      <c r="C49" s="551" t="s">
        <v>447</v>
      </c>
      <c r="D49" s="579" t="s">
        <v>515</v>
      </c>
      <c r="E49" s="551" t="s">
        <v>1219</v>
      </c>
      <c r="F49" s="579" t="s">
        <v>1220</v>
      </c>
      <c r="G49" s="551" t="s">
        <v>877</v>
      </c>
      <c r="H49" s="551" t="s">
        <v>878</v>
      </c>
      <c r="I49" s="565">
        <v>3.61</v>
      </c>
      <c r="J49" s="565">
        <v>100</v>
      </c>
      <c r="K49" s="566">
        <v>360.58</v>
      </c>
    </row>
    <row r="50" spans="1:11" ht="14.4" customHeight="1" x14ac:dyDescent="0.3">
      <c r="A50" s="547" t="s">
        <v>442</v>
      </c>
      <c r="B50" s="548" t="s">
        <v>514</v>
      </c>
      <c r="C50" s="551" t="s">
        <v>447</v>
      </c>
      <c r="D50" s="579" t="s">
        <v>515</v>
      </c>
      <c r="E50" s="551" t="s">
        <v>1221</v>
      </c>
      <c r="F50" s="579" t="s">
        <v>1222</v>
      </c>
      <c r="G50" s="551" t="s">
        <v>879</v>
      </c>
      <c r="H50" s="551" t="s">
        <v>880</v>
      </c>
      <c r="I50" s="565">
        <v>90.75</v>
      </c>
      <c r="J50" s="565">
        <v>5</v>
      </c>
      <c r="K50" s="566">
        <v>453.75</v>
      </c>
    </row>
    <row r="51" spans="1:11" ht="14.4" customHeight="1" x14ac:dyDescent="0.3">
      <c r="A51" s="547" t="s">
        <v>442</v>
      </c>
      <c r="B51" s="548" t="s">
        <v>514</v>
      </c>
      <c r="C51" s="551" t="s">
        <v>447</v>
      </c>
      <c r="D51" s="579" t="s">
        <v>515</v>
      </c>
      <c r="E51" s="551" t="s">
        <v>1223</v>
      </c>
      <c r="F51" s="579" t="s">
        <v>1224</v>
      </c>
      <c r="G51" s="551" t="s">
        <v>881</v>
      </c>
      <c r="H51" s="551" t="s">
        <v>882</v>
      </c>
      <c r="I51" s="565">
        <v>8.16</v>
      </c>
      <c r="J51" s="565">
        <v>10</v>
      </c>
      <c r="K51" s="566">
        <v>81.599999999999994</v>
      </c>
    </row>
    <row r="52" spans="1:11" ht="14.4" customHeight="1" x14ac:dyDescent="0.3">
      <c r="A52" s="547" t="s">
        <v>442</v>
      </c>
      <c r="B52" s="548" t="s">
        <v>514</v>
      </c>
      <c r="C52" s="551" t="s">
        <v>447</v>
      </c>
      <c r="D52" s="579" t="s">
        <v>515</v>
      </c>
      <c r="E52" s="551" t="s">
        <v>1225</v>
      </c>
      <c r="F52" s="579" t="s">
        <v>1226</v>
      </c>
      <c r="G52" s="551" t="s">
        <v>883</v>
      </c>
      <c r="H52" s="551" t="s">
        <v>884</v>
      </c>
      <c r="I52" s="565">
        <v>0.3</v>
      </c>
      <c r="J52" s="565">
        <v>300</v>
      </c>
      <c r="K52" s="566">
        <v>90</v>
      </c>
    </row>
    <row r="53" spans="1:11" ht="14.4" customHeight="1" x14ac:dyDescent="0.3">
      <c r="A53" s="547" t="s">
        <v>442</v>
      </c>
      <c r="B53" s="548" t="s">
        <v>514</v>
      </c>
      <c r="C53" s="551" t="s">
        <v>447</v>
      </c>
      <c r="D53" s="579" t="s">
        <v>515</v>
      </c>
      <c r="E53" s="551" t="s">
        <v>1225</v>
      </c>
      <c r="F53" s="579" t="s">
        <v>1226</v>
      </c>
      <c r="G53" s="551" t="s">
        <v>885</v>
      </c>
      <c r="H53" s="551" t="s">
        <v>886</v>
      </c>
      <c r="I53" s="565">
        <v>0.31</v>
      </c>
      <c r="J53" s="565">
        <v>100</v>
      </c>
      <c r="K53" s="566">
        <v>31</v>
      </c>
    </row>
    <row r="54" spans="1:11" ht="14.4" customHeight="1" x14ac:dyDescent="0.3">
      <c r="A54" s="547" t="s">
        <v>442</v>
      </c>
      <c r="B54" s="548" t="s">
        <v>514</v>
      </c>
      <c r="C54" s="551" t="s">
        <v>447</v>
      </c>
      <c r="D54" s="579" t="s">
        <v>515</v>
      </c>
      <c r="E54" s="551" t="s">
        <v>1225</v>
      </c>
      <c r="F54" s="579" t="s">
        <v>1226</v>
      </c>
      <c r="G54" s="551" t="s">
        <v>887</v>
      </c>
      <c r="H54" s="551" t="s">
        <v>888</v>
      </c>
      <c r="I54" s="565">
        <v>0.3</v>
      </c>
      <c r="J54" s="565">
        <v>100</v>
      </c>
      <c r="K54" s="566">
        <v>30</v>
      </c>
    </row>
    <row r="55" spans="1:11" ht="14.4" customHeight="1" x14ac:dyDescent="0.3">
      <c r="A55" s="547" t="s">
        <v>442</v>
      </c>
      <c r="B55" s="548" t="s">
        <v>514</v>
      </c>
      <c r="C55" s="551" t="s">
        <v>447</v>
      </c>
      <c r="D55" s="579" t="s">
        <v>515</v>
      </c>
      <c r="E55" s="551" t="s">
        <v>1225</v>
      </c>
      <c r="F55" s="579" t="s">
        <v>1226</v>
      </c>
      <c r="G55" s="551" t="s">
        <v>889</v>
      </c>
      <c r="H55" s="551" t="s">
        <v>890</v>
      </c>
      <c r="I55" s="565">
        <v>1.81</v>
      </c>
      <c r="J55" s="565">
        <v>100</v>
      </c>
      <c r="K55" s="566">
        <v>181</v>
      </c>
    </row>
    <row r="56" spans="1:11" ht="14.4" customHeight="1" x14ac:dyDescent="0.3">
      <c r="A56" s="547" t="s">
        <v>442</v>
      </c>
      <c r="B56" s="548" t="s">
        <v>514</v>
      </c>
      <c r="C56" s="551" t="s">
        <v>447</v>
      </c>
      <c r="D56" s="579" t="s">
        <v>515</v>
      </c>
      <c r="E56" s="551" t="s">
        <v>1225</v>
      </c>
      <c r="F56" s="579" t="s">
        <v>1226</v>
      </c>
      <c r="G56" s="551" t="s">
        <v>891</v>
      </c>
      <c r="H56" s="551" t="s">
        <v>892</v>
      </c>
      <c r="I56" s="565">
        <v>1.805555555555556</v>
      </c>
      <c r="J56" s="565">
        <v>1100</v>
      </c>
      <c r="K56" s="566">
        <v>1986</v>
      </c>
    </row>
    <row r="57" spans="1:11" ht="14.4" customHeight="1" x14ac:dyDescent="0.3">
      <c r="A57" s="547" t="s">
        <v>442</v>
      </c>
      <c r="B57" s="548" t="s">
        <v>514</v>
      </c>
      <c r="C57" s="551" t="s">
        <v>447</v>
      </c>
      <c r="D57" s="579" t="s">
        <v>515</v>
      </c>
      <c r="E57" s="551" t="s">
        <v>1227</v>
      </c>
      <c r="F57" s="579" t="s">
        <v>1228</v>
      </c>
      <c r="G57" s="551" t="s">
        <v>893</v>
      </c>
      <c r="H57" s="551" t="s">
        <v>894</v>
      </c>
      <c r="I57" s="565">
        <v>0.70799999999999996</v>
      </c>
      <c r="J57" s="565">
        <v>5200</v>
      </c>
      <c r="K57" s="566">
        <v>3672</v>
      </c>
    </row>
    <row r="58" spans="1:11" ht="14.4" customHeight="1" x14ac:dyDescent="0.3">
      <c r="A58" s="547" t="s">
        <v>442</v>
      </c>
      <c r="B58" s="548" t="s">
        <v>514</v>
      </c>
      <c r="C58" s="551" t="s">
        <v>447</v>
      </c>
      <c r="D58" s="579" t="s">
        <v>515</v>
      </c>
      <c r="E58" s="551" t="s">
        <v>1227</v>
      </c>
      <c r="F58" s="579" t="s">
        <v>1228</v>
      </c>
      <c r="G58" s="551" t="s">
        <v>895</v>
      </c>
      <c r="H58" s="551" t="s">
        <v>896</v>
      </c>
      <c r="I58" s="565">
        <v>0.7</v>
      </c>
      <c r="J58" s="565">
        <v>1400</v>
      </c>
      <c r="K58" s="566">
        <v>974</v>
      </c>
    </row>
    <row r="59" spans="1:11" ht="14.4" customHeight="1" x14ac:dyDescent="0.3">
      <c r="A59" s="547" t="s">
        <v>442</v>
      </c>
      <c r="B59" s="548" t="s">
        <v>514</v>
      </c>
      <c r="C59" s="551" t="s">
        <v>447</v>
      </c>
      <c r="D59" s="579" t="s">
        <v>515</v>
      </c>
      <c r="E59" s="551" t="s">
        <v>1227</v>
      </c>
      <c r="F59" s="579" t="s">
        <v>1228</v>
      </c>
      <c r="G59" s="551" t="s">
        <v>897</v>
      </c>
      <c r="H59" s="551" t="s">
        <v>898</v>
      </c>
      <c r="I59" s="565">
        <v>0.70333333333333325</v>
      </c>
      <c r="J59" s="565">
        <v>1200</v>
      </c>
      <c r="K59" s="566">
        <v>840</v>
      </c>
    </row>
    <row r="60" spans="1:11" ht="14.4" customHeight="1" x14ac:dyDescent="0.3">
      <c r="A60" s="547" t="s">
        <v>442</v>
      </c>
      <c r="B60" s="548" t="s">
        <v>514</v>
      </c>
      <c r="C60" s="551" t="s">
        <v>447</v>
      </c>
      <c r="D60" s="579" t="s">
        <v>515</v>
      </c>
      <c r="E60" s="551" t="s">
        <v>1229</v>
      </c>
      <c r="F60" s="579" t="s">
        <v>1230</v>
      </c>
      <c r="G60" s="551" t="s">
        <v>899</v>
      </c>
      <c r="H60" s="551" t="s">
        <v>900</v>
      </c>
      <c r="I60" s="565">
        <v>32.67</v>
      </c>
      <c r="J60" s="565">
        <v>5</v>
      </c>
      <c r="K60" s="566">
        <v>163.35</v>
      </c>
    </row>
    <row r="61" spans="1:11" ht="14.4" customHeight="1" x14ac:dyDescent="0.3">
      <c r="A61" s="547" t="s">
        <v>442</v>
      </c>
      <c r="B61" s="548" t="s">
        <v>514</v>
      </c>
      <c r="C61" s="551" t="s">
        <v>447</v>
      </c>
      <c r="D61" s="579" t="s">
        <v>515</v>
      </c>
      <c r="E61" s="551" t="s">
        <v>1229</v>
      </c>
      <c r="F61" s="579" t="s">
        <v>1230</v>
      </c>
      <c r="G61" s="551" t="s">
        <v>901</v>
      </c>
      <c r="H61" s="551" t="s">
        <v>902</v>
      </c>
      <c r="I61" s="565">
        <v>19.96</v>
      </c>
      <c r="J61" s="565">
        <v>5</v>
      </c>
      <c r="K61" s="566">
        <v>99.8</v>
      </c>
    </row>
    <row r="62" spans="1:11" ht="14.4" customHeight="1" x14ac:dyDescent="0.3">
      <c r="A62" s="547" t="s">
        <v>442</v>
      </c>
      <c r="B62" s="548" t="s">
        <v>514</v>
      </c>
      <c r="C62" s="551" t="s">
        <v>452</v>
      </c>
      <c r="D62" s="579" t="s">
        <v>516</v>
      </c>
      <c r="E62" s="551" t="s">
        <v>1217</v>
      </c>
      <c r="F62" s="579" t="s">
        <v>1218</v>
      </c>
      <c r="G62" s="551" t="s">
        <v>791</v>
      </c>
      <c r="H62" s="551" t="s">
        <v>792</v>
      </c>
      <c r="I62" s="565">
        <v>0.63750000000000007</v>
      </c>
      <c r="J62" s="565">
        <v>4000</v>
      </c>
      <c r="K62" s="566">
        <v>2548.42</v>
      </c>
    </row>
    <row r="63" spans="1:11" ht="14.4" customHeight="1" x14ac:dyDescent="0.3">
      <c r="A63" s="547" t="s">
        <v>442</v>
      </c>
      <c r="B63" s="548" t="s">
        <v>514</v>
      </c>
      <c r="C63" s="551" t="s">
        <v>452</v>
      </c>
      <c r="D63" s="579" t="s">
        <v>516</v>
      </c>
      <c r="E63" s="551" t="s">
        <v>1217</v>
      </c>
      <c r="F63" s="579" t="s">
        <v>1218</v>
      </c>
      <c r="G63" s="551" t="s">
        <v>793</v>
      </c>
      <c r="H63" s="551" t="s">
        <v>794</v>
      </c>
      <c r="I63" s="565">
        <v>28.737500000000001</v>
      </c>
      <c r="J63" s="565">
        <v>15</v>
      </c>
      <c r="K63" s="566">
        <v>431.06</v>
      </c>
    </row>
    <row r="64" spans="1:11" ht="14.4" customHeight="1" x14ac:dyDescent="0.3">
      <c r="A64" s="547" t="s">
        <v>442</v>
      </c>
      <c r="B64" s="548" t="s">
        <v>514</v>
      </c>
      <c r="C64" s="551" t="s">
        <v>452</v>
      </c>
      <c r="D64" s="579" t="s">
        <v>516</v>
      </c>
      <c r="E64" s="551" t="s">
        <v>1217</v>
      </c>
      <c r="F64" s="579" t="s">
        <v>1218</v>
      </c>
      <c r="G64" s="551" t="s">
        <v>903</v>
      </c>
      <c r="H64" s="551" t="s">
        <v>904</v>
      </c>
      <c r="I64" s="565">
        <v>1.496</v>
      </c>
      <c r="J64" s="565">
        <v>500</v>
      </c>
      <c r="K64" s="566">
        <v>748</v>
      </c>
    </row>
    <row r="65" spans="1:11" ht="14.4" customHeight="1" x14ac:dyDescent="0.3">
      <c r="A65" s="547" t="s">
        <v>442</v>
      </c>
      <c r="B65" s="548" t="s">
        <v>514</v>
      </c>
      <c r="C65" s="551" t="s">
        <v>452</v>
      </c>
      <c r="D65" s="579" t="s">
        <v>516</v>
      </c>
      <c r="E65" s="551" t="s">
        <v>1217</v>
      </c>
      <c r="F65" s="579" t="s">
        <v>1218</v>
      </c>
      <c r="G65" s="551" t="s">
        <v>799</v>
      </c>
      <c r="H65" s="551" t="s">
        <v>800</v>
      </c>
      <c r="I65" s="565">
        <v>27.877499999999998</v>
      </c>
      <c r="J65" s="565">
        <v>6</v>
      </c>
      <c r="K65" s="566">
        <v>167.26</v>
      </c>
    </row>
    <row r="66" spans="1:11" ht="14.4" customHeight="1" x14ac:dyDescent="0.3">
      <c r="A66" s="547" t="s">
        <v>442</v>
      </c>
      <c r="B66" s="548" t="s">
        <v>514</v>
      </c>
      <c r="C66" s="551" t="s">
        <v>452</v>
      </c>
      <c r="D66" s="579" t="s">
        <v>516</v>
      </c>
      <c r="E66" s="551" t="s">
        <v>1217</v>
      </c>
      <c r="F66" s="579" t="s">
        <v>1218</v>
      </c>
      <c r="G66" s="551" t="s">
        <v>905</v>
      </c>
      <c r="H66" s="551" t="s">
        <v>906</v>
      </c>
      <c r="I66" s="565">
        <v>98.375</v>
      </c>
      <c r="J66" s="565">
        <v>4</v>
      </c>
      <c r="K66" s="566">
        <v>393.5</v>
      </c>
    </row>
    <row r="67" spans="1:11" ht="14.4" customHeight="1" x14ac:dyDescent="0.3">
      <c r="A67" s="547" t="s">
        <v>442</v>
      </c>
      <c r="B67" s="548" t="s">
        <v>514</v>
      </c>
      <c r="C67" s="551" t="s">
        <v>452</v>
      </c>
      <c r="D67" s="579" t="s">
        <v>516</v>
      </c>
      <c r="E67" s="551" t="s">
        <v>1219</v>
      </c>
      <c r="F67" s="579" t="s">
        <v>1220</v>
      </c>
      <c r="G67" s="551" t="s">
        <v>907</v>
      </c>
      <c r="H67" s="551" t="s">
        <v>908</v>
      </c>
      <c r="I67" s="565">
        <v>0.4757142857142857</v>
      </c>
      <c r="J67" s="565">
        <v>1000</v>
      </c>
      <c r="K67" s="566">
        <v>475</v>
      </c>
    </row>
    <row r="68" spans="1:11" ht="14.4" customHeight="1" x14ac:dyDescent="0.3">
      <c r="A68" s="547" t="s">
        <v>442</v>
      </c>
      <c r="B68" s="548" t="s">
        <v>514</v>
      </c>
      <c r="C68" s="551" t="s">
        <v>452</v>
      </c>
      <c r="D68" s="579" t="s">
        <v>516</v>
      </c>
      <c r="E68" s="551" t="s">
        <v>1219</v>
      </c>
      <c r="F68" s="579" t="s">
        <v>1220</v>
      </c>
      <c r="G68" s="551" t="s">
        <v>809</v>
      </c>
      <c r="H68" s="551" t="s">
        <v>810</v>
      </c>
      <c r="I68" s="565">
        <v>0.67</v>
      </c>
      <c r="J68" s="565">
        <v>200</v>
      </c>
      <c r="K68" s="566">
        <v>134</v>
      </c>
    </row>
    <row r="69" spans="1:11" ht="14.4" customHeight="1" x14ac:dyDescent="0.3">
      <c r="A69" s="547" t="s">
        <v>442</v>
      </c>
      <c r="B69" s="548" t="s">
        <v>514</v>
      </c>
      <c r="C69" s="551" t="s">
        <v>452</v>
      </c>
      <c r="D69" s="579" t="s">
        <v>516</v>
      </c>
      <c r="E69" s="551" t="s">
        <v>1219</v>
      </c>
      <c r="F69" s="579" t="s">
        <v>1220</v>
      </c>
      <c r="G69" s="551" t="s">
        <v>909</v>
      </c>
      <c r="H69" s="551" t="s">
        <v>910</v>
      </c>
      <c r="I69" s="565">
        <v>1.9649999999999999</v>
      </c>
      <c r="J69" s="565">
        <v>2800</v>
      </c>
      <c r="K69" s="566">
        <v>5502</v>
      </c>
    </row>
    <row r="70" spans="1:11" ht="14.4" customHeight="1" x14ac:dyDescent="0.3">
      <c r="A70" s="547" t="s">
        <v>442</v>
      </c>
      <c r="B70" s="548" t="s">
        <v>514</v>
      </c>
      <c r="C70" s="551" t="s">
        <v>452</v>
      </c>
      <c r="D70" s="579" t="s">
        <v>516</v>
      </c>
      <c r="E70" s="551" t="s">
        <v>1219</v>
      </c>
      <c r="F70" s="579" t="s">
        <v>1220</v>
      </c>
      <c r="G70" s="551" t="s">
        <v>911</v>
      </c>
      <c r="H70" s="551" t="s">
        <v>912</v>
      </c>
      <c r="I70" s="565">
        <v>3.9933333333333336</v>
      </c>
      <c r="J70" s="565">
        <v>150</v>
      </c>
      <c r="K70" s="566">
        <v>599</v>
      </c>
    </row>
    <row r="71" spans="1:11" ht="14.4" customHeight="1" x14ac:dyDescent="0.3">
      <c r="A71" s="547" t="s">
        <v>442</v>
      </c>
      <c r="B71" s="548" t="s">
        <v>514</v>
      </c>
      <c r="C71" s="551" t="s">
        <v>452</v>
      </c>
      <c r="D71" s="579" t="s">
        <v>516</v>
      </c>
      <c r="E71" s="551" t="s">
        <v>1219</v>
      </c>
      <c r="F71" s="579" t="s">
        <v>1220</v>
      </c>
      <c r="G71" s="551" t="s">
        <v>913</v>
      </c>
      <c r="H71" s="551" t="s">
        <v>914</v>
      </c>
      <c r="I71" s="565">
        <v>7.16</v>
      </c>
      <c r="J71" s="565">
        <v>100</v>
      </c>
      <c r="K71" s="566">
        <v>715.7</v>
      </c>
    </row>
    <row r="72" spans="1:11" ht="14.4" customHeight="1" x14ac:dyDescent="0.3">
      <c r="A72" s="547" t="s">
        <v>442</v>
      </c>
      <c r="B72" s="548" t="s">
        <v>514</v>
      </c>
      <c r="C72" s="551" t="s">
        <v>452</v>
      </c>
      <c r="D72" s="579" t="s">
        <v>516</v>
      </c>
      <c r="E72" s="551" t="s">
        <v>1219</v>
      </c>
      <c r="F72" s="579" t="s">
        <v>1220</v>
      </c>
      <c r="G72" s="551" t="s">
        <v>851</v>
      </c>
      <c r="H72" s="551" t="s">
        <v>852</v>
      </c>
      <c r="I72" s="565">
        <v>14.68125</v>
      </c>
      <c r="J72" s="565">
        <v>57</v>
      </c>
      <c r="K72" s="566">
        <v>834.56999999999994</v>
      </c>
    </row>
    <row r="73" spans="1:11" ht="14.4" customHeight="1" x14ac:dyDescent="0.3">
      <c r="A73" s="547" t="s">
        <v>442</v>
      </c>
      <c r="B73" s="548" t="s">
        <v>514</v>
      </c>
      <c r="C73" s="551" t="s">
        <v>452</v>
      </c>
      <c r="D73" s="579" t="s">
        <v>516</v>
      </c>
      <c r="E73" s="551" t="s">
        <v>1219</v>
      </c>
      <c r="F73" s="579" t="s">
        <v>1220</v>
      </c>
      <c r="G73" s="551" t="s">
        <v>855</v>
      </c>
      <c r="H73" s="551" t="s">
        <v>856</v>
      </c>
      <c r="I73" s="565">
        <v>25.530999999999999</v>
      </c>
      <c r="J73" s="565">
        <v>94</v>
      </c>
      <c r="K73" s="566">
        <v>2399.9200000000005</v>
      </c>
    </row>
    <row r="74" spans="1:11" ht="14.4" customHeight="1" x14ac:dyDescent="0.3">
      <c r="A74" s="547" t="s">
        <v>442</v>
      </c>
      <c r="B74" s="548" t="s">
        <v>514</v>
      </c>
      <c r="C74" s="551" t="s">
        <v>452</v>
      </c>
      <c r="D74" s="579" t="s">
        <v>516</v>
      </c>
      <c r="E74" s="551" t="s">
        <v>1219</v>
      </c>
      <c r="F74" s="579" t="s">
        <v>1220</v>
      </c>
      <c r="G74" s="551" t="s">
        <v>915</v>
      </c>
      <c r="H74" s="551" t="s">
        <v>916</v>
      </c>
      <c r="I74" s="565">
        <v>1.97</v>
      </c>
      <c r="J74" s="565">
        <v>1200</v>
      </c>
      <c r="K74" s="566">
        <v>2359.5</v>
      </c>
    </row>
    <row r="75" spans="1:11" ht="14.4" customHeight="1" x14ac:dyDescent="0.3">
      <c r="A75" s="547" t="s">
        <v>442</v>
      </c>
      <c r="B75" s="548" t="s">
        <v>514</v>
      </c>
      <c r="C75" s="551" t="s">
        <v>452</v>
      </c>
      <c r="D75" s="579" t="s">
        <v>516</v>
      </c>
      <c r="E75" s="551" t="s">
        <v>1219</v>
      </c>
      <c r="F75" s="579" t="s">
        <v>1220</v>
      </c>
      <c r="G75" s="551" t="s">
        <v>917</v>
      </c>
      <c r="H75" s="551" t="s">
        <v>918</v>
      </c>
      <c r="I75" s="565">
        <v>2.0499999999999998</v>
      </c>
      <c r="J75" s="565">
        <v>1420</v>
      </c>
      <c r="K75" s="566">
        <v>2911</v>
      </c>
    </row>
    <row r="76" spans="1:11" ht="14.4" customHeight="1" x14ac:dyDescent="0.3">
      <c r="A76" s="547" t="s">
        <v>442</v>
      </c>
      <c r="B76" s="548" t="s">
        <v>514</v>
      </c>
      <c r="C76" s="551" t="s">
        <v>452</v>
      </c>
      <c r="D76" s="579" t="s">
        <v>516</v>
      </c>
      <c r="E76" s="551" t="s">
        <v>1219</v>
      </c>
      <c r="F76" s="579" t="s">
        <v>1220</v>
      </c>
      <c r="G76" s="551" t="s">
        <v>919</v>
      </c>
      <c r="H76" s="551" t="s">
        <v>920</v>
      </c>
      <c r="I76" s="565">
        <v>4.3599999999999994</v>
      </c>
      <c r="J76" s="565">
        <v>2000</v>
      </c>
      <c r="K76" s="566">
        <v>8720.119999999999</v>
      </c>
    </row>
    <row r="77" spans="1:11" ht="14.4" customHeight="1" x14ac:dyDescent="0.3">
      <c r="A77" s="547" t="s">
        <v>442</v>
      </c>
      <c r="B77" s="548" t="s">
        <v>514</v>
      </c>
      <c r="C77" s="551" t="s">
        <v>452</v>
      </c>
      <c r="D77" s="579" t="s">
        <v>516</v>
      </c>
      <c r="E77" s="551" t="s">
        <v>1219</v>
      </c>
      <c r="F77" s="579" t="s">
        <v>1220</v>
      </c>
      <c r="G77" s="551" t="s">
        <v>921</v>
      </c>
      <c r="H77" s="551" t="s">
        <v>922</v>
      </c>
      <c r="I77" s="565">
        <v>0.81</v>
      </c>
      <c r="J77" s="565">
        <v>800</v>
      </c>
      <c r="K77" s="566">
        <v>650.5</v>
      </c>
    </row>
    <row r="78" spans="1:11" ht="14.4" customHeight="1" x14ac:dyDescent="0.3">
      <c r="A78" s="547" t="s">
        <v>442</v>
      </c>
      <c r="B78" s="548" t="s">
        <v>514</v>
      </c>
      <c r="C78" s="551" t="s">
        <v>452</v>
      </c>
      <c r="D78" s="579" t="s">
        <v>516</v>
      </c>
      <c r="E78" s="551" t="s">
        <v>1219</v>
      </c>
      <c r="F78" s="579" t="s">
        <v>1220</v>
      </c>
      <c r="G78" s="551" t="s">
        <v>923</v>
      </c>
      <c r="H78" s="551" t="s">
        <v>924</v>
      </c>
      <c r="I78" s="565">
        <v>22348.7</v>
      </c>
      <c r="J78" s="565">
        <v>1</v>
      </c>
      <c r="K78" s="566">
        <v>22348.7</v>
      </c>
    </row>
    <row r="79" spans="1:11" ht="14.4" customHeight="1" x14ac:dyDescent="0.3">
      <c r="A79" s="547" t="s">
        <v>442</v>
      </c>
      <c r="B79" s="548" t="s">
        <v>514</v>
      </c>
      <c r="C79" s="551" t="s">
        <v>452</v>
      </c>
      <c r="D79" s="579" t="s">
        <v>516</v>
      </c>
      <c r="E79" s="551" t="s">
        <v>1219</v>
      </c>
      <c r="F79" s="579" t="s">
        <v>1220</v>
      </c>
      <c r="G79" s="551" t="s">
        <v>925</v>
      </c>
      <c r="H79" s="551" t="s">
        <v>926</v>
      </c>
      <c r="I79" s="565">
        <v>11.31</v>
      </c>
      <c r="J79" s="565">
        <v>400</v>
      </c>
      <c r="K79" s="566">
        <v>4525.3999999999996</v>
      </c>
    </row>
    <row r="80" spans="1:11" ht="14.4" customHeight="1" x14ac:dyDescent="0.3">
      <c r="A80" s="547" t="s">
        <v>442</v>
      </c>
      <c r="B80" s="548" t="s">
        <v>514</v>
      </c>
      <c r="C80" s="551" t="s">
        <v>452</v>
      </c>
      <c r="D80" s="579" t="s">
        <v>516</v>
      </c>
      <c r="E80" s="551" t="s">
        <v>1219</v>
      </c>
      <c r="F80" s="579" t="s">
        <v>1220</v>
      </c>
      <c r="G80" s="551" t="s">
        <v>927</v>
      </c>
      <c r="H80" s="551" t="s">
        <v>928</v>
      </c>
      <c r="I80" s="565">
        <v>7961.8</v>
      </c>
      <c r="J80" s="565">
        <v>1</v>
      </c>
      <c r="K80" s="566">
        <v>7961.8</v>
      </c>
    </row>
    <row r="81" spans="1:11" ht="14.4" customHeight="1" x14ac:dyDescent="0.3">
      <c r="A81" s="547" t="s">
        <v>442</v>
      </c>
      <c r="B81" s="548" t="s">
        <v>514</v>
      </c>
      <c r="C81" s="551" t="s">
        <v>452</v>
      </c>
      <c r="D81" s="579" t="s">
        <v>516</v>
      </c>
      <c r="E81" s="551" t="s">
        <v>1219</v>
      </c>
      <c r="F81" s="579" t="s">
        <v>1220</v>
      </c>
      <c r="G81" s="551" t="s">
        <v>929</v>
      </c>
      <c r="H81" s="551" t="s">
        <v>930</v>
      </c>
      <c r="I81" s="565">
        <v>0.9</v>
      </c>
      <c r="J81" s="565">
        <v>400</v>
      </c>
      <c r="K81" s="566">
        <v>358.16</v>
      </c>
    </row>
    <row r="82" spans="1:11" ht="14.4" customHeight="1" x14ac:dyDescent="0.3">
      <c r="A82" s="547" t="s">
        <v>442</v>
      </c>
      <c r="B82" s="548" t="s">
        <v>514</v>
      </c>
      <c r="C82" s="551" t="s">
        <v>452</v>
      </c>
      <c r="D82" s="579" t="s">
        <v>516</v>
      </c>
      <c r="E82" s="551" t="s">
        <v>1219</v>
      </c>
      <c r="F82" s="579" t="s">
        <v>1220</v>
      </c>
      <c r="G82" s="551" t="s">
        <v>931</v>
      </c>
      <c r="H82" s="551" t="s">
        <v>932</v>
      </c>
      <c r="I82" s="565">
        <v>68.73</v>
      </c>
      <c r="J82" s="565">
        <v>100</v>
      </c>
      <c r="K82" s="566">
        <v>6872.8</v>
      </c>
    </row>
    <row r="83" spans="1:11" ht="14.4" customHeight="1" x14ac:dyDescent="0.3">
      <c r="A83" s="547" t="s">
        <v>442</v>
      </c>
      <c r="B83" s="548" t="s">
        <v>514</v>
      </c>
      <c r="C83" s="551" t="s">
        <v>452</v>
      </c>
      <c r="D83" s="579" t="s">
        <v>516</v>
      </c>
      <c r="E83" s="551" t="s">
        <v>1221</v>
      </c>
      <c r="F83" s="579" t="s">
        <v>1222</v>
      </c>
      <c r="G83" s="551" t="s">
        <v>933</v>
      </c>
      <c r="H83" s="551" t="s">
        <v>934</v>
      </c>
      <c r="I83" s="565">
        <v>1.89</v>
      </c>
      <c r="J83" s="565">
        <v>1024</v>
      </c>
      <c r="K83" s="566">
        <v>1936</v>
      </c>
    </row>
    <row r="84" spans="1:11" ht="14.4" customHeight="1" x14ac:dyDescent="0.3">
      <c r="A84" s="547" t="s">
        <v>442</v>
      </c>
      <c r="B84" s="548" t="s">
        <v>514</v>
      </c>
      <c r="C84" s="551" t="s">
        <v>452</v>
      </c>
      <c r="D84" s="579" t="s">
        <v>516</v>
      </c>
      <c r="E84" s="551" t="s">
        <v>1221</v>
      </c>
      <c r="F84" s="579" t="s">
        <v>1222</v>
      </c>
      <c r="G84" s="551" t="s">
        <v>935</v>
      </c>
      <c r="H84" s="551" t="s">
        <v>936</v>
      </c>
      <c r="I84" s="565">
        <v>1.4579999999999997</v>
      </c>
      <c r="J84" s="565">
        <v>3700</v>
      </c>
      <c r="K84" s="566">
        <v>5402.9699999999993</v>
      </c>
    </row>
    <row r="85" spans="1:11" ht="14.4" customHeight="1" x14ac:dyDescent="0.3">
      <c r="A85" s="547" t="s">
        <v>442</v>
      </c>
      <c r="B85" s="548" t="s">
        <v>514</v>
      </c>
      <c r="C85" s="551" t="s">
        <v>452</v>
      </c>
      <c r="D85" s="579" t="s">
        <v>516</v>
      </c>
      <c r="E85" s="551" t="s">
        <v>1221</v>
      </c>
      <c r="F85" s="579" t="s">
        <v>1222</v>
      </c>
      <c r="G85" s="551" t="s">
        <v>935</v>
      </c>
      <c r="H85" s="551" t="s">
        <v>937</v>
      </c>
      <c r="I85" s="565">
        <v>1.4649999999999999</v>
      </c>
      <c r="J85" s="565">
        <v>2800</v>
      </c>
      <c r="K85" s="566">
        <v>4101.0600000000004</v>
      </c>
    </row>
    <row r="86" spans="1:11" ht="14.4" customHeight="1" x14ac:dyDescent="0.3">
      <c r="A86" s="547" t="s">
        <v>442</v>
      </c>
      <c r="B86" s="548" t="s">
        <v>514</v>
      </c>
      <c r="C86" s="551" t="s">
        <v>452</v>
      </c>
      <c r="D86" s="579" t="s">
        <v>516</v>
      </c>
      <c r="E86" s="551" t="s">
        <v>1221</v>
      </c>
      <c r="F86" s="579" t="s">
        <v>1222</v>
      </c>
      <c r="G86" s="551" t="s">
        <v>938</v>
      </c>
      <c r="H86" s="551" t="s">
        <v>939</v>
      </c>
      <c r="I86" s="565">
        <v>0.45750000000000002</v>
      </c>
      <c r="J86" s="565">
        <v>33000</v>
      </c>
      <c r="K86" s="566">
        <v>14977.93</v>
      </c>
    </row>
    <row r="87" spans="1:11" ht="14.4" customHeight="1" x14ac:dyDescent="0.3">
      <c r="A87" s="547" t="s">
        <v>442</v>
      </c>
      <c r="B87" s="548" t="s">
        <v>514</v>
      </c>
      <c r="C87" s="551" t="s">
        <v>452</v>
      </c>
      <c r="D87" s="579" t="s">
        <v>516</v>
      </c>
      <c r="E87" s="551" t="s">
        <v>1221</v>
      </c>
      <c r="F87" s="579" t="s">
        <v>1222</v>
      </c>
      <c r="G87" s="551" t="s">
        <v>940</v>
      </c>
      <c r="H87" s="551" t="s">
        <v>941</v>
      </c>
      <c r="I87" s="565">
        <v>0.12285714285714286</v>
      </c>
      <c r="J87" s="565">
        <v>18000</v>
      </c>
      <c r="K87" s="566">
        <v>2210</v>
      </c>
    </row>
    <row r="88" spans="1:11" ht="14.4" customHeight="1" x14ac:dyDescent="0.3">
      <c r="A88" s="547" t="s">
        <v>442</v>
      </c>
      <c r="B88" s="548" t="s">
        <v>514</v>
      </c>
      <c r="C88" s="551" t="s">
        <v>452</v>
      </c>
      <c r="D88" s="579" t="s">
        <v>516</v>
      </c>
      <c r="E88" s="551" t="s">
        <v>1221</v>
      </c>
      <c r="F88" s="579" t="s">
        <v>1222</v>
      </c>
      <c r="G88" s="551" t="s">
        <v>942</v>
      </c>
      <c r="H88" s="551" t="s">
        <v>943</v>
      </c>
      <c r="I88" s="565">
        <v>1.36</v>
      </c>
      <c r="J88" s="565">
        <v>4000</v>
      </c>
      <c r="K88" s="566">
        <v>5420.8</v>
      </c>
    </row>
    <row r="89" spans="1:11" ht="14.4" customHeight="1" x14ac:dyDescent="0.3">
      <c r="A89" s="547" t="s">
        <v>442</v>
      </c>
      <c r="B89" s="548" t="s">
        <v>514</v>
      </c>
      <c r="C89" s="551" t="s">
        <v>452</v>
      </c>
      <c r="D89" s="579" t="s">
        <v>516</v>
      </c>
      <c r="E89" s="551" t="s">
        <v>1221</v>
      </c>
      <c r="F89" s="579" t="s">
        <v>1222</v>
      </c>
      <c r="G89" s="551" t="s">
        <v>944</v>
      </c>
      <c r="H89" s="551" t="s">
        <v>945</v>
      </c>
      <c r="I89" s="565">
        <v>0.77714285714285702</v>
      </c>
      <c r="J89" s="565">
        <v>6500</v>
      </c>
      <c r="K89" s="566">
        <v>5077.6699999999992</v>
      </c>
    </row>
    <row r="90" spans="1:11" ht="14.4" customHeight="1" x14ac:dyDescent="0.3">
      <c r="A90" s="547" t="s">
        <v>442</v>
      </c>
      <c r="B90" s="548" t="s">
        <v>514</v>
      </c>
      <c r="C90" s="551" t="s">
        <v>452</v>
      </c>
      <c r="D90" s="579" t="s">
        <v>516</v>
      </c>
      <c r="E90" s="551" t="s">
        <v>1221</v>
      </c>
      <c r="F90" s="579" t="s">
        <v>1222</v>
      </c>
      <c r="G90" s="551" t="s">
        <v>946</v>
      </c>
      <c r="H90" s="551" t="s">
        <v>947</v>
      </c>
      <c r="I90" s="565">
        <v>0.27750000000000002</v>
      </c>
      <c r="J90" s="565">
        <v>4000</v>
      </c>
      <c r="K90" s="566">
        <v>1104.5</v>
      </c>
    </row>
    <row r="91" spans="1:11" ht="14.4" customHeight="1" x14ac:dyDescent="0.3">
      <c r="A91" s="547" t="s">
        <v>442</v>
      </c>
      <c r="B91" s="548" t="s">
        <v>514</v>
      </c>
      <c r="C91" s="551" t="s">
        <v>452</v>
      </c>
      <c r="D91" s="579" t="s">
        <v>516</v>
      </c>
      <c r="E91" s="551" t="s">
        <v>1221</v>
      </c>
      <c r="F91" s="579" t="s">
        <v>1222</v>
      </c>
      <c r="G91" s="551" t="s">
        <v>948</v>
      </c>
      <c r="H91" s="551" t="s">
        <v>949</v>
      </c>
      <c r="I91" s="565">
        <v>2.7771428571428567</v>
      </c>
      <c r="J91" s="565">
        <v>11520</v>
      </c>
      <c r="K91" s="566">
        <v>31943.930000000004</v>
      </c>
    </row>
    <row r="92" spans="1:11" ht="14.4" customHeight="1" x14ac:dyDescent="0.3">
      <c r="A92" s="547" t="s">
        <v>442</v>
      </c>
      <c r="B92" s="548" t="s">
        <v>514</v>
      </c>
      <c r="C92" s="551" t="s">
        <v>452</v>
      </c>
      <c r="D92" s="579" t="s">
        <v>516</v>
      </c>
      <c r="E92" s="551" t="s">
        <v>1221</v>
      </c>
      <c r="F92" s="579" t="s">
        <v>1222</v>
      </c>
      <c r="G92" s="551" t="s">
        <v>950</v>
      </c>
      <c r="H92" s="551" t="s">
        <v>951</v>
      </c>
      <c r="I92" s="565">
        <v>37.51</v>
      </c>
      <c r="J92" s="565">
        <v>10</v>
      </c>
      <c r="K92" s="566">
        <v>375.1</v>
      </c>
    </row>
    <row r="93" spans="1:11" ht="14.4" customHeight="1" x14ac:dyDescent="0.3">
      <c r="A93" s="547" t="s">
        <v>442</v>
      </c>
      <c r="B93" s="548" t="s">
        <v>514</v>
      </c>
      <c r="C93" s="551" t="s">
        <v>452</v>
      </c>
      <c r="D93" s="579" t="s">
        <v>516</v>
      </c>
      <c r="E93" s="551" t="s">
        <v>1221</v>
      </c>
      <c r="F93" s="579" t="s">
        <v>1222</v>
      </c>
      <c r="G93" s="551" t="s">
        <v>952</v>
      </c>
      <c r="H93" s="551" t="s">
        <v>953</v>
      </c>
      <c r="I93" s="565">
        <v>26.22</v>
      </c>
      <c r="J93" s="565">
        <v>360</v>
      </c>
      <c r="K93" s="566">
        <v>9438</v>
      </c>
    </row>
    <row r="94" spans="1:11" ht="14.4" customHeight="1" x14ac:dyDescent="0.3">
      <c r="A94" s="547" t="s">
        <v>442</v>
      </c>
      <c r="B94" s="548" t="s">
        <v>514</v>
      </c>
      <c r="C94" s="551" t="s">
        <v>452</v>
      </c>
      <c r="D94" s="579" t="s">
        <v>516</v>
      </c>
      <c r="E94" s="551" t="s">
        <v>1221</v>
      </c>
      <c r="F94" s="579" t="s">
        <v>1222</v>
      </c>
      <c r="G94" s="551" t="s">
        <v>879</v>
      </c>
      <c r="H94" s="551" t="s">
        <v>880</v>
      </c>
      <c r="I94" s="565">
        <v>90.75</v>
      </c>
      <c r="J94" s="565">
        <v>2</v>
      </c>
      <c r="K94" s="566">
        <v>181.5</v>
      </c>
    </row>
    <row r="95" spans="1:11" ht="14.4" customHeight="1" x14ac:dyDescent="0.3">
      <c r="A95" s="547" t="s">
        <v>442</v>
      </c>
      <c r="B95" s="548" t="s">
        <v>514</v>
      </c>
      <c r="C95" s="551" t="s">
        <v>452</v>
      </c>
      <c r="D95" s="579" t="s">
        <v>516</v>
      </c>
      <c r="E95" s="551" t="s">
        <v>1221</v>
      </c>
      <c r="F95" s="579" t="s">
        <v>1222</v>
      </c>
      <c r="G95" s="551" t="s">
        <v>954</v>
      </c>
      <c r="H95" s="551" t="s">
        <v>955</v>
      </c>
      <c r="I95" s="565">
        <v>45.98</v>
      </c>
      <c r="J95" s="565">
        <v>1</v>
      </c>
      <c r="K95" s="566">
        <v>45.98</v>
      </c>
    </row>
    <row r="96" spans="1:11" ht="14.4" customHeight="1" x14ac:dyDescent="0.3">
      <c r="A96" s="547" t="s">
        <v>442</v>
      </c>
      <c r="B96" s="548" t="s">
        <v>514</v>
      </c>
      <c r="C96" s="551" t="s">
        <v>452</v>
      </c>
      <c r="D96" s="579" t="s">
        <v>516</v>
      </c>
      <c r="E96" s="551" t="s">
        <v>1221</v>
      </c>
      <c r="F96" s="579" t="s">
        <v>1222</v>
      </c>
      <c r="G96" s="551" t="s">
        <v>956</v>
      </c>
      <c r="H96" s="551" t="s">
        <v>957</v>
      </c>
      <c r="I96" s="565">
        <v>12.6</v>
      </c>
      <c r="J96" s="565">
        <v>120</v>
      </c>
      <c r="K96" s="566">
        <v>1512.5</v>
      </c>
    </row>
    <row r="97" spans="1:11" ht="14.4" customHeight="1" x14ac:dyDescent="0.3">
      <c r="A97" s="547" t="s">
        <v>442</v>
      </c>
      <c r="B97" s="548" t="s">
        <v>514</v>
      </c>
      <c r="C97" s="551" t="s">
        <v>452</v>
      </c>
      <c r="D97" s="579" t="s">
        <v>516</v>
      </c>
      <c r="E97" s="551" t="s">
        <v>1221</v>
      </c>
      <c r="F97" s="579" t="s">
        <v>1222</v>
      </c>
      <c r="G97" s="551" t="s">
        <v>958</v>
      </c>
      <c r="H97" s="551" t="s">
        <v>959</v>
      </c>
      <c r="I97" s="565">
        <v>2.3514285714285714</v>
      </c>
      <c r="J97" s="565">
        <v>9600</v>
      </c>
      <c r="K97" s="566">
        <v>22557.62</v>
      </c>
    </row>
    <row r="98" spans="1:11" ht="14.4" customHeight="1" x14ac:dyDescent="0.3">
      <c r="A98" s="547" t="s">
        <v>442</v>
      </c>
      <c r="B98" s="548" t="s">
        <v>514</v>
      </c>
      <c r="C98" s="551" t="s">
        <v>452</v>
      </c>
      <c r="D98" s="579" t="s">
        <v>516</v>
      </c>
      <c r="E98" s="551" t="s">
        <v>1221</v>
      </c>
      <c r="F98" s="579" t="s">
        <v>1222</v>
      </c>
      <c r="G98" s="551" t="s">
        <v>960</v>
      </c>
      <c r="H98" s="551" t="s">
        <v>961</v>
      </c>
      <c r="I98" s="565">
        <v>2.4</v>
      </c>
      <c r="J98" s="565">
        <v>2880</v>
      </c>
      <c r="K98" s="566">
        <v>6919.5499999999993</v>
      </c>
    </row>
    <row r="99" spans="1:11" ht="14.4" customHeight="1" x14ac:dyDescent="0.3">
      <c r="A99" s="547" t="s">
        <v>442</v>
      </c>
      <c r="B99" s="548" t="s">
        <v>514</v>
      </c>
      <c r="C99" s="551" t="s">
        <v>452</v>
      </c>
      <c r="D99" s="579" t="s">
        <v>516</v>
      </c>
      <c r="E99" s="551" t="s">
        <v>1221</v>
      </c>
      <c r="F99" s="579" t="s">
        <v>1222</v>
      </c>
      <c r="G99" s="551" t="s">
        <v>962</v>
      </c>
      <c r="H99" s="551" t="s">
        <v>963</v>
      </c>
      <c r="I99" s="565">
        <v>1.44</v>
      </c>
      <c r="J99" s="565">
        <v>6000</v>
      </c>
      <c r="K99" s="566">
        <v>8639.4</v>
      </c>
    </row>
    <row r="100" spans="1:11" ht="14.4" customHeight="1" x14ac:dyDescent="0.3">
      <c r="A100" s="547" t="s">
        <v>442</v>
      </c>
      <c r="B100" s="548" t="s">
        <v>514</v>
      </c>
      <c r="C100" s="551" t="s">
        <v>452</v>
      </c>
      <c r="D100" s="579" t="s">
        <v>516</v>
      </c>
      <c r="E100" s="551" t="s">
        <v>1221</v>
      </c>
      <c r="F100" s="579" t="s">
        <v>1222</v>
      </c>
      <c r="G100" s="551" t="s">
        <v>964</v>
      </c>
      <c r="H100" s="551" t="s">
        <v>965</v>
      </c>
      <c r="I100" s="565">
        <v>0.55000000000000004</v>
      </c>
      <c r="J100" s="565">
        <v>1000</v>
      </c>
      <c r="K100" s="566">
        <v>546.91999999999996</v>
      </c>
    </row>
    <row r="101" spans="1:11" ht="14.4" customHeight="1" x14ac:dyDescent="0.3">
      <c r="A101" s="547" t="s">
        <v>442</v>
      </c>
      <c r="B101" s="548" t="s">
        <v>514</v>
      </c>
      <c r="C101" s="551" t="s">
        <v>452</v>
      </c>
      <c r="D101" s="579" t="s">
        <v>516</v>
      </c>
      <c r="E101" s="551" t="s">
        <v>1221</v>
      </c>
      <c r="F101" s="579" t="s">
        <v>1222</v>
      </c>
      <c r="G101" s="551" t="s">
        <v>966</v>
      </c>
      <c r="H101" s="551" t="s">
        <v>967</v>
      </c>
      <c r="I101" s="565">
        <v>2.1</v>
      </c>
      <c r="J101" s="565">
        <v>1920</v>
      </c>
      <c r="K101" s="566">
        <v>4041.4</v>
      </c>
    </row>
    <row r="102" spans="1:11" ht="14.4" customHeight="1" x14ac:dyDescent="0.3">
      <c r="A102" s="547" t="s">
        <v>442</v>
      </c>
      <c r="B102" s="548" t="s">
        <v>514</v>
      </c>
      <c r="C102" s="551" t="s">
        <v>452</v>
      </c>
      <c r="D102" s="579" t="s">
        <v>516</v>
      </c>
      <c r="E102" s="551" t="s">
        <v>1221</v>
      </c>
      <c r="F102" s="579" t="s">
        <v>1222</v>
      </c>
      <c r="G102" s="551" t="s">
        <v>968</v>
      </c>
      <c r="H102" s="551" t="s">
        <v>969</v>
      </c>
      <c r="I102" s="565">
        <v>2686.2</v>
      </c>
      <c r="J102" s="565">
        <v>1</v>
      </c>
      <c r="K102" s="566">
        <v>2686.2</v>
      </c>
    </row>
    <row r="103" spans="1:11" ht="14.4" customHeight="1" x14ac:dyDescent="0.3">
      <c r="A103" s="547" t="s">
        <v>442</v>
      </c>
      <c r="B103" s="548" t="s">
        <v>514</v>
      </c>
      <c r="C103" s="551" t="s">
        <v>452</v>
      </c>
      <c r="D103" s="579" t="s">
        <v>516</v>
      </c>
      <c r="E103" s="551" t="s">
        <v>1221</v>
      </c>
      <c r="F103" s="579" t="s">
        <v>1222</v>
      </c>
      <c r="G103" s="551" t="s">
        <v>970</v>
      </c>
      <c r="H103" s="551" t="s">
        <v>971</v>
      </c>
      <c r="I103" s="565">
        <v>106.7</v>
      </c>
      <c r="J103" s="565">
        <v>50</v>
      </c>
      <c r="K103" s="566">
        <v>5335</v>
      </c>
    </row>
    <row r="104" spans="1:11" ht="14.4" customHeight="1" x14ac:dyDescent="0.3">
      <c r="A104" s="547" t="s">
        <v>442</v>
      </c>
      <c r="B104" s="548" t="s">
        <v>514</v>
      </c>
      <c r="C104" s="551" t="s">
        <v>452</v>
      </c>
      <c r="D104" s="579" t="s">
        <v>516</v>
      </c>
      <c r="E104" s="551" t="s">
        <v>1221</v>
      </c>
      <c r="F104" s="579" t="s">
        <v>1222</v>
      </c>
      <c r="G104" s="551" t="s">
        <v>972</v>
      </c>
      <c r="H104" s="551" t="s">
        <v>973</v>
      </c>
      <c r="I104" s="565">
        <v>20.329999999999998</v>
      </c>
      <c r="J104" s="565">
        <v>125</v>
      </c>
      <c r="K104" s="566">
        <v>2541</v>
      </c>
    </row>
    <row r="105" spans="1:11" ht="14.4" customHeight="1" x14ac:dyDescent="0.3">
      <c r="A105" s="547" t="s">
        <v>442</v>
      </c>
      <c r="B105" s="548" t="s">
        <v>514</v>
      </c>
      <c r="C105" s="551" t="s">
        <v>452</v>
      </c>
      <c r="D105" s="579" t="s">
        <v>516</v>
      </c>
      <c r="E105" s="551" t="s">
        <v>1221</v>
      </c>
      <c r="F105" s="579" t="s">
        <v>1222</v>
      </c>
      <c r="G105" s="551" t="s">
        <v>974</v>
      </c>
      <c r="H105" s="551" t="s">
        <v>975</v>
      </c>
      <c r="I105" s="565">
        <v>805.09</v>
      </c>
      <c r="J105" s="565">
        <v>5</v>
      </c>
      <c r="K105" s="566">
        <v>4025.43</v>
      </c>
    </row>
    <row r="106" spans="1:11" ht="14.4" customHeight="1" x14ac:dyDescent="0.3">
      <c r="A106" s="547" t="s">
        <v>442</v>
      </c>
      <c r="B106" s="548" t="s">
        <v>514</v>
      </c>
      <c r="C106" s="551" t="s">
        <v>452</v>
      </c>
      <c r="D106" s="579" t="s">
        <v>516</v>
      </c>
      <c r="E106" s="551" t="s">
        <v>1225</v>
      </c>
      <c r="F106" s="579" t="s">
        <v>1226</v>
      </c>
      <c r="G106" s="551" t="s">
        <v>883</v>
      </c>
      <c r="H106" s="551" t="s">
        <v>884</v>
      </c>
      <c r="I106" s="565">
        <v>0.30374999999999996</v>
      </c>
      <c r="J106" s="565">
        <v>1300</v>
      </c>
      <c r="K106" s="566">
        <v>394</v>
      </c>
    </row>
    <row r="107" spans="1:11" ht="14.4" customHeight="1" x14ac:dyDescent="0.3">
      <c r="A107" s="547" t="s">
        <v>442</v>
      </c>
      <c r="B107" s="548" t="s">
        <v>514</v>
      </c>
      <c r="C107" s="551" t="s">
        <v>452</v>
      </c>
      <c r="D107" s="579" t="s">
        <v>516</v>
      </c>
      <c r="E107" s="551" t="s">
        <v>1227</v>
      </c>
      <c r="F107" s="579" t="s">
        <v>1228</v>
      </c>
      <c r="G107" s="551" t="s">
        <v>976</v>
      </c>
      <c r="H107" s="551" t="s">
        <v>977</v>
      </c>
      <c r="I107" s="565">
        <v>7.5</v>
      </c>
      <c r="J107" s="565">
        <v>240</v>
      </c>
      <c r="K107" s="566">
        <v>1800</v>
      </c>
    </row>
    <row r="108" spans="1:11" ht="14.4" customHeight="1" x14ac:dyDescent="0.3">
      <c r="A108" s="547" t="s">
        <v>442</v>
      </c>
      <c r="B108" s="548" t="s">
        <v>514</v>
      </c>
      <c r="C108" s="551" t="s">
        <v>452</v>
      </c>
      <c r="D108" s="579" t="s">
        <v>516</v>
      </c>
      <c r="E108" s="551" t="s">
        <v>1227</v>
      </c>
      <c r="F108" s="579" t="s">
        <v>1228</v>
      </c>
      <c r="G108" s="551" t="s">
        <v>976</v>
      </c>
      <c r="H108" s="551" t="s">
        <v>978</v>
      </c>
      <c r="I108" s="565">
        <v>7.5</v>
      </c>
      <c r="J108" s="565">
        <v>160</v>
      </c>
      <c r="K108" s="566">
        <v>1200</v>
      </c>
    </row>
    <row r="109" spans="1:11" ht="14.4" customHeight="1" x14ac:dyDescent="0.3">
      <c r="A109" s="547" t="s">
        <v>442</v>
      </c>
      <c r="B109" s="548" t="s">
        <v>514</v>
      </c>
      <c r="C109" s="551" t="s">
        <v>452</v>
      </c>
      <c r="D109" s="579" t="s">
        <v>516</v>
      </c>
      <c r="E109" s="551" t="s">
        <v>1227</v>
      </c>
      <c r="F109" s="579" t="s">
        <v>1228</v>
      </c>
      <c r="G109" s="551" t="s">
        <v>893</v>
      </c>
      <c r="H109" s="551" t="s">
        <v>894</v>
      </c>
      <c r="I109" s="565">
        <v>0.70714285714285707</v>
      </c>
      <c r="J109" s="565">
        <v>3800</v>
      </c>
      <c r="K109" s="566">
        <v>2690</v>
      </c>
    </row>
    <row r="110" spans="1:11" ht="14.4" customHeight="1" x14ac:dyDescent="0.3">
      <c r="A110" s="547" t="s">
        <v>442</v>
      </c>
      <c r="B110" s="548" t="s">
        <v>514</v>
      </c>
      <c r="C110" s="551" t="s">
        <v>452</v>
      </c>
      <c r="D110" s="579" t="s">
        <v>516</v>
      </c>
      <c r="E110" s="551" t="s">
        <v>1227</v>
      </c>
      <c r="F110" s="579" t="s">
        <v>1228</v>
      </c>
      <c r="G110" s="551" t="s">
        <v>895</v>
      </c>
      <c r="H110" s="551" t="s">
        <v>896</v>
      </c>
      <c r="I110" s="565">
        <v>0.71</v>
      </c>
      <c r="J110" s="565">
        <v>3000</v>
      </c>
      <c r="K110" s="566">
        <v>2130</v>
      </c>
    </row>
    <row r="111" spans="1:11" ht="14.4" customHeight="1" x14ac:dyDescent="0.3">
      <c r="A111" s="547" t="s">
        <v>442</v>
      </c>
      <c r="B111" s="548" t="s">
        <v>514</v>
      </c>
      <c r="C111" s="551" t="s">
        <v>452</v>
      </c>
      <c r="D111" s="579" t="s">
        <v>516</v>
      </c>
      <c r="E111" s="551" t="s">
        <v>1227</v>
      </c>
      <c r="F111" s="579" t="s">
        <v>1228</v>
      </c>
      <c r="G111" s="551" t="s">
        <v>979</v>
      </c>
      <c r="H111" s="551" t="s">
        <v>980</v>
      </c>
      <c r="I111" s="565">
        <v>12.59</v>
      </c>
      <c r="J111" s="565">
        <v>100</v>
      </c>
      <c r="K111" s="566">
        <v>1259</v>
      </c>
    </row>
    <row r="112" spans="1:11" ht="14.4" customHeight="1" x14ac:dyDescent="0.3">
      <c r="A112" s="547" t="s">
        <v>442</v>
      </c>
      <c r="B112" s="548" t="s">
        <v>514</v>
      </c>
      <c r="C112" s="551" t="s">
        <v>452</v>
      </c>
      <c r="D112" s="579" t="s">
        <v>516</v>
      </c>
      <c r="E112" s="551" t="s">
        <v>1231</v>
      </c>
      <c r="F112" s="579" t="s">
        <v>1232</v>
      </c>
      <c r="G112" s="551" t="s">
        <v>981</v>
      </c>
      <c r="H112" s="551" t="s">
        <v>982</v>
      </c>
      <c r="I112" s="565">
        <v>303.08853200019371</v>
      </c>
      <c r="J112" s="565">
        <v>2</v>
      </c>
      <c r="K112" s="566">
        <v>606.17706400038742</v>
      </c>
    </row>
    <row r="113" spans="1:11" ht="14.4" customHeight="1" x14ac:dyDescent="0.3">
      <c r="A113" s="547" t="s">
        <v>442</v>
      </c>
      <c r="B113" s="548" t="s">
        <v>514</v>
      </c>
      <c r="C113" s="551" t="s">
        <v>452</v>
      </c>
      <c r="D113" s="579" t="s">
        <v>516</v>
      </c>
      <c r="E113" s="551" t="s">
        <v>1231</v>
      </c>
      <c r="F113" s="579" t="s">
        <v>1232</v>
      </c>
      <c r="G113" s="551" t="s">
        <v>983</v>
      </c>
      <c r="H113" s="551" t="s">
        <v>984</v>
      </c>
      <c r="I113" s="565">
        <v>804.57295708000936</v>
      </c>
      <c r="J113" s="565">
        <v>4</v>
      </c>
      <c r="K113" s="566">
        <v>3218.2918283200374</v>
      </c>
    </row>
    <row r="114" spans="1:11" ht="14.4" customHeight="1" x14ac:dyDescent="0.3">
      <c r="A114" s="547" t="s">
        <v>442</v>
      </c>
      <c r="B114" s="548" t="s">
        <v>514</v>
      </c>
      <c r="C114" s="551" t="s">
        <v>452</v>
      </c>
      <c r="D114" s="579" t="s">
        <v>516</v>
      </c>
      <c r="E114" s="551" t="s">
        <v>1231</v>
      </c>
      <c r="F114" s="579" t="s">
        <v>1232</v>
      </c>
      <c r="G114" s="551" t="s">
        <v>985</v>
      </c>
      <c r="H114" s="551" t="s">
        <v>986</v>
      </c>
      <c r="I114" s="565">
        <v>215.5919919078876</v>
      </c>
      <c r="J114" s="565">
        <v>69</v>
      </c>
      <c r="K114" s="566">
        <v>14784.632547257956</v>
      </c>
    </row>
    <row r="115" spans="1:11" ht="14.4" customHeight="1" x14ac:dyDescent="0.3">
      <c r="A115" s="547" t="s">
        <v>442</v>
      </c>
      <c r="B115" s="548" t="s">
        <v>514</v>
      </c>
      <c r="C115" s="551" t="s">
        <v>452</v>
      </c>
      <c r="D115" s="579" t="s">
        <v>516</v>
      </c>
      <c r="E115" s="551" t="s">
        <v>1231</v>
      </c>
      <c r="F115" s="579" t="s">
        <v>1232</v>
      </c>
      <c r="G115" s="551" t="s">
        <v>987</v>
      </c>
      <c r="H115" s="551" t="s">
        <v>988</v>
      </c>
      <c r="I115" s="565">
        <v>188.01430610950729</v>
      </c>
      <c r="J115" s="565">
        <v>4</v>
      </c>
      <c r="K115" s="566">
        <v>752.05722443802915</v>
      </c>
    </row>
    <row r="116" spans="1:11" ht="14.4" customHeight="1" x14ac:dyDescent="0.3">
      <c r="A116" s="547" t="s">
        <v>442</v>
      </c>
      <c r="B116" s="548" t="s">
        <v>514</v>
      </c>
      <c r="C116" s="551" t="s">
        <v>452</v>
      </c>
      <c r="D116" s="579" t="s">
        <v>516</v>
      </c>
      <c r="E116" s="551" t="s">
        <v>1231</v>
      </c>
      <c r="F116" s="579" t="s">
        <v>1232</v>
      </c>
      <c r="G116" s="551" t="s">
        <v>989</v>
      </c>
      <c r="H116" s="551" t="s">
        <v>990</v>
      </c>
      <c r="I116" s="565">
        <v>288.72073921512049</v>
      </c>
      <c r="J116" s="565">
        <v>20</v>
      </c>
      <c r="K116" s="566">
        <v>5774.4147843024093</v>
      </c>
    </row>
    <row r="117" spans="1:11" ht="14.4" customHeight="1" x14ac:dyDescent="0.3">
      <c r="A117" s="547" t="s">
        <v>442</v>
      </c>
      <c r="B117" s="548" t="s">
        <v>514</v>
      </c>
      <c r="C117" s="551" t="s">
        <v>452</v>
      </c>
      <c r="D117" s="579" t="s">
        <v>516</v>
      </c>
      <c r="E117" s="551" t="s">
        <v>1231</v>
      </c>
      <c r="F117" s="579" t="s">
        <v>1232</v>
      </c>
      <c r="G117" s="551" t="s">
        <v>991</v>
      </c>
      <c r="H117" s="551" t="s">
        <v>992</v>
      </c>
      <c r="I117" s="565">
        <v>303.46764543307341</v>
      </c>
      <c r="J117" s="565">
        <v>13</v>
      </c>
      <c r="K117" s="566">
        <v>3945.0793906299541</v>
      </c>
    </row>
    <row r="118" spans="1:11" ht="14.4" customHeight="1" x14ac:dyDescent="0.3">
      <c r="A118" s="547" t="s">
        <v>442</v>
      </c>
      <c r="B118" s="548" t="s">
        <v>514</v>
      </c>
      <c r="C118" s="551" t="s">
        <v>452</v>
      </c>
      <c r="D118" s="579" t="s">
        <v>516</v>
      </c>
      <c r="E118" s="551" t="s">
        <v>1231</v>
      </c>
      <c r="F118" s="579" t="s">
        <v>1232</v>
      </c>
      <c r="G118" s="551" t="s">
        <v>993</v>
      </c>
      <c r="H118" s="551" t="s">
        <v>994</v>
      </c>
      <c r="I118" s="565">
        <v>241.69270786310608</v>
      </c>
      <c r="J118" s="565">
        <v>5</v>
      </c>
      <c r="K118" s="566">
        <v>1208.4635393155304</v>
      </c>
    </row>
    <row r="119" spans="1:11" ht="14.4" customHeight="1" x14ac:dyDescent="0.3">
      <c r="A119" s="547" t="s">
        <v>442</v>
      </c>
      <c r="B119" s="548" t="s">
        <v>514</v>
      </c>
      <c r="C119" s="551" t="s">
        <v>452</v>
      </c>
      <c r="D119" s="579" t="s">
        <v>516</v>
      </c>
      <c r="E119" s="551" t="s">
        <v>1231</v>
      </c>
      <c r="F119" s="579" t="s">
        <v>1232</v>
      </c>
      <c r="G119" s="551" t="s">
        <v>995</v>
      </c>
      <c r="H119" s="551" t="s">
        <v>996</v>
      </c>
      <c r="I119" s="565">
        <v>123.152</v>
      </c>
      <c r="J119" s="565">
        <v>17</v>
      </c>
      <c r="K119" s="566">
        <v>2085.5500000000002</v>
      </c>
    </row>
    <row r="120" spans="1:11" ht="14.4" customHeight="1" x14ac:dyDescent="0.3">
      <c r="A120" s="547" t="s">
        <v>442</v>
      </c>
      <c r="B120" s="548" t="s">
        <v>514</v>
      </c>
      <c r="C120" s="551" t="s">
        <v>452</v>
      </c>
      <c r="D120" s="579" t="s">
        <v>516</v>
      </c>
      <c r="E120" s="551" t="s">
        <v>1231</v>
      </c>
      <c r="F120" s="579" t="s">
        <v>1232</v>
      </c>
      <c r="G120" s="551" t="s">
        <v>997</v>
      </c>
      <c r="H120" s="551" t="s">
        <v>998</v>
      </c>
      <c r="I120" s="565">
        <v>799.78</v>
      </c>
      <c r="J120" s="565">
        <v>1</v>
      </c>
      <c r="K120" s="566">
        <v>799.78</v>
      </c>
    </row>
    <row r="121" spans="1:11" ht="14.4" customHeight="1" x14ac:dyDescent="0.3">
      <c r="A121" s="547" t="s">
        <v>442</v>
      </c>
      <c r="B121" s="548" t="s">
        <v>514</v>
      </c>
      <c r="C121" s="551" t="s">
        <v>452</v>
      </c>
      <c r="D121" s="579" t="s">
        <v>516</v>
      </c>
      <c r="E121" s="551" t="s">
        <v>1231</v>
      </c>
      <c r="F121" s="579" t="s">
        <v>1232</v>
      </c>
      <c r="G121" s="551" t="s">
        <v>999</v>
      </c>
      <c r="H121" s="551" t="s">
        <v>1000</v>
      </c>
      <c r="I121" s="565">
        <v>646.12</v>
      </c>
      <c r="J121" s="565">
        <v>2</v>
      </c>
      <c r="K121" s="566">
        <v>1292.24</v>
      </c>
    </row>
    <row r="122" spans="1:11" ht="14.4" customHeight="1" x14ac:dyDescent="0.3">
      <c r="A122" s="547" t="s">
        <v>442</v>
      </c>
      <c r="B122" s="548" t="s">
        <v>514</v>
      </c>
      <c r="C122" s="551" t="s">
        <v>452</v>
      </c>
      <c r="D122" s="579" t="s">
        <v>516</v>
      </c>
      <c r="E122" s="551" t="s">
        <v>1231</v>
      </c>
      <c r="F122" s="579" t="s">
        <v>1232</v>
      </c>
      <c r="G122" s="551" t="s">
        <v>1001</v>
      </c>
      <c r="H122" s="551" t="s">
        <v>1002</v>
      </c>
      <c r="I122" s="565">
        <v>642.61125000000004</v>
      </c>
      <c r="J122" s="565">
        <v>9</v>
      </c>
      <c r="K122" s="566">
        <v>5783.5600000000013</v>
      </c>
    </row>
    <row r="123" spans="1:11" ht="14.4" customHeight="1" x14ac:dyDescent="0.3">
      <c r="A123" s="547" t="s">
        <v>442</v>
      </c>
      <c r="B123" s="548" t="s">
        <v>514</v>
      </c>
      <c r="C123" s="551" t="s">
        <v>452</v>
      </c>
      <c r="D123" s="579" t="s">
        <v>516</v>
      </c>
      <c r="E123" s="551" t="s">
        <v>1231</v>
      </c>
      <c r="F123" s="579" t="s">
        <v>1232</v>
      </c>
      <c r="G123" s="551" t="s">
        <v>1003</v>
      </c>
      <c r="H123" s="551" t="s">
        <v>1004</v>
      </c>
      <c r="I123" s="565">
        <v>430.41846153846149</v>
      </c>
      <c r="J123" s="565">
        <v>524</v>
      </c>
      <c r="K123" s="566">
        <v>107538.99999999997</v>
      </c>
    </row>
    <row r="124" spans="1:11" ht="14.4" customHeight="1" x14ac:dyDescent="0.3">
      <c r="A124" s="547" t="s">
        <v>442</v>
      </c>
      <c r="B124" s="548" t="s">
        <v>514</v>
      </c>
      <c r="C124" s="551" t="s">
        <v>452</v>
      </c>
      <c r="D124" s="579" t="s">
        <v>516</v>
      </c>
      <c r="E124" s="551" t="s">
        <v>1231</v>
      </c>
      <c r="F124" s="579" t="s">
        <v>1232</v>
      </c>
      <c r="G124" s="551" t="s">
        <v>1005</v>
      </c>
      <c r="H124" s="551" t="s">
        <v>1006</v>
      </c>
      <c r="I124" s="565">
        <v>11589.86</v>
      </c>
      <c r="J124" s="565">
        <v>4</v>
      </c>
      <c r="K124" s="566">
        <v>44385.229999999996</v>
      </c>
    </row>
    <row r="125" spans="1:11" ht="14.4" customHeight="1" x14ac:dyDescent="0.3">
      <c r="A125" s="547" t="s">
        <v>442</v>
      </c>
      <c r="B125" s="548" t="s">
        <v>514</v>
      </c>
      <c r="C125" s="551" t="s">
        <v>452</v>
      </c>
      <c r="D125" s="579" t="s">
        <v>516</v>
      </c>
      <c r="E125" s="551" t="s">
        <v>1231</v>
      </c>
      <c r="F125" s="579" t="s">
        <v>1232</v>
      </c>
      <c r="G125" s="551" t="s">
        <v>1007</v>
      </c>
      <c r="H125" s="551" t="s">
        <v>1008</v>
      </c>
      <c r="I125" s="565">
        <v>72.941999999999993</v>
      </c>
      <c r="J125" s="565">
        <v>8</v>
      </c>
      <c r="K125" s="566">
        <v>582.99</v>
      </c>
    </row>
    <row r="126" spans="1:11" ht="14.4" customHeight="1" x14ac:dyDescent="0.3">
      <c r="A126" s="547" t="s">
        <v>442</v>
      </c>
      <c r="B126" s="548" t="s">
        <v>514</v>
      </c>
      <c r="C126" s="551" t="s">
        <v>452</v>
      </c>
      <c r="D126" s="579" t="s">
        <v>516</v>
      </c>
      <c r="E126" s="551" t="s">
        <v>1231</v>
      </c>
      <c r="F126" s="579" t="s">
        <v>1232</v>
      </c>
      <c r="G126" s="551" t="s">
        <v>1009</v>
      </c>
      <c r="H126" s="551" t="s">
        <v>1010</v>
      </c>
      <c r="I126" s="565">
        <v>80.981111111111119</v>
      </c>
      <c r="J126" s="565">
        <v>31</v>
      </c>
      <c r="K126" s="566">
        <v>2501.96</v>
      </c>
    </row>
    <row r="127" spans="1:11" ht="14.4" customHeight="1" x14ac:dyDescent="0.3">
      <c r="A127" s="547" t="s">
        <v>442</v>
      </c>
      <c r="B127" s="548" t="s">
        <v>514</v>
      </c>
      <c r="C127" s="551" t="s">
        <v>452</v>
      </c>
      <c r="D127" s="579" t="s">
        <v>516</v>
      </c>
      <c r="E127" s="551" t="s">
        <v>1231</v>
      </c>
      <c r="F127" s="579" t="s">
        <v>1232</v>
      </c>
      <c r="G127" s="551" t="s">
        <v>1011</v>
      </c>
      <c r="H127" s="551" t="s">
        <v>1012</v>
      </c>
      <c r="I127" s="565">
        <v>19012</v>
      </c>
      <c r="J127" s="565">
        <v>2</v>
      </c>
      <c r="K127" s="566">
        <v>38024</v>
      </c>
    </row>
    <row r="128" spans="1:11" ht="14.4" customHeight="1" x14ac:dyDescent="0.3">
      <c r="A128" s="547" t="s">
        <v>442</v>
      </c>
      <c r="B128" s="548" t="s">
        <v>514</v>
      </c>
      <c r="C128" s="551" t="s">
        <v>452</v>
      </c>
      <c r="D128" s="579" t="s">
        <v>516</v>
      </c>
      <c r="E128" s="551" t="s">
        <v>1231</v>
      </c>
      <c r="F128" s="579" t="s">
        <v>1232</v>
      </c>
      <c r="G128" s="551" t="s">
        <v>1013</v>
      </c>
      <c r="H128" s="551" t="s">
        <v>1014</v>
      </c>
      <c r="I128" s="565">
        <v>345.13333333333338</v>
      </c>
      <c r="J128" s="565">
        <v>13</v>
      </c>
      <c r="K128" s="566">
        <v>4504.8999999999996</v>
      </c>
    </row>
    <row r="129" spans="1:11" ht="14.4" customHeight="1" x14ac:dyDescent="0.3">
      <c r="A129" s="547" t="s">
        <v>442</v>
      </c>
      <c r="B129" s="548" t="s">
        <v>514</v>
      </c>
      <c r="C129" s="551" t="s">
        <v>452</v>
      </c>
      <c r="D129" s="579" t="s">
        <v>516</v>
      </c>
      <c r="E129" s="551" t="s">
        <v>1231</v>
      </c>
      <c r="F129" s="579" t="s">
        <v>1232</v>
      </c>
      <c r="G129" s="551" t="s">
        <v>1015</v>
      </c>
      <c r="H129" s="551" t="s">
        <v>1016</v>
      </c>
      <c r="I129" s="565">
        <v>1327.9750000000001</v>
      </c>
      <c r="J129" s="565">
        <v>60</v>
      </c>
      <c r="K129" s="566">
        <v>79678.5</v>
      </c>
    </row>
    <row r="130" spans="1:11" ht="14.4" customHeight="1" x14ac:dyDescent="0.3">
      <c r="A130" s="547" t="s">
        <v>442</v>
      </c>
      <c r="B130" s="548" t="s">
        <v>514</v>
      </c>
      <c r="C130" s="551" t="s">
        <v>452</v>
      </c>
      <c r="D130" s="579" t="s">
        <v>516</v>
      </c>
      <c r="E130" s="551" t="s">
        <v>1231</v>
      </c>
      <c r="F130" s="579" t="s">
        <v>1232</v>
      </c>
      <c r="G130" s="551" t="s">
        <v>1017</v>
      </c>
      <c r="H130" s="551" t="s">
        <v>1018</v>
      </c>
      <c r="I130" s="565">
        <v>3065.3333333333335</v>
      </c>
      <c r="J130" s="565">
        <v>3</v>
      </c>
      <c r="K130" s="566">
        <v>9196</v>
      </c>
    </row>
    <row r="131" spans="1:11" ht="14.4" customHeight="1" x14ac:dyDescent="0.3">
      <c r="A131" s="547" t="s">
        <v>442</v>
      </c>
      <c r="B131" s="548" t="s">
        <v>514</v>
      </c>
      <c r="C131" s="551" t="s">
        <v>452</v>
      </c>
      <c r="D131" s="579" t="s">
        <v>516</v>
      </c>
      <c r="E131" s="551" t="s">
        <v>1231</v>
      </c>
      <c r="F131" s="579" t="s">
        <v>1232</v>
      </c>
      <c r="G131" s="551" t="s">
        <v>1019</v>
      </c>
      <c r="H131" s="551" t="s">
        <v>1020</v>
      </c>
      <c r="I131" s="565">
        <v>814.81</v>
      </c>
      <c r="J131" s="565">
        <v>1</v>
      </c>
      <c r="K131" s="566">
        <v>814.81</v>
      </c>
    </row>
    <row r="132" spans="1:11" ht="14.4" customHeight="1" x14ac:dyDescent="0.3">
      <c r="A132" s="547" t="s">
        <v>442</v>
      </c>
      <c r="B132" s="548" t="s">
        <v>514</v>
      </c>
      <c r="C132" s="551" t="s">
        <v>452</v>
      </c>
      <c r="D132" s="579" t="s">
        <v>516</v>
      </c>
      <c r="E132" s="551" t="s">
        <v>1231</v>
      </c>
      <c r="F132" s="579" t="s">
        <v>1232</v>
      </c>
      <c r="G132" s="551" t="s">
        <v>1021</v>
      </c>
      <c r="H132" s="551" t="s">
        <v>1022</v>
      </c>
      <c r="I132" s="565">
        <v>1173.7</v>
      </c>
      <c r="J132" s="565">
        <v>12</v>
      </c>
      <c r="K132" s="566">
        <v>14084.400000000001</v>
      </c>
    </row>
    <row r="133" spans="1:11" ht="14.4" customHeight="1" x14ac:dyDescent="0.3">
      <c r="A133" s="547" t="s">
        <v>442</v>
      </c>
      <c r="B133" s="548" t="s">
        <v>514</v>
      </c>
      <c r="C133" s="551" t="s">
        <v>452</v>
      </c>
      <c r="D133" s="579" t="s">
        <v>516</v>
      </c>
      <c r="E133" s="551" t="s">
        <v>1231</v>
      </c>
      <c r="F133" s="579" t="s">
        <v>1232</v>
      </c>
      <c r="G133" s="551" t="s">
        <v>1023</v>
      </c>
      <c r="H133" s="551" t="s">
        <v>1024</v>
      </c>
      <c r="I133" s="565">
        <v>3172.02</v>
      </c>
      <c r="J133" s="565">
        <v>2</v>
      </c>
      <c r="K133" s="566">
        <v>6344.04</v>
      </c>
    </row>
    <row r="134" spans="1:11" ht="14.4" customHeight="1" x14ac:dyDescent="0.3">
      <c r="A134" s="547" t="s">
        <v>442</v>
      </c>
      <c r="B134" s="548" t="s">
        <v>514</v>
      </c>
      <c r="C134" s="551" t="s">
        <v>452</v>
      </c>
      <c r="D134" s="579" t="s">
        <v>516</v>
      </c>
      <c r="E134" s="551" t="s">
        <v>1231</v>
      </c>
      <c r="F134" s="579" t="s">
        <v>1232</v>
      </c>
      <c r="G134" s="551" t="s">
        <v>1025</v>
      </c>
      <c r="H134" s="551" t="s">
        <v>1026</v>
      </c>
      <c r="I134" s="565">
        <v>14822.5</v>
      </c>
      <c r="J134" s="565">
        <v>3</v>
      </c>
      <c r="K134" s="566">
        <v>44467.5</v>
      </c>
    </row>
    <row r="135" spans="1:11" ht="14.4" customHeight="1" x14ac:dyDescent="0.3">
      <c r="A135" s="547" t="s">
        <v>442</v>
      </c>
      <c r="B135" s="548" t="s">
        <v>514</v>
      </c>
      <c r="C135" s="551" t="s">
        <v>452</v>
      </c>
      <c r="D135" s="579" t="s">
        <v>516</v>
      </c>
      <c r="E135" s="551" t="s">
        <v>1231</v>
      </c>
      <c r="F135" s="579" t="s">
        <v>1232</v>
      </c>
      <c r="G135" s="551" t="s">
        <v>1027</v>
      </c>
      <c r="H135" s="551" t="s">
        <v>1028</v>
      </c>
      <c r="I135" s="565">
        <v>15244.503333333334</v>
      </c>
      <c r="J135" s="565">
        <v>3</v>
      </c>
      <c r="K135" s="566">
        <v>45733.51</v>
      </c>
    </row>
    <row r="136" spans="1:11" ht="14.4" customHeight="1" x14ac:dyDescent="0.3">
      <c r="A136" s="547" t="s">
        <v>442</v>
      </c>
      <c r="B136" s="548" t="s">
        <v>514</v>
      </c>
      <c r="C136" s="551" t="s">
        <v>452</v>
      </c>
      <c r="D136" s="579" t="s">
        <v>516</v>
      </c>
      <c r="E136" s="551" t="s">
        <v>1231</v>
      </c>
      <c r="F136" s="579" t="s">
        <v>1232</v>
      </c>
      <c r="G136" s="551" t="s">
        <v>1029</v>
      </c>
      <c r="H136" s="551" t="s">
        <v>1030</v>
      </c>
      <c r="I136" s="565">
        <v>33704.67</v>
      </c>
      <c r="J136" s="565">
        <v>2</v>
      </c>
      <c r="K136" s="566">
        <v>67409.34</v>
      </c>
    </row>
    <row r="137" spans="1:11" ht="14.4" customHeight="1" x14ac:dyDescent="0.3">
      <c r="A137" s="547" t="s">
        <v>442</v>
      </c>
      <c r="B137" s="548" t="s">
        <v>514</v>
      </c>
      <c r="C137" s="551" t="s">
        <v>452</v>
      </c>
      <c r="D137" s="579" t="s">
        <v>516</v>
      </c>
      <c r="E137" s="551" t="s">
        <v>1231</v>
      </c>
      <c r="F137" s="579" t="s">
        <v>1232</v>
      </c>
      <c r="G137" s="551" t="s">
        <v>1031</v>
      </c>
      <c r="H137" s="551" t="s">
        <v>1032</v>
      </c>
      <c r="I137" s="565">
        <v>11627.8</v>
      </c>
      <c r="J137" s="565">
        <v>2</v>
      </c>
      <c r="K137" s="566">
        <v>23255.599999999999</v>
      </c>
    </row>
    <row r="138" spans="1:11" ht="14.4" customHeight="1" x14ac:dyDescent="0.3">
      <c r="A138" s="547" t="s">
        <v>442</v>
      </c>
      <c r="B138" s="548" t="s">
        <v>514</v>
      </c>
      <c r="C138" s="551" t="s">
        <v>452</v>
      </c>
      <c r="D138" s="579" t="s">
        <v>516</v>
      </c>
      <c r="E138" s="551" t="s">
        <v>1231</v>
      </c>
      <c r="F138" s="579" t="s">
        <v>1232</v>
      </c>
      <c r="G138" s="551" t="s">
        <v>1033</v>
      </c>
      <c r="H138" s="551" t="s">
        <v>1034</v>
      </c>
      <c r="I138" s="565">
        <v>14367.205</v>
      </c>
      <c r="J138" s="565">
        <v>2</v>
      </c>
      <c r="K138" s="566">
        <v>28734.41</v>
      </c>
    </row>
    <row r="139" spans="1:11" ht="14.4" customHeight="1" x14ac:dyDescent="0.3">
      <c r="A139" s="547" t="s">
        <v>442</v>
      </c>
      <c r="B139" s="548" t="s">
        <v>514</v>
      </c>
      <c r="C139" s="551" t="s">
        <v>452</v>
      </c>
      <c r="D139" s="579" t="s">
        <v>516</v>
      </c>
      <c r="E139" s="551" t="s">
        <v>1231</v>
      </c>
      <c r="F139" s="579" t="s">
        <v>1232</v>
      </c>
      <c r="G139" s="551" t="s">
        <v>1035</v>
      </c>
      <c r="H139" s="551" t="s">
        <v>1036</v>
      </c>
      <c r="I139" s="565">
        <v>44300.639999999999</v>
      </c>
      <c r="J139" s="565">
        <v>2</v>
      </c>
      <c r="K139" s="566">
        <v>88601.279999999999</v>
      </c>
    </row>
    <row r="140" spans="1:11" ht="14.4" customHeight="1" x14ac:dyDescent="0.3">
      <c r="A140" s="547" t="s">
        <v>442</v>
      </c>
      <c r="B140" s="548" t="s">
        <v>514</v>
      </c>
      <c r="C140" s="551" t="s">
        <v>452</v>
      </c>
      <c r="D140" s="579" t="s">
        <v>516</v>
      </c>
      <c r="E140" s="551" t="s">
        <v>1231</v>
      </c>
      <c r="F140" s="579" t="s">
        <v>1232</v>
      </c>
      <c r="G140" s="551" t="s">
        <v>1037</v>
      </c>
      <c r="H140" s="551" t="s">
        <v>1038</v>
      </c>
      <c r="I140" s="565">
        <v>10764</v>
      </c>
      <c r="J140" s="565">
        <v>1</v>
      </c>
      <c r="K140" s="566">
        <v>10764</v>
      </c>
    </row>
    <row r="141" spans="1:11" ht="14.4" customHeight="1" x14ac:dyDescent="0.3">
      <c r="A141" s="547" t="s">
        <v>442</v>
      </c>
      <c r="B141" s="548" t="s">
        <v>514</v>
      </c>
      <c r="C141" s="551" t="s">
        <v>452</v>
      </c>
      <c r="D141" s="579" t="s">
        <v>516</v>
      </c>
      <c r="E141" s="551" t="s">
        <v>1231</v>
      </c>
      <c r="F141" s="579" t="s">
        <v>1232</v>
      </c>
      <c r="G141" s="551" t="s">
        <v>1039</v>
      </c>
      <c r="H141" s="551" t="s">
        <v>1040</v>
      </c>
      <c r="I141" s="565">
        <v>26798.625</v>
      </c>
      <c r="J141" s="565">
        <v>11</v>
      </c>
      <c r="K141" s="566">
        <v>298410.2</v>
      </c>
    </row>
    <row r="142" spans="1:11" ht="14.4" customHeight="1" x14ac:dyDescent="0.3">
      <c r="A142" s="547" t="s">
        <v>442</v>
      </c>
      <c r="B142" s="548" t="s">
        <v>514</v>
      </c>
      <c r="C142" s="551" t="s">
        <v>452</v>
      </c>
      <c r="D142" s="579" t="s">
        <v>516</v>
      </c>
      <c r="E142" s="551" t="s">
        <v>1231</v>
      </c>
      <c r="F142" s="579" t="s">
        <v>1232</v>
      </c>
      <c r="G142" s="551" t="s">
        <v>1041</v>
      </c>
      <c r="H142" s="551" t="s">
        <v>1042</v>
      </c>
      <c r="I142" s="565">
        <v>3739</v>
      </c>
      <c r="J142" s="565">
        <v>8</v>
      </c>
      <c r="K142" s="566">
        <v>29912</v>
      </c>
    </row>
    <row r="143" spans="1:11" ht="14.4" customHeight="1" x14ac:dyDescent="0.3">
      <c r="A143" s="547" t="s">
        <v>442</v>
      </c>
      <c r="B143" s="548" t="s">
        <v>514</v>
      </c>
      <c r="C143" s="551" t="s">
        <v>452</v>
      </c>
      <c r="D143" s="579" t="s">
        <v>516</v>
      </c>
      <c r="E143" s="551" t="s">
        <v>1231</v>
      </c>
      <c r="F143" s="579" t="s">
        <v>1232</v>
      </c>
      <c r="G143" s="551" t="s">
        <v>1043</v>
      </c>
      <c r="H143" s="551" t="s">
        <v>1044</v>
      </c>
      <c r="I143" s="565">
        <v>35686.65</v>
      </c>
      <c r="J143" s="565">
        <v>2</v>
      </c>
      <c r="K143" s="566">
        <v>71373.3</v>
      </c>
    </row>
    <row r="144" spans="1:11" ht="14.4" customHeight="1" x14ac:dyDescent="0.3">
      <c r="A144" s="547" t="s">
        <v>442</v>
      </c>
      <c r="B144" s="548" t="s">
        <v>514</v>
      </c>
      <c r="C144" s="551" t="s">
        <v>452</v>
      </c>
      <c r="D144" s="579" t="s">
        <v>516</v>
      </c>
      <c r="E144" s="551" t="s">
        <v>1231</v>
      </c>
      <c r="F144" s="579" t="s">
        <v>1232</v>
      </c>
      <c r="G144" s="551" t="s">
        <v>1045</v>
      </c>
      <c r="H144" s="551" t="s">
        <v>1046</v>
      </c>
      <c r="I144" s="565">
        <v>264.99</v>
      </c>
      <c r="J144" s="565">
        <v>1</v>
      </c>
      <c r="K144" s="566">
        <v>264.99</v>
      </c>
    </row>
    <row r="145" spans="1:11" ht="14.4" customHeight="1" x14ac:dyDescent="0.3">
      <c r="A145" s="547" t="s">
        <v>442</v>
      </c>
      <c r="B145" s="548" t="s">
        <v>514</v>
      </c>
      <c r="C145" s="551" t="s">
        <v>452</v>
      </c>
      <c r="D145" s="579" t="s">
        <v>516</v>
      </c>
      <c r="E145" s="551" t="s">
        <v>1231</v>
      </c>
      <c r="F145" s="579" t="s">
        <v>1232</v>
      </c>
      <c r="G145" s="551" t="s">
        <v>1047</v>
      </c>
      <c r="H145" s="551" t="s">
        <v>1048</v>
      </c>
      <c r="I145" s="565">
        <v>10332.803333333335</v>
      </c>
      <c r="J145" s="565">
        <v>4</v>
      </c>
      <c r="K145" s="566">
        <v>38746.94</v>
      </c>
    </row>
    <row r="146" spans="1:11" ht="14.4" customHeight="1" x14ac:dyDescent="0.3">
      <c r="A146" s="547" t="s">
        <v>442</v>
      </c>
      <c r="B146" s="548" t="s">
        <v>514</v>
      </c>
      <c r="C146" s="551" t="s">
        <v>452</v>
      </c>
      <c r="D146" s="579" t="s">
        <v>516</v>
      </c>
      <c r="E146" s="551" t="s">
        <v>1231</v>
      </c>
      <c r="F146" s="579" t="s">
        <v>1232</v>
      </c>
      <c r="G146" s="551" t="s">
        <v>1049</v>
      </c>
      <c r="H146" s="551" t="s">
        <v>1050</v>
      </c>
      <c r="I146" s="565">
        <v>6811.09</v>
      </c>
      <c r="J146" s="565">
        <v>1</v>
      </c>
      <c r="K146" s="566">
        <v>6811.09</v>
      </c>
    </row>
    <row r="147" spans="1:11" ht="14.4" customHeight="1" x14ac:dyDescent="0.3">
      <c r="A147" s="547" t="s">
        <v>442</v>
      </c>
      <c r="B147" s="548" t="s">
        <v>514</v>
      </c>
      <c r="C147" s="551" t="s">
        <v>452</v>
      </c>
      <c r="D147" s="579" t="s">
        <v>516</v>
      </c>
      <c r="E147" s="551" t="s">
        <v>1231</v>
      </c>
      <c r="F147" s="579" t="s">
        <v>1232</v>
      </c>
      <c r="G147" s="551" t="s">
        <v>1051</v>
      </c>
      <c r="H147" s="551" t="s">
        <v>1052</v>
      </c>
      <c r="I147" s="565">
        <v>15504.22</v>
      </c>
      <c r="J147" s="565">
        <v>2</v>
      </c>
      <c r="K147" s="566">
        <v>31008.44</v>
      </c>
    </row>
    <row r="148" spans="1:11" ht="14.4" customHeight="1" x14ac:dyDescent="0.3">
      <c r="A148" s="547" t="s">
        <v>442</v>
      </c>
      <c r="B148" s="548" t="s">
        <v>514</v>
      </c>
      <c r="C148" s="551" t="s">
        <v>452</v>
      </c>
      <c r="D148" s="579" t="s">
        <v>516</v>
      </c>
      <c r="E148" s="551" t="s">
        <v>1231</v>
      </c>
      <c r="F148" s="579" t="s">
        <v>1232</v>
      </c>
      <c r="G148" s="551" t="s">
        <v>1053</v>
      </c>
      <c r="H148" s="551" t="s">
        <v>1054</v>
      </c>
      <c r="I148" s="565">
        <v>12909.97</v>
      </c>
      <c r="J148" s="565">
        <v>2</v>
      </c>
      <c r="K148" s="566">
        <v>25819.94</v>
      </c>
    </row>
    <row r="149" spans="1:11" ht="14.4" customHeight="1" x14ac:dyDescent="0.3">
      <c r="A149" s="547" t="s">
        <v>442</v>
      </c>
      <c r="B149" s="548" t="s">
        <v>514</v>
      </c>
      <c r="C149" s="551" t="s">
        <v>452</v>
      </c>
      <c r="D149" s="579" t="s">
        <v>516</v>
      </c>
      <c r="E149" s="551" t="s">
        <v>1231</v>
      </c>
      <c r="F149" s="579" t="s">
        <v>1232</v>
      </c>
      <c r="G149" s="551" t="s">
        <v>1055</v>
      </c>
      <c r="H149" s="551" t="s">
        <v>1056</v>
      </c>
      <c r="I149" s="565">
        <v>20170.72</v>
      </c>
      <c r="J149" s="565">
        <v>3</v>
      </c>
      <c r="K149" s="566">
        <v>61044.56</v>
      </c>
    </row>
    <row r="150" spans="1:11" ht="14.4" customHeight="1" x14ac:dyDescent="0.3">
      <c r="A150" s="547" t="s">
        <v>442</v>
      </c>
      <c r="B150" s="548" t="s">
        <v>514</v>
      </c>
      <c r="C150" s="551" t="s">
        <v>452</v>
      </c>
      <c r="D150" s="579" t="s">
        <v>516</v>
      </c>
      <c r="E150" s="551" t="s">
        <v>1231</v>
      </c>
      <c r="F150" s="579" t="s">
        <v>1232</v>
      </c>
      <c r="G150" s="551" t="s">
        <v>1057</v>
      </c>
      <c r="H150" s="551" t="s">
        <v>1058</v>
      </c>
      <c r="I150" s="565">
        <v>14829.76</v>
      </c>
      <c r="J150" s="565">
        <v>2</v>
      </c>
      <c r="K150" s="566">
        <v>29659.52</v>
      </c>
    </row>
    <row r="151" spans="1:11" ht="14.4" customHeight="1" x14ac:dyDescent="0.3">
      <c r="A151" s="547" t="s">
        <v>442</v>
      </c>
      <c r="B151" s="548" t="s">
        <v>514</v>
      </c>
      <c r="C151" s="551" t="s">
        <v>452</v>
      </c>
      <c r="D151" s="579" t="s">
        <v>516</v>
      </c>
      <c r="E151" s="551" t="s">
        <v>1231</v>
      </c>
      <c r="F151" s="579" t="s">
        <v>1232</v>
      </c>
      <c r="G151" s="551" t="s">
        <v>1059</v>
      </c>
      <c r="H151" s="551" t="s">
        <v>1060</v>
      </c>
      <c r="I151" s="565">
        <v>25719.404999999999</v>
      </c>
      <c r="J151" s="565">
        <v>5</v>
      </c>
      <c r="K151" s="566">
        <v>128596.95999999999</v>
      </c>
    </row>
    <row r="152" spans="1:11" ht="14.4" customHeight="1" x14ac:dyDescent="0.3">
      <c r="A152" s="547" t="s">
        <v>442</v>
      </c>
      <c r="B152" s="548" t="s">
        <v>514</v>
      </c>
      <c r="C152" s="551" t="s">
        <v>452</v>
      </c>
      <c r="D152" s="579" t="s">
        <v>516</v>
      </c>
      <c r="E152" s="551" t="s">
        <v>1231</v>
      </c>
      <c r="F152" s="579" t="s">
        <v>1232</v>
      </c>
      <c r="G152" s="551" t="s">
        <v>1061</v>
      </c>
      <c r="H152" s="551" t="s">
        <v>1062</v>
      </c>
      <c r="I152" s="565">
        <v>29500.81</v>
      </c>
      <c r="J152" s="565">
        <v>1</v>
      </c>
      <c r="K152" s="566">
        <v>29500.81</v>
      </c>
    </row>
    <row r="153" spans="1:11" ht="14.4" customHeight="1" x14ac:dyDescent="0.3">
      <c r="A153" s="547" t="s">
        <v>442</v>
      </c>
      <c r="B153" s="548" t="s">
        <v>514</v>
      </c>
      <c r="C153" s="551" t="s">
        <v>452</v>
      </c>
      <c r="D153" s="579" t="s">
        <v>516</v>
      </c>
      <c r="E153" s="551" t="s">
        <v>1231</v>
      </c>
      <c r="F153" s="579" t="s">
        <v>1232</v>
      </c>
      <c r="G153" s="551" t="s">
        <v>1063</v>
      </c>
      <c r="H153" s="551" t="s">
        <v>1064</v>
      </c>
      <c r="I153" s="565">
        <v>31005.57</v>
      </c>
      <c r="J153" s="565">
        <v>1</v>
      </c>
      <c r="K153" s="566">
        <v>31005.57</v>
      </c>
    </row>
    <row r="154" spans="1:11" ht="14.4" customHeight="1" x14ac:dyDescent="0.3">
      <c r="A154" s="547" t="s">
        <v>442</v>
      </c>
      <c r="B154" s="548" t="s">
        <v>514</v>
      </c>
      <c r="C154" s="551" t="s">
        <v>452</v>
      </c>
      <c r="D154" s="579" t="s">
        <v>516</v>
      </c>
      <c r="E154" s="551" t="s">
        <v>1231</v>
      </c>
      <c r="F154" s="579" t="s">
        <v>1232</v>
      </c>
      <c r="G154" s="551" t="s">
        <v>1065</v>
      </c>
      <c r="H154" s="551" t="s">
        <v>1066</v>
      </c>
      <c r="I154" s="565">
        <v>2236.08</v>
      </c>
      <c r="J154" s="565">
        <v>1</v>
      </c>
      <c r="K154" s="566">
        <v>2236.08</v>
      </c>
    </row>
    <row r="155" spans="1:11" ht="14.4" customHeight="1" x14ac:dyDescent="0.3">
      <c r="A155" s="547" t="s">
        <v>442</v>
      </c>
      <c r="B155" s="548" t="s">
        <v>514</v>
      </c>
      <c r="C155" s="551" t="s">
        <v>452</v>
      </c>
      <c r="D155" s="579" t="s">
        <v>516</v>
      </c>
      <c r="E155" s="551" t="s">
        <v>1231</v>
      </c>
      <c r="F155" s="579" t="s">
        <v>1232</v>
      </c>
      <c r="G155" s="551" t="s">
        <v>1067</v>
      </c>
      <c r="H155" s="551" t="s">
        <v>1068</v>
      </c>
      <c r="I155" s="565">
        <v>180653</v>
      </c>
      <c r="J155" s="565">
        <v>1</v>
      </c>
      <c r="K155" s="566">
        <v>180653</v>
      </c>
    </row>
    <row r="156" spans="1:11" ht="14.4" customHeight="1" x14ac:dyDescent="0.3">
      <c r="A156" s="547" t="s">
        <v>442</v>
      </c>
      <c r="B156" s="548" t="s">
        <v>514</v>
      </c>
      <c r="C156" s="551" t="s">
        <v>452</v>
      </c>
      <c r="D156" s="579" t="s">
        <v>516</v>
      </c>
      <c r="E156" s="551" t="s">
        <v>1231</v>
      </c>
      <c r="F156" s="579" t="s">
        <v>1232</v>
      </c>
      <c r="G156" s="551" t="s">
        <v>1069</v>
      </c>
      <c r="H156" s="551" t="s">
        <v>1070</v>
      </c>
      <c r="I156" s="565">
        <v>52541.35</v>
      </c>
      <c r="J156" s="565">
        <v>1</v>
      </c>
      <c r="K156" s="566">
        <v>52541.35</v>
      </c>
    </row>
    <row r="157" spans="1:11" ht="14.4" customHeight="1" x14ac:dyDescent="0.3">
      <c r="A157" s="547" t="s">
        <v>442</v>
      </c>
      <c r="B157" s="548" t="s">
        <v>514</v>
      </c>
      <c r="C157" s="551" t="s">
        <v>452</v>
      </c>
      <c r="D157" s="579" t="s">
        <v>516</v>
      </c>
      <c r="E157" s="551" t="s">
        <v>1231</v>
      </c>
      <c r="F157" s="579" t="s">
        <v>1232</v>
      </c>
      <c r="G157" s="551" t="s">
        <v>1071</v>
      </c>
      <c r="H157" s="551" t="s">
        <v>1072</v>
      </c>
      <c r="I157" s="565">
        <v>126.89369356764617</v>
      </c>
      <c r="J157" s="565">
        <v>1</v>
      </c>
      <c r="K157" s="566">
        <v>126.89369356764617</v>
      </c>
    </row>
    <row r="158" spans="1:11" ht="14.4" customHeight="1" x14ac:dyDescent="0.3">
      <c r="A158" s="547" t="s">
        <v>442</v>
      </c>
      <c r="B158" s="548" t="s">
        <v>514</v>
      </c>
      <c r="C158" s="551" t="s">
        <v>452</v>
      </c>
      <c r="D158" s="579" t="s">
        <v>516</v>
      </c>
      <c r="E158" s="551" t="s">
        <v>1231</v>
      </c>
      <c r="F158" s="579" t="s">
        <v>1232</v>
      </c>
      <c r="G158" s="551" t="s">
        <v>1073</v>
      </c>
      <c r="H158" s="551" t="s">
        <v>1074</v>
      </c>
      <c r="I158" s="565">
        <v>3994.72</v>
      </c>
      <c r="J158" s="565">
        <v>1</v>
      </c>
      <c r="K158" s="566">
        <v>3994.72</v>
      </c>
    </row>
    <row r="159" spans="1:11" ht="14.4" customHeight="1" x14ac:dyDescent="0.3">
      <c r="A159" s="547" t="s">
        <v>442</v>
      </c>
      <c r="B159" s="548" t="s">
        <v>514</v>
      </c>
      <c r="C159" s="551" t="s">
        <v>452</v>
      </c>
      <c r="D159" s="579" t="s">
        <v>516</v>
      </c>
      <c r="E159" s="551" t="s">
        <v>1231</v>
      </c>
      <c r="F159" s="579" t="s">
        <v>1232</v>
      </c>
      <c r="G159" s="551" t="s">
        <v>1075</v>
      </c>
      <c r="H159" s="551" t="s">
        <v>1076</v>
      </c>
      <c r="I159" s="565">
        <v>3994.72</v>
      </c>
      <c r="J159" s="565">
        <v>1</v>
      </c>
      <c r="K159" s="566">
        <v>3994.72</v>
      </c>
    </row>
    <row r="160" spans="1:11" ht="14.4" customHeight="1" x14ac:dyDescent="0.3">
      <c r="A160" s="547" t="s">
        <v>442</v>
      </c>
      <c r="B160" s="548" t="s">
        <v>514</v>
      </c>
      <c r="C160" s="551" t="s">
        <v>452</v>
      </c>
      <c r="D160" s="579" t="s">
        <v>516</v>
      </c>
      <c r="E160" s="551" t="s">
        <v>1231</v>
      </c>
      <c r="F160" s="579" t="s">
        <v>1232</v>
      </c>
      <c r="G160" s="551" t="s">
        <v>1077</v>
      </c>
      <c r="H160" s="551" t="s">
        <v>1078</v>
      </c>
      <c r="I160" s="565">
        <v>7748.53</v>
      </c>
      <c r="J160" s="565">
        <v>1</v>
      </c>
      <c r="K160" s="566">
        <v>7748.53</v>
      </c>
    </row>
    <row r="161" spans="1:11" ht="14.4" customHeight="1" x14ac:dyDescent="0.3">
      <c r="A161" s="547" t="s">
        <v>442</v>
      </c>
      <c r="B161" s="548" t="s">
        <v>514</v>
      </c>
      <c r="C161" s="551" t="s">
        <v>452</v>
      </c>
      <c r="D161" s="579" t="s">
        <v>516</v>
      </c>
      <c r="E161" s="551" t="s">
        <v>1231</v>
      </c>
      <c r="F161" s="579" t="s">
        <v>1232</v>
      </c>
      <c r="G161" s="551" t="s">
        <v>1079</v>
      </c>
      <c r="H161" s="551" t="s">
        <v>1080</v>
      </c>
      <c r="I161" s="565">
        <v>6536.15</v>
      </c>
      <c r="J161" s="565">
        <v>1</v>
      </c>
      <c r="K161" s="566">
        <v>6536.15</v>
      </c>
    </row>
    <row r="162" spans="1:11" ht="14.4" customHeight="1" x14ac:dyDescent="0.3">
      <c r="A162" s="547" t="s">
        <v>442</v>
      </c>
      <c r="B162" s="548" t="s">
        <v>514</v>
      </c>
      <c r="C162" s="551" t="s">
        <v>452</v>
      </c>
      <c r="D162" s="579" t="s">
        <v>516</v>
      </c>
      <c r="E162" s="551" t="s">
        <v>1231</v>
      </c>
      <c r="F162" s="579" t="s">
        <v>1232</v>
      </c>
      <c r="G162" s="551" t="s">
        <v>1081</v>
      </c>
      <c r="H162" s="551" t="s">
        <v>1082</v>
      </c>
      <c r="I162" s="565">
        <v>7754.26</v>
      </c>
      <c r="J162" s="565">
        <v>1</v>
      </c>
      <c r="K162" s="566">
        <v>7754.26</v>
      </c>
    </row>
    <row r="163" spans="1:11" ht="14.4" customHeight="1" x14ac:dyDescent="0.3">
      <c r="A163" s="547" t="s">
        <v>442</v>
      </c>
      <c r="B163" s="548" t="s">
        <v>514</v>
      </c>
      <c r="C163" s="551" t="s">
        <v>452</v>
      </c>
      <c r="D163" s="579" t="s">
        <v>516</v>
      </c>
      <c r="E163" s="551" t="s">
        <v>1231</v>
      </c>
      <c r="F163" s="579" t="s">
        <v>1232</v>
      </c>
      <c r="G163" s="551" t="s">
        <v>1083</v>
      </c>
      <c r="H163" s="551" t="s">
        <v>1084</v>
      </c>
      <c r="I163" s="565">
        <v>7754.26</v>
      </c>
      <c r="J163" s="565">
        <v>1</v>
      </c>
      <c r="K163" s="566">
        <v>7754.26</v>
      </c>
    </row>
    <row r="164" spans="1:11" ht="14.4" customHeight="1" x14ac:dyDescent="0.3">
      <c r="A164" s="547" t="s">
        <v>442</v>
      </c>
      <c r="B164" s="548" t="s">
        <v>514</v>
      </c>
      <c r="C164" s="551" t="s">
        <v>452</v>
      </c>
      <c r="D164" s="579" t="s">
        <v>516</v>
      </c>
      <c r="E164" s="551" t="s">
        <v>1231</v>
      </c>
      <c r="F164" s="579" t="s">
        <v>1232</v>
      </c>
      <c r="G164" s="551" t="s">
        <v>1085</v>
      </c>
      <c r="H164" s="551" t="s">
        <v>1086</v>
      </c>
      <c r="I164" s="565">
        <v>57499.199999999997</v>
      </c>
      <c r="J164" s="565">
        <v>2</v>
      </c>
      <c r="K164" s="566">
        <v>114998.39999999999</v>
      </c>
    </row>
    <row r="165" spans="1:11" ht="14.4" customHeight="1" x14ac:dyDescent="0.3">
      <c r="A165" s="547" t="s">
        <v>442</v>
      </c>
      <c r="B165" s="548" t="s">
        <v>514</v>
      </c>
      <c r="C165" s="551" t="s">
        <v>452</v>
      </c>
      <c r="D165" s="579" t="s">
        <v>516</v>
      </c>
      <c r="E165" s="551" t="s">
        <v>1231</v>
      </c>
      <c r="F165" s="579" t="s">
        <v>1232</v>
      </c>
      <c r="G165" s="551" t="s">
        <v>1087</v>
      </c>
      <c r="H165" s="551" t="s">
        <v>1088</v>
      </c>
      <c r="I165" s="565">
        <v>47819.199999999997</v>
      </c>
      <c r="J165" s="565">
        <v>1</v>
      </c>
      <c r="K165" s="566">
        <v>47819.199999999997</v>
      </c>
    </row>
    <row r="166" spans="1:11" ht="14.4" customHeight="1" x14ac:dyDescent="0.3">
      <c r="A166" s="547" t="s">
        <v>442</v>
      </c>
      <c r="B166" s="548" t="s">
        <v>514</v>
      </c>
      <c r="C166" s="551" t="s">
        <v>452</v>
      </c>
      <c r="D166" s="579" t="s">
        <v>516</v>
      </c>
      <c r="E166" s="551" t="s">
        <v>1231</v>
      </c>
      <c r="F166" s="579" t="s">
        <v>1232</v>
      </c>
      <c r="G166" s="551" t="s">
        <v>1089</v>
      </c>
      <c r="H166" s="551" t="s">
        <v>1090</v>
      </c>
      <c r="I166" s="565">
        <v>30324.294999999998</v>
      </c>
      <c r="J166" s="565">
        <v>2</v>
      </c>
      <c r="K166" s="566">
        <v>60648.59</v>
      </c>
    </row>
    <row r="167" spans="1:11" ht="14.4" customHeight="1" x14ac:dyDescent="0.3">
      <c r="A167" s="547" t="s">
        <v>442</v>
      </c>
      <c r="B167" s="548" t="s">
        <v>514</v>
      </c>
      <c r="C167" s="551" t="s">
        <v>452</v>
      </c>
      <c r="D167" s="579" t="s">
        <v>516</v>
      </c>
      <c r="E167" s="551" t="s">
        <v>1231</v>
      </c>
      <c r="F167" s="579" t="s">
        <v>1232</v>
      </c>
      <c r="G167" s="551" t="s">
        <v>1091</v>
      </c>
      <c r="H167" s="551" t="s">
        <v>1092</v>
      </c>
      <c r="I167" s="565">
        <v>32670</v>
      </c>
      <c r="J167" s="565">
        <v>2</v>
      </c>
      <c r="K167" s="566">
        <v>65340</v>
      </c>
    </row>
    <row r="168" spans="1:11" ht="14.4" customHeight="1" x14ac:dyDescent="0.3">
      <c r="A168" s="547" t="s">
        <v>442</v>
      </c>
      <c r="B168" s="548" t="s">
        <v>514</v>
      </c>
      <c r="C168" s="551" t="s">
        <v>452</v>
      </c>
      <c r="D168" s="579" t="s">
        <v>516</v>
      </c>
      <c r="E168" s="551" t="s">
        <v>1231</v>
      </c>
      <c r="F168" s="579" t="s">
        <v>1232</v>
      </c>
      <c r="G168" s="551" t="s">
        <v>1093</v>
      </c>
      <c r="H168" s="551" t="s">
        <v>1094</v>
      </c>
      <c r="I168" s="565">
        <v>4936.8</v>
      </c>
      <c r="J168" s="565">
        <v>2</v>
      </c>
      <c r="K168" s="566">
        <v>9873.6</v>
      </c>
    </row>
    <row r="169" spans="1:11" ht="14.4" customHeight="1" x14ac:dyDescent="0.3">
      <c r="A169" s="547" t="s">
        <v>442</v>
      </c>
      <c r="B169" s="548" t="s">
        <v>514</v>
      </c>
      <c r="C169" s="551" t="s">
        <v>452</v>
      </c>
      <c r="D169" s="579" t="s">
        <v>516</v>
      </c>
      <c r="E169" s="551" t="s">
        <v>1231</v>
      </c>
      <c r="F169" s="579" t="s">
        <v>1232</v>
      </c>
      <c r="G169" s="551" t="s">
        <v>1095</v>
      </c>
      <c r="H169" s="551" t="s">
        <v>1096</v>
      </c>
      <c r="I169" s="565">
        <v>31002.71</v>
      </c>
      <c r="J169" s="565">
        <v>2</v>
      </c>
      <c r="K169" s="566">
        <v>62005.42</v>
      </c>
    </row>
    <row r="170" spans="1:11" ht="14.4" customHeight="1" x14ac:dyDescent="0.3">
      <c r="A170" s="547" t="s">
        <v>442</v>
      </c>
      <c r="B170" s="548" t="s">
        <v>514</v>
      </c>
      <c r="C170" s="551" t="s">
        <v>452</v>
      </c>
      <c r="D170" s="579" t="s">
        <v>516</v>
      </c>
      <c r="E170" s="551" t="s">
        <v>1231</v>
      </c>
      <c r="F170" s="579" t="s">
        <v>1232</v>
      </c>
      <c r="G170" s="551" t="s">
        <v>1097</v>
      </c>
      <c r="H170" s="551" t="s">
        <v>1098</v>
      </c>
      <c r="I170" s="565">
        <v>15553.5</v>
      </c>
      <c r="J170" s="565">
        <v>2</v>
      </c>
      <c r="K170" s="566">
        <v>31107</v>
      </c>
    </row>
    <row r="171" spans="1:11" ht="14.4" customHeight="1" x14ac:dyDescent="0.3">
      <c r="A171" s="547" t="s">
        <v>442</v>
      </c>
      <c r="B171" s="548" t="s">
        <v>514</v>
      </c>
      <c r="C171" s="551" t="s">
        <v>452</v>
      </c>
      <c r="D171" s="579" t="s">
        <v>516</v>
      </c>
      <c r="E171" s="551" t="s">
        <v>1231</v>
      </c>
      <c r="F171" s="579" t="s">
        <v>1232</v>
      </c>
      <c r="G171" s="551" t="s">
        <v>1099</v>
      </c>
      <c r="H171" s="551" t="s">
        <v>1100</v>
      </c>
      <c r="I171" s="565">
        <v>13492</v>
      </c>
      <c r="J171" s="565">
        <v>2</v>
      </c>
      <c r="K171" s="566">
        <v>26984</v>
      </c>
    </row>
    <row r="172" spans="1:11" ht="14.4" customHeight="1" x14ac:dyDescent="0.3">
      <c r="A172" s="547" t="s">
        <v>442</v>
      </c>
      <c r="B172" s="548" t="s">
        <v>514</v>
      </c>
      <c r="C172" s="551" t="s">
        <v>452</v>
      </c>
      <c r="D172" s="579" t="s">
        <v>516</v>
      </c>
      <c r="E172" s="551" t="s">
        <v>1231</v>
      </c>
      <c r="F172" s="579" t="s">
        <v>1232</v>
      </c>
      <c r="G172" s="551" t="s">
        <v>1101</v>
      </c>
      <c r="H172" s="551" t="s">
        <v>1102</v>
      </c>
      <c r="I172" s="565">
        <v>8204</v>
      </c>
      <c r="J172" s="565">
        <v>1</v>
      </c>
      <c r="K172" s="566">
        <v>8204</v>
      </c>
    </row>
    <row r="173" spans="1:11" ht="14.4" customHeight="1" x14ac:dyDescent="0.3">
      <c r="A173" s="547" t="s">
        <v>442</v>
      </c>
      <c r="B173" s="548" t="s">
        <v>514</v>
      </c>
      <c r="C173" s="551" t="s">
        <v>452</v>
      </c>
      <c r="D173" s="579" t="s">
        <v>516</v>
      </c>
      <c r="E173" s="551" t="s">
        <v>1231</v>
      </c>
      <c r="F173" s="579" t="s">
        <v>1232</v>
      </c>
      <c r="G173" s="551" t="s">
        <v>1103</v>
      </c>
      <c r="H173" s="551" t="s">
        <v>1104</v>
      </c>
      <c r="I173" s="565">
        <v>10600.28</v>
      </c>
      <c r="J173" s="565">
        <v>1</v>
      </c>
      <c r="K173" s="566">
        <v>10600.28</v>
      </c>
    </row>
    <row r="174" spans="1:11" ht="14.4" customHeight="1" x14ac:dyDescent="0.3">
      <c r="A174" s="547" t="s">
        <v>442</v>
      </c>
      <c r="B174" s="548" t="s">
        <v>514</v>
      </c>
      <c r="C174" s="551" t="s">
        <v>452</v>
      </c>
      <c r="D174" s="579" t="s">
        <v>516</v>
      </c>
      <c r="E174" s="551" t="s">
        <v>1231</v>
      </c>
      <c r="F174" s="579" t="s">
        <v>1232</v>
      </c>
      <c r="G174" s="551" t="s">
        <v>1105</v>
      </c>
      <c r="H174" s="551" t="s">
        <v>1106</v>
      </c>
      <c r="I174" s="565">
        <v>5750.61</v>
      </c>
      <c r="J174" s="565">
        <v>1</v>
      </c>
      <c r="K174" s="566">
        <v>5750.61</v>
      </c>
    </row>
    <row r="175" spans="1:11" ht="14.4" customHeight="1" x14ac:dyDescent="0.3">
      <c r="A175" s="547" t="s">
        <v>442</v>
      </c>
      <c r="B175" s="548" t="s">
        <v>514</v>
      </c>
      <c r="C175" s="551" t="s">
        <v>452</v>
      </c>
      <c r="D175" s="579" t="s">
        <v>516</v>
      </c>
      <c r="E175" s="551" t="s">
        <v>1231</v>
      </c>
      <c r="F175" s="579" t="s">
        <v>1232</v>
      </c>
      <c r="G175" s="551" t="s">
        <v>1107</v>
      </c>
      <c r="H175" s="551" t="s">
        <v>1108</v>
      </c>
      <c r="I175" s="565">
        <v>7169.08</v>
      </c>
      <c r="J175" s="565">
        <v>1</v>
      </c>
      <c r="K175" s="566">
        <v>7169.08</v>
      </c>
    </row>
    <row r="176" spans="1:11" ht="14.4" customHeight="1" x14ac:dyDescent="0.3">
      <c r="A176" s="547" t="s">
        <v>442</v>
      </c>
      <c r="B176" s="548" t="s">
        <v>514</v>
      </c>
      <c r="C176" s="551" t="s">
        <v>452</v>
      </c>
      <c r="D176" s="579" t="s">
        <v>516</v>
      </c>
      <c r="E176" s="551" t="s">
        <v>1231</v>
      </c>
      <c r="F176" s="579" t="s">
        <v>1232</v>
      </c>
      <c r="G176" s="551" t="s">
        <v>1109</v>
      </c>
      <c r="H176" s="551" t="s">
        <v>1110</v>
      </c>
      <c r="I176" s="565">
        <v>7755.69</v>
      </c>
      <c r="J176" s="565">
        <v>1</v>
      </c>
      <c r="K176" s="566">
        <v>7755.69</v>
      </c>
    </row>
    <row r="177" spans="1:11" ht="14.4" customHeight="1" x14ac:dyDescent="0.3">
      <c r="A177" s="547" t="s">
        <v>442</v>
      </c>
      <c r="B177" s="548" t="s">
        <v>514</v>
      </c>
      <c r="C177" s="551" t="s">
        <v>452</v>
      </c>
      <c r="D177" s="579" t="s">
        <v>516</v>
      </c>
      <c r="E177" s="551" t="s">
        <v>1231</v>
      </c>
      <c r="F177" s="579" t="s">
        <v>1232</v>
      </c>
      <c r="G177" s="551" t="s">
        <v>1111</v>
      </c>
      <c r="H177" s="551" t="s">
        <v>1112</v>
      </c>
      <c r="I177" s="565">
        <v>15511.39</v>
      </c>
      <c r="J177" s="565">
        <v>1</v>
      </c>
      <c r="K177" s="566">
        <v>15511.39</v>
      </c>
    </row>
    <row r="178" spans="1:11" ht="14.4" customHeight="1" x14ac:dyDescent="0.3">
      <c r="A178" s="547" t="s">
        <v>442</v>
      </c>
      <c r="B178" s="548" t="s">
        <v>514</v>
      </c>
      <c r="C178" s="551" t="s">
        <v>452</v>
      </c>
      <c r="D178" s="579" t="s">
        <v>516</v>
      </c>
      <c r="E178" s="551" t="s">
        <v>1231</v>
      </c>
      <c r="F178" s="579" t="s">
        <v>1232</v>
      </c>
      <c r="G178" s="551" t="s">
        <v>1113</v>
      </c>
      <c r="H178" s="551" t="s">
        <v>1114</v>
      </c>
      <c r="I178" s="565">
        <v>5990</v>
      </c>
      <c r="J178" s="565">
        <v>1</v>
      </c>
      <c r="K178" s="566">
        <v>5990</v>
      </c>
    </row>
    <row r="179" spans="1:11" ht="14.4" customHeight="1" x14ac:dyDescent="0.3">
      <c r="A179" s="547" t="s">
        <v>442</v>
      </c>
      <c r="B179" s="548" t="s">
        <v>514</v>
      </c>
      <c r="C179" s="551" t="s">
        <v>452</v>
      </c>
      <c r="D179" s="579" t="s">
        <v>516</v>
      </c>
      <c r="E179" s="551" t="s">
        <v>1231</v>
      </c>
      <c r="F179" s="579" t="s">
        <v>1232</v>
      </c>
      <c r="G179" s="551" t="s">
        <v>1115</v>
      </c>
      <c r="H179" s="551" t="s">
        <v>1116</v>
      </c>
      <c r="I179" s="565">
        <v>2516.1950000000002</v>
      </c>
      <c r="J179" s="565">
        <v>4</v>
      </c>
      <c r="K179" s="566">
        <v>10064.780000000001</v>
      </c>
    </row>
    <row r="180" spans="1:11" ht="14.4" customHeight="1" x14ac:dyDescent="0.3">
      <c r="A180" s="547" t="s">
        <v>442</v>
      </c>
      <c r="B180" s="548" t="s">
        <v>514</v>
      </c>
      <c r="C180" s="551" t="s">
        <v>452</v>
      </c>
      <c r="D180" s="579" t="s">
        <v>516</v>
      </c>
      <c r="E180" s="551" t="s">
        <v>1231</v>
      </c>
      <c r="F180" s="579" t="s">
        <v>1232</v>
      </c>
      <c r="G180" s="551" t="s">
        <v>1117</v>
      </c>
      <c r="H180" s="551" t="s">
        <v>1118</v>
      </c>
      <c r="I180" s="565">
        <v>59229.56</v>
      </c>
      <c r="J180" s="565">
        <v>2</v>
      </c>
      <c r="K180" s="566">
        <v>118459.12</v>
      </c>
    </row>
    <row r="181" spans="1:11" ht="14.4" customHeight="1" x14ac:dyDescent="0.3">
      <c r="A181" s="547" t="s">
        <v>442</v>
      </c>
      <c r="B181" s="548" t="s">
        <v>514</v>
      </c>
      <c r="C181" s="551" t="s">
        <v>452</v>
      </c>
      <c r="D181" s="579" t="s">
        <v>516</v>
      </c>
      <c r="E181" s="551" t="s">
        <v>1231</v>
      </c>
      <c r="F181" s="579" t="s">
        <v>1232</v>
      </c>
      <c r="G181" s="551" t="s">
        <v>1119</v>
      </c>
      <c r="H181" s="551" t="s">
        <v>1120</v>
      </c>
      <c r="I181" s="565">
        <v>253846.16</v>
      </c>
      <c r="J181" s="565">
        <v>2</v>
      </c>
      <c r="K181" s="566">
        <v>507692.32</v>
      </c>
    </row>
    <row r="182" spans="1:11" ht="14.4" customHeight="1" x14ac:dyDescent="0.3">
      <c r="A182" s="547" t="s">
        <v>442</v>
      </c>
      <c r="B182" s="548" t="s">
        <v>514</v>
      </c>
      <c r="C182" s="551" t="s">
        <v>452</v>
      </c>
      <c r="D182" s="579" t="s">
        <v>516</v>
      </c>
      <c r="E182" s="551" t="s">
        <v>1231</v>
      </c>
      <c r="F182" s="579" t="s">
        <v>1232</v>
      </c>
      <c r="G182" s="551" t="s">
        <v>1121</v>
      </c>
      <c r="H182" s="551" t="s">
        <v>1122</v>
      </c>
      <c r="I182" s="565">
        <v>9929.26</v>
      </c>
      <c r="J182" s="565">
        <v>1</v>
      </c>
      <c r="K182" s="566">
        <v>9929.26</v>
      </c>
    </row>
    <row r="183" spans="1:11" ht="14.4" customHeight="1" x14ac:dyDescent="0.3">
      <c r="A183" s="547" t="s">
        <v>442</v>
      </c>
      <c r="B183" s="548" t="s">
        <v>514</v>
      </c>
      <c r="C183" s="551" t="s">
        <v>452</v>
      </c>
      <c r="D183" s="579" t="s">
        <v>516</v>
      </c>
      <c r="E183" s="551" t="s">
        <v>1231</v>
      </c>
      <c r="F183" s="579" t="s">
        <v>1232</v>
      </c>
      <c r="G183" s="551" t="s">
        <v>1123</v>
      </c>
      <c r="H183" s="551" t="s">
        <v>1124</v>
      </c>
      <c r="I183" s="565">
        <v>242</v>
      </c>
      <c r="J183" s="565">
        <v>9</v>
      </c>
      <c r="K183" s="566">
        <v>2178</v>
      </c>
    </row>
    <row r="184" spans="1:11" ht="14.4" customHeight="1" x14ac:dyDescent="0.3">
      <c r="A184" s="547" t="s">
        <v>442</v>
      </c>
      <c r="B184" s="548" t="s">
        <v>514</v>
      </c>
      <c r="C184" s="551" t="s">
        <v>452</v>
      </c>
      <c r="D184" s="579" t="s">
        <v>516</v>
      </c>
      <c r="E184" s="551" t="s">
        <v>1231</v>
      </c>
      <c r="F184" s="579" t="s">
        <v>1232</v>
      </c>
      <c r="G184" s="551" t="s">
        <v>1125</v>
      </c>
      <c r="H184" s="551" t="s">
        <v>1126</v>
      </c>
      <c r="I184" s="565">
        <v>1292.48</v>
      </c>
      <c r="J184" s="565">
        <v>5</v>
      </c>
      <c r="K184" s="566">
        <v>6524.32</v>
      </c>
    </row>
    <row r="185" spans="1:11" ht="14.4" customHeight="1" x14ac:dyDescent="0.3">
      <c r="A185" s="547" t="s">
        <v>442</v>
      </c>
      <c r="B185" s="548" t="s">
        <v>514</v>
      </c>
      <c r="C185" s="551" t="s">
        <v>452</v>
      </c>
      <c r="D185" s="579" t="s">
        <v>516</v>
      </c>
      <c r="E185" s="551" t="s">
        <v>1231</v>
      </c>
      <c r="F185" s="579" t="s">
        <v>1232</v>
      </c>
      <c r="G185" s="551" t="s">
        <v>1127</v>
      </c>
      <c r="H185" s="551" t="s">
        <v>1128</v>
      </c>
      <c r="I185" s="565">
        <v>5215</v>
      </c>
      <c r="J185" s="565">
        <v>1</v>
      </c>
      <c r="K185" s="566">
        <v>5215</v>
      </c>
    </row>
    <row r="186" spans="1:11" ht="14.4" customHeight="1" x14ac:dyDescent="0.3">
      <c r="A186" s="547" t="s">
        <v>442</v>
      </c>
      <c r="B186" s="548" t="s">
        <v>514</v>
      </c>
      <c r="C186" s="551" t="s">
        <v>452</v>
      </c>
      <c r="D186" s="579" t="s">
        <v>516</v>
      </c>
      <c r="E186" s="551" t="s">
        <v>1231</v>
      </c>
      <c r="F186" s="579" t="s">
        <v>1232</v>
      </c>
      <c r="G186" s="551" t="s">
        <v>1129</v>
      </c>
      <c r="H186" s="551" t="s">
        <v>1130</v>
      </c>
      <c r="I186" s="565">
        <v>6536.15</v>
      </c>
      <c r="J186" s="565">
        <v>1</v>
      </c>
      <c r="K186" s="566">
        <v>6536.15</v>
      </c>
    </row>
    <row r="187" spans="1:11" ht="14.4" customHeight="1" x14ac:dyDescent="0.3">
      <c r="A187" s="547" t="s">
        <v>442</v>
      </c>
      <c r="B187" s="548" t="s">
        <v>514</v>
      </c>
      <c r="C187" s="551" t="s">
        <v>452</v>
      </c>
      <c r="D187" s="579" t="s">
        <v>516</v>
      </c>
      <c r="E187" s="551" t="s">
        <v>1231</v>
      </c>
      <c r="F187" s="579" t="s">
        <v>1232</v>
      </c>
      <c r="G187" s="551" t="s">
        <v>1131</v>
      </c>
      <c r="H187" s="551" t="s">
        <v>1132</v>
      </c>
      <c r="I187" s="565">
        <v>3596.12</v>
      </c>
      <c r="J187" s="565">
        <v>1</v>
      </c>
      <c r="K187" s="566">
        <v>3596.12</v>
      </c>
    </row>
    <row r="188" spans="1:11" ht="14.4" customHeight="1" x14ac:dyDescent="0.3">
      <c r="A188" s="547" t="s">
        <v>442</v>
      </c>
      <c r="B188" s="548" t="s">
        <v>514</v>
      </c>
      <c r="C188" s="551" t="s">
        <v>452</v>
      </c>
      <c r="D188" s="579" t="s">
        <v>516</v>
      </c>
      <c r="E188" s="551" t="s">
        <v>1231</v>
      </c>
      <c r="F188" s="579" t="s">
        <v>1232</v>
      </c>
      <c r="G188" s="551" t="s">
        <v>1133</v>
      </c>
      <c r="H188" s="551" t="s">
        <v>1134</v>
      </c>
      <c r="I188" s="565">
        <v>262.57</v>
      </c>
      <c r="J188" s="565">
        <v>1</v>
      </c>
      <c r="K188" s="566">
        <v>262.57</v>
      </c>
    </row>
    <row r="189" spans="1:11" ht="14.4" customHeight="1" x14ac:dyDescent="0.3">
      <c r="A189" s="547" t="s">
        <v>442</v>
      </c>
      <c r="B189" s="548" t="s">
        <v>514</v>
      </c>
      <c r="C189" s="551" t="s">
        <v>452</v>
      </c>
      <c r="D189" s="579" t="s">
        <v>516</v>
      </c>
      <c r="E189" s="551" t="s">
        <v>1231</v>
      </c>
      <c r="F189" s="579" t="s">
        <v>1232</v>
      </c>
      <c r="G189" s="551" t="s">
        <v>1135</v>
      </c>
      <c r="H189" s="551" t="s">
        <v>1136</v>
      </c>
      <c r="I189" s="565">
        <v>12500.21</v>
      </c>
      <c r="J189" s="565">
        <v>3</v>
      </c>
      <c r="K189" s="566">
        <v>35484.46</v>
      </c>
    </row>
    <row r="190" spans="1:11" ht="14.4" customHeight="1" x14ac:dyDescent="0.3">
      <c r="A190" s="547" t="s">
        <v>442</v>
      </c>
      <c r="B190" s="548" t="s">
        <v>514</v>
      </c>
      <c r="C190" s="551" t="s">
        <v>452</v>
      </c>
      <c r="D190" s="579" t="s">
        <v>516</v>
      </c>
      <c r="E190" s="551" t="s">
        <v>1231</v>
      </c>
      <c r="F190" s="579" t="s">
        <v>1232</v>
      </c>
      <c r="G190" s="551" t="s">
        <v>1137</v>
      </c>
      <c r="H190" s="551" t="s">
        <v>1138</v>
      </c>
      <c r="I190" s="565">
        <v>580.65</v>
      </c>
      <c r="J190" s="565">
        <v>1</v>
      </c>
      <c r="K190" s="566">
        <v>580.65</v>
      </c>
    </row>
    <row r="191" spans="1:11" ht="14.4" customHeight="1" x14ac:dyDescent="0.3">
      <c r="A191" s="547" t="s">
        <v>442</v>
      </c>
      <c r="B191" s="548" t="s">
        <v>514</v>
      </c>
      <c r="C191" s="551" t="s">
        <v>452</v>
      </c>
      <c r="D191" s="579" t="s">
        <v>516</v>
      </c>
      <c r="E191" s="551" t="s">
        <v>1231</v>
      </c>
      <c r="F191" s="579" t="s">
        <v>1232</v>
      </c>
      <c r="G191" s="551" t="s">
        <v>1139</v>
      </c>
      <c r="H191" s="551" t="s">
        <v>1140</v>
      </c>
      <c r="I191" s="565">
        <v>151.74</v>
      </c>
      <c r="J191" s="565">
        <v>5</v>
      </c>
      <c r="K191" s="566">
        <v>758.68000000000006</v>
      </c>
    </row>
    <row r="192" spans="1:11" ht="14.4" customHeight="1" x14ac:dyDescent="0.3">
      <c r="A192" s="547" t="s">
        <v>442</v>
      </c>
      <c r="B192" s="548" t="s">
        <v>514</v>
      </c>
      <c r="C192" s="551" t="s">
        <v>452</v>
      </c>
      <c r="D192" s="579" t="s">
        <v>516</v>
      </c>
      <c r="E192" s="551" t="s">
        <v>1231</v>
      </c>
      <c r="F192" s="579" t="s">
        <v>1232</v>
      </c>
      <c r="G192" s="551" t="s">
        <v>1141</v>
      </c>
      <c r="H192" s="551" t="s">
        <v>1142</v>
      </c>
      <c r="I192" s="565">
        <v>5929</v>
      </c>
      <c r="J192" s="565">
        <v>1</v>
      </c>
      <c r="K192" s="566">
        <v>5929</v>
      </c>
    </row>
    <row r="193" spans="1:11" ht="14.4" customHeight="1" x14ac:dyDescent="0.3">
      <c r="A193" s="547" t="s">
        <v>442</v>
      </c>
      <c r="B193" s="548" t="s">
        <v>514</v>
      </c>
      <c r="C193" s="551" t="s">
        <v>452</v>
      </c>
      <c r="D193" s="579" t="s">
        <v>516</v>
      </c>
      <c r="E193" s="551" t="s">
        <v>1231</v>
      </c>
      <c r="F193" s="579" t="s">
        <v>1232</v>
      </c>
      <c r="G193" s="551" t="s">
        <v>1143</v>
      </c>
      <c r="H193" s="551" t="s">
        <v>1144</v>
      </c>
      <c r="I193" s="565">
        <v>3369</v>
      </c>
      <c r="J193" s="565">
        <v>1</v>
      </c>
      <c r="K193" s="566">
        <v>3369</v>
      </c>
    </row>
    <row r="194" spans="1:11" ht="14.4" customHeight="1" x14ac:dyDescent="0.3">
      <c r="A194" s="547" t="s">
        <v>442</v>
      </c>
      <c r="B194" s="548" t="s">
        <v>514</v>
      </c>
      <c r="C194" s="551" t="s">
        <v>452</v>
      </c>
      <c r="D194" s="579" t="s">
        <v>516</v>
      </c>
      <c r="E194" s="551" t="s">
        <v>1231</v>
      </c>
      <c r="F194" s="579" t="s">
        <v>1232</v>
      </c>
      <c r="G194" s="551" t="s">
        <v>1145</v>
      </c>
      <c r="H194" s="551" t="s">
        <v>1146</v>
      </c>
      <c r="I194" s="565">
        <v>82195.3</v>
      </c>
      <c r="J194" s="565">
        <v>1</v>
      </c>
      <c r="K194" s="566">
        <v>82195.3</v>
      </c>
    </row>
    <row r="195" spans="1:11" ht="14.4" customHeight="1" x14ac:dyDescent="0.3">
      <c r="A195" s="547" t="s">
        <v>442</v>
      </c>
      <c r="B195" s="548" t="s">
        <v>514</v>
      </c>
      <c r="C195" s="551" t="s">
        <v>452</v>
      </c>
      <c r="D195" s="579" t="s">
        <v>516</v>
      </c>
      <c r="E195" s="551" t="s">
        <v>1231</v>
      </c>
      <c r="F195" s="579" t="s">
        <v>1232</v>
      </c>
      <c r="G195" s="551" t="s">
        <v>1147</v>
      </c>
      <c r="H195" s="551" t="s">
        <v>1148</v>
      </c>
      <c r="I195" s="565">
        <v>9638.7800000000007</v>
      </c>
      <c r="J195" s="565">
        <v>1</v>
      </c>
      <c r="K195" s="566">
        <v>9638.7800000000007</v>
      </c>
    </row>
    <row r="196" spans="1:11" ht="14.4" customHeight="1" x14ac:dyDescent="0.3">
      <c r="A196" s="547" t="s">
        <v>442</v>
      </c>
      <c r="B196" s="548" t="s">
        <v>514</v>
      </c>
      <c r="C196" s="551" t="s">
        <v>452</v>
      </c>
      <c r="D196" s="579" t="s">
        <v>516</v>
      </c>
      <c r="E196" s="551" t="s">
        <v>1231</v>
      </c>
      <c r="F196" s="579" t="s">
        <v>1232</v>
      </c>
      <c r="G196" s="551" t="s">
        <v>1149</v>
      </c>
      <c r="H196" s="551" t="s">
        <v>1150</v>
      </c>
      <c r="I196" s="565">
        <v>15540.07</v>
      </c>
      <c r="J196" s="565">
        <v>1</v>
      </c>
      <c r="K196" s="566">
        <v>15540.07</v>
      </c>
    </row>
    <row r="197" spans="1:11" ht="14.4" customHeight="1" x14ac:dyDescent="0.3">
      <c r="A197" s="547" t="s">
        <v>442</v>
      </c>
      <c r="B197" s="548" t="s">
        <v>514</v>
      </c>
      <c r="C197" s="551" t="s">
        <v>452</v>
      </c>
      <c r="D197" s="579" t="s">
        <v>516</v>
      </c>
      <c r="E197" s="551" t="s">
        <v>1231</v>
      </c>
      <c r="F197" s="579" t="s">
        <v>1232</v>
      </c>
      <c r="G197" s="551" t="s">
        <v>1151</v>
      </c>
      <c r="H197" s="551" t="s">
        <v>1152</v>
      </c>
      <c r="I197" s="565">
        <v>128005.96</v>
      </c>
      <c r="J197" s="565">
        <v>1</v>
      </c>
      <c r="K197" s="566">
        <v>128005.96</v>
      </c>
    </row>
    <row r="198" spans="1:11" ht="14.4" customHeight="1" x14ac:dyDescent="0.3">
      <c r="A198" s="547" t="s">
        <v>442</v>
      </c>
      <c r="B198" s="548" t="s">
        <v>514</v>
      </c>
      <c r="C198" s="551" t="s">
        <v>452</v>
      </c>
      <c r="D198" s="579" t="s">
        <v>516</v>
      </c>
      <c r="E198" s="551" t="s">
        <v>1231</v>
      </c>
      <c r="F198" s="579" t="s">
        <v>1232</v>
      </c>
      <c r="G198" s="551" t="s">
        <v>1153</v>
      </c>
      <c r="H198" s="551" t="s">
        <v>1154</v>
      </c>
      <c r="I198" s="565">
        <v>6877.04</v>
      </c>
      <c r="J198" s="565">
        <v>1</v>
      </c>
      <c r="K198" s="566">
        <v>6877.04</v>
      </c>
    </row>
    <row r="199" spans="1:11" ht="14.4" customHeight="1" x14ac:dyDescent="0.3">
      <c r="A199" s="547" t="s">
        <v>442</v>
      </c>
      <c r="B199" s="548" t="s">
        <v>514</v>
      </c>
      <c r="C199" s="551" t="s">
        <v>452</v>
      </c>
      <c r="D199" s="579" t="s">
        <v>516</v>
      </c>
      <c r="E199" s="551" t="s">
        <v>1231</v>
      </c>
      <c r="F199" s="579" t="s">
        <v>1232</v>
      </c>
      <c r="G199" s="551" t="s">
        <v>1155</v>
      </c>
      <c r="H199" s="551" t="s">
        <v>1156</v>
      </c>
      <c r="I199" s="565">
        <v>15497.05</v>
      </c>
      <c r="J199" s="565">
        <v>1</v>
      </c>
      <c r="K199" s="566">
        <v>15497.05</v>
      </c>
    </row>
    <row r="200" spans="1:11" ht="14.4" customHeight="1" x14ac:dyDescent="0.3">
      <c r="A200" s="547" t="s">
        <v>442</v>
      </c>
      <c r="B200" s="548" t="s">
        <v>514</v>
      </c>
      <c r="C200" s="551" t="s">
        <v>452</v>
      </c>
      <c r="D200" s="579" t="s">
        <v>516</v>
      </c>
      <c r="E200" s="551" t="s">
        <v>1231</v>
      </c>
      <c r="F200" s="579" t="s">
        <v>1232</v>
      </c>
      <c r="G200" s="551" t="s">
        <v>1157</v>
      </c>
      <c r="H200" s="551" t="s">
        <v>1158</v>
      </c>
      <c r="I200" s="565">
        <v>21993</v>
      </c>
      <c r="J200" s="565">
        <v>1</v>
      </c>
      <c r="K200" s="566">
        <v>21993</v>
      </c>
    </row>
    <row r="201" spans="1:11" ht="14.4" customHeight="1" x14ac:dyDescent="0.3">
      <c r="A201" s="547" t="s">
        <v>442</v>
      </c>
      <c r="B201" s="548" t="s">
        <v>514</v>
      </c>
      <c r="C201" s="551" t="s">
        <v>452</v>
      </c>
      <c r="D201" s="579" t="s">
        <v>516</v>
      </c>
      <c r="E201" s="551" t="s">
        <v>1231</v>
      </c>
      <c r="F201" s="579" t="s">
        <v>1232</v>
      </c>
      <c r="G201" s="551" t="s">
        <v>1159</v>
      </c>
      <c r="H201" s="551" t="s">
        <v>1160</v>
      </c>
      <c r="I201" s="565">
        <v>15505.65</v>
      </c>
      <c r="J201" s="565">
        <v>1</v>
      </c>
      <c r="K201" s="566">
        <v>15505.65</v>
      </c>
    </row>
    <row r="202" spans="1:11" ht="14.4" customHeight="1" x14ac:dyDescent="0.3">
      <c r="A202" s="547" t="s">
        <v>442</v>
      </c>
      <c r="B202" s="548" t="s">
        <v>514</v>
      </c>
      <c r="C202" s="551" t="s">
        <v>452</v>
      </c>
      <c r="D202" s="579" t="s">
        <v>516</v>
      </c>
      <c r="E202" s="551" t="s">
        <v>1231</v>
      </c>
      <c r="F202" s="579" t="s">
        <v>1232</v>
      </c>
      <c r="G202" s="551" t="s">
        <v>1161</v>
      </c>
      <c r="H202" s="551" t="s">
        <v>1162</v>
      </c>
      <c r="I202" s="565">
        <v>12695.625</v>
      </c>
      <c r="J202" s="565">
        <v>2</v>
      </c>
      <c r="K202" s="566">
        <v>25391.25</v>
      </c>
    </row>
    <row r="203" spans="1:11" ht="14.4" customHeight="1" x14ac:dyDescent="0.3">
      <c r="A203" s="547" t="s">
        <v>442</v>
      </c>
      <c r="B203" s="548" t="s">
        <v>514</v>
      </c>
      <c r="C203" s="551" t="s">
        <v>452</v>
      </c>
      <c r="D203" s="579" t="s">
        <v>516</v>
      </c>
      <c r="E203" s="551" t="s">
        <v>1231</v>
      </c>
      <c r="F203" s="579" t="s">
        <v>1232</v>
      </c>
      <c r="G203" s="551" t="s">
        <v>1163</v>
      </c>
      <c r="H203" s="551" t="s">
        <v>1164</v>
      </c>
      <c r="I203" s="565">
        <v>93472.5</v>
      </c>
      <c r="J203" s="565">
        <v>1</v>
      </c>
      <c r="K203" s="566">
        <v>93472.5</v>
      </c>
    </row>
    <row r="204" spans="1:11" ht="14.4" customHeight="1" x14ac:dyDescent="0.3">
      <c r="A204" s="547" t="s">
        <v>442</v>
      </c>
      <c r="B204" s="548" t="s">
        <v>514</v>
      </c>
      <c r="C204" s="551" t="s">
        <v>452</v>
      </c>
      <c r="D204" s="579" t="s">
        <v>516</v>
      </c>
      <c r="E204" s="551" t="s">
        <v>1231</v>
      </c>
      <c r="F204" s="579" t="s">
        <v>1232</v>
      </c>
      <c r="G204" s="551" t="s">
        <v>1165</v>
      </c>
      <c r="H204" s="551" t="s">
        <v>1166</v>
      </c>
      <c r="I204" s="565">
        <v>9486.4</v>
      </c>
      <c r="J204" s="565">
        <v>1</v>
      </c>
      <c r="K204" s="566">
        <v>9486.4</v>
      </c>
    </row>
    <row r="205" spans="1:11" ht="14.4" customHeight="1" x14ac:dyDescent="0.3">
      <c r="A205" s="547" t="s">
        <v>442</v>
      </c>
      <c r="B205" s="548" t="s">
        <v>514</v>
      </c>
      <c r="C205" s="551" t="s">
        <v>452</v>
      </c>
      <c r="D205" s="579" t="s">
        <v>516</v>
      </c>
      <c r="E205" s="551" t="s">
        <v>1231</v>
      </c>
      <c r="F205" s="579" t="s">
        <v>1232</v>
      </c>
      <c r="G205" s="551" t="s">
        <v>1167</v>
      </c>
      <c r="H205" s="551" t="s">
        <v>1168</v>
      </c>
      <c r="I205" s="565">
        <v>3438.82</v>
      </c>
      <c r="J205" s="565">
        <v>1</v>
      </c>
      <c r="K205" s="566">
        <v>3438.82</v>
      </c>
    </row>
    <row r="206" spans="1:11" ht="14.4" customHeight="1" x14ac:dyDescent="0.3">
      <c r="A206" s="547" t="s">
        <v>442</v>
      </c>
      <c r="B206" s="548" t="s">
        <v>514</v>
      </c>
      <c r="C206" s="551" t="s">
        <v>452</v>
      </c>
      <c r="D206" s="579" t="s">
        <v>516</v>
      </c>
      <c r="E206" s="551" t="s">
        <v>1231</v>
      </c>
      <c r="F206" s="579" t="s">
        <v>1232</v>
      </c>
      <c r="G206" s="551" t="s">
        <v>1169</v>
      </c>
      <c r="H206" s="551" t="s">
        <v>1170</v>
      </c>
      <c r="I206" s="565">
        <v>7749.97</v>
      </c>
      <c r="J206" s="565">
        <v>1</v>
      </c>
      <c r="K206" s="566">
        <v>7749.97</v>
      </c>
    </row>
    <row r="207" spans="1:11" ht="14.4" customHeight="1" x14ac:dyDescent="0.3">
      <c r="A207" s="547" t="s">
        <v>442</v>
      </c>
      <c r="B207" s="548" t="s">
        <v>514</v>
      </c>
      <c r="C207" s="551" t="s">
        <v>452</v>
      </c>
      <c r="D207" s="579" t="s">
        <v>516</v>
      </c>
      <c r="E207" s="551" t="s">
        <v>1231</v>
      </c>
      <c r="F207" s="579" t="s">
        <v>1232</v>
      </c>
      <c r="G207" s="551" t="s">
        <v>1171</v>
      </c>
      <c r="H207" s="551" t="s">
        <v>1172</v>
      </c>
      <c r="I207" s="565">
        <v>14731.33</v>
      </c>
      <c r="J207" s="565">
        <v>1</v>
      </c>
      <c r="K207" s="566">
        <v>14731.33</v>
      </c>
    </row>
    <row r="208" spans="1:11" ht="14.4" customHeight="1" x14ac:dyDescent="0.3">
      <c r="A208" s="547" t="s">
        <v>442</v>
      </c>
      <c r="B208" s="548" t="s">
        <v>514</v>
      </c>
      <c r="C208" s="551" t="s">
        <v>452</v>
      </c>
      <c r="D208" s="579" t="s">
        <v>516</v>
      </c>
      <c r="E208" s="551" t="s">
        <v>1231</v>
      </c>
      <c r="F208" s="579" t="s">
        <v>1232</v>
      </c>
      <c r="G208" s="551" t="s">
        <v>1173</v>
      </c>
      <c r="H208" s="551" t="s">
        <v>1174</v>
      </c>
      <c r="I208" s="565">
        <v>2662</v>
      </c>
      <c r="J208" s="565">
        <v>1</v>
      </c>
      <c r="K208" s="566">
        <v>2662</v>
      </c>
    </row>
    <row r="209" spans="1:11" ht="14.4" customHeight="1" x14ac:dyDescent="0.3">
      <c r="A209" s="547" t="s">
        <v>442</v>
      </c>
      <c r="B209" s="548" t="s">
        <v>514</v>
      </c>
      <c r="C209" s="551" t="s">
        <v>452</v>
      </c>
      <c r="D209" s="579" t="s">
        <v>516</v>
      </c>
      <c r="E209" s="551" t="s">
        <v>1231</v>
      </c>
      <c r="F209" s="579" t="s">
        <v>1232</v>
      </c>
      <c r="G209" s="551" t="s">
        <v>1175</v>
      </c>
      <c r="H209" s="551" t="s">
        <v>1176</v>
      </c>
      <c r="I209" s="565">
        <v>6252.04</v>
      </c>
      <c r="J209" s="565">
        <v>1</v>
      </c>
      <c r="K209" s="566">
        <v>6252.04</v>
      </c>
    </row>
    <row r="210" spans="1:11" ht="14.4" customHeight="1" x14ac:dyDescent="0.3">
      <c r="A210" s="547" t="s">
        <v>442</v>
      </c>
      <c r="B210" s="548" t="s">
        <v>514</v>
      </c>
      <c r="C210" s="551" t="s">
        <v>452</v>
      </c>
      <c r="D210" s="579" t="s">
        <v>516</v>
      </c>
      <c r="E210" s="551" t="s">
        <v>1231</v>
      </c>
      <c r="F210" s="579" t="s">
        <v>1232</v>
      </c>
      <c r="G210" s="551" t="s">
        <v>1177</v>
      </c>
      <c r="H210" s="551" t="s">
        <v>1178</v>
      </c>
      <c r="I210" s="565">
        <v>19239</v>
      </c>
      <c r="J210" s="565">
        <v>1</v>
      </c>
      <c r="K210" s="566">
        <v>19239</v>
      </c>
    </row>
    <row r="211" spans="1:11" ht="14.4" customHeight="1" x14ac:dyDescent="0.3">
      <c r="A211" s="547" t="s">
        <v>442</v>
      </c>
      <c r="B211" s="548" t="s">
        <v>514</v>
      </c>
      <c r="C211" s="551" t="s">
        <v>452</v>
      </c>
      <c r="D211" s="579" t="s">
        <v>516</v>
      </c>
      <c r="E211" s="551" t="s">
        <v>1231</v>
      </c>
      <c r="F211" s="579" t="s">
        <v>1232</v>
      </c>
      <c r="G211" s="551" t="s">
        <v>1179</v>
      </c>
      <c r="H211" s="551" t="s">
        <v>1180</v>
      </c>
      <c r="I211" s="565">
        <v>3302.73</v>
      </c>
      <c r="J211" s="565">
        <v>1</v>
      </c>
      <c r="K211" s="566">
        <v>3302.73</v>
      </c>
    </row>
    <row r="212" spans="1:11" ht="14.4" customHeight="1" x14ac:dyDescent="0.3">
      <c r="A212" s="547" t="s">
        <v>442</v>
      </c>
      <c r="B212" s="548" t="s">
        <v>514</v>
      </c>
      <c r="C212" s="551" t="s">
        <v>452</v>
      </c>
      <c r="D212" s="579" t="s">
        <v>516</v>
      </c>
      <c r="E212" s="551" t="s">
        <v>1231</v>
      </c>
      <c r="F212" s="579" t="s">
        <v>1232</v>
      </c>
      <c r="G212" s="551" t="s">
        <v>1181</v>
      </c>
      <c r="H212" s="551" t="s">
        <v>1182</v>
      </c>
      <c r="I212" s="565">
        <v>1177.21</v>
      </c>
      <c r="J212" s="565">
        <v>1</v>
      </c>
      <c r="K212" s="566">
        <v>1177.21</v>
      </c>
    </row>
    <row r="213" spans="1:11" ht="14.4" customHeight="1" x14ac:dyDescent="0.3">
      <c r="A213" s="547" t="s">
        <v>442</v>
      </c>
      <c r="B213" s="548" t="s">
        <v>514</v>
      </c>
      <c r="C213" s="551" t="s">
        <v>452</v>
      </c>
      <c r="D213" s="579" t="s">
        <v>516</v>
      </c>
      <c r="E213" s="551" t="s">
        <v>1231</v>
      </c>
      <c r="F213" s="579" t="s">
        <v>1232</v>
      </c>
      <c r="G213" s="551" t="s">
        <v>1183</v>
      </c>
      <c r="H213" s="551" t="s">
        <v>1184</v>
      </c>
      <c r="I213" s="565">
        <v>14439.33</v>
      </c>
      <c r="J213" s="565">
        <v>3</v>
      </c>
      <c r="K213" s="566">
        <v>43318</v>
      </c>
    </row>
    <row r="214" spans="1:11" ht="14.4" customHeight="1" x14ac:dyDescent="0.3">
      <c r="A214" s="547" t="s">
        <v>442</v>
      </c>
      <c r="B214" s="548" t="s">
        <v>514</v>
      </c>
      <c r="C214" s="551" t="s">
        <v>452</v>
      </c>
      <c r="D214" s="579" t="s">
        <v>516</v>
      </c>
      <c r="E214" s="551" t="s">
        <v>1231</v>
      </c>
      <c r="F214" s="579" t="s">
        <v>1232</v>
      </c>
      <c r="G214" s="551" t="s">
        <v>1185</v>
      </c>
      <c r="H214" s="551" t="s">
        <v>1186</v>
      </c>
      <c r="I214" s="565">
        <v>150.04</v>
      </c>
      <c r="J214" s="565">
        <v>1</v>
      </c>
      <c r="K214" s="566">
        <v>150.04</v>
      </c>
    </row>
    <row r="215" spans="1:11" ht="14.4" customHeight="1" x14ac:dyDescent="0.3">
      <c r="A215" s="547" t="s">
        <v>442</v>
      </c>
      <c r="B215" s="548" t="s">
        <v>514</v>
      </c>
      <c r="C215" s="551" t="s">
        <v>452</v>
      </c>
      <c r="D215" s="579" t="s">
        <v>516</v>
      </c>
      <c r="E215" s="551" t="s">
        <v>1231</v>
      </c>
      <c r="F215" s="579" t="s">
        <v>1232</v>
      </c>
      <c r="G215" s="551" t="s">
        <v>1187</v>
      </c>
      <c r="H215" s="551" t="s">
        <v>1188</v>
      </c>
      <c r="I215" s="565">
        <v>923.35</v>
      </c>
      <c r="J215" s="565">
        <v>5</v>
      </c>
      <c r="K215" s="566">
        <v>4616.76</v>
      </c>
    </row>
    <row r="216" spans="1:11" ht="14.4" customHeight="1" x14ac:dyDescent="0.3">
      <c r="A216" s="547" t="s">
        <v>442</v>
      </c>
      <c r="B216" s="548" t="s">
        <v>514</v>
      </c>
      <c r="C216" s="551" t="s">
        <v>452</v>
      </c>
      <c r="D216" s="579" t="s">
        <v>516</v>
      </c>
      <c r="E216" s="551" t="s">
        <v>1231</v>
      </c>
      <c r="F216" s="579" t="s">
        <v>1232</v>
      </c>
      <c r="G216" s="551" t="s">
        <v>1189</v>
      </c>
      <c r="H216" s="551" t="s">
        <v>1190</v>
      </c>
      <c r="I216" s="565">
        <v>5990</v>
      </c>
      <c r="J216" s="565">
        <v>1</v>
      </c>
      <c r="K216" s="566">
        <v>5990</v>
      </c>
    </row>
    <row r="217" spans="1:11" ht="14.4" customHeight="1" x14ac:dyDescent="0.3">
      <c r="A217" s="547" t="s">
        <v>442</v>
      </c>
      <c r="B217" s="548" t="s">
        <v>514</v>
      </c>
      <c r="C217" s="551" t="s">
        <v>452</v>
      </c>
      <c r="D217" s="579" t="s">
        <v>516</v>
      </c>
      <c r="E217" s="551" t="s">
        <v>1231</v>
      </c>
      <c r="F217" s="579" t="s">
        <v>1232</v>
      </c>
      <c r="G217" s="551" t="s">
        <v>1191</v>
      </c>
      <c r="H217" s="551" t="s">
        <v>1192</v>
      </c>
      <c r="I217" s="565">
        <v>6625.78</v>
      </c>
      <c r="J217" s="565">
        <v>1</v>
      </c>
      <c r="K217" s="566">
        <v>6625.78</v>
      </c>
    </row>
    <row r="218" spans="1:11" ht="14.4" customHeight="1" x14ac:dyDescent="0.3">
      <c r="A218" s="547" t="s">
        <v>442</v>
      </c>
      <c r="B218" s="548" t="s">
        <v>514</v>
      </c>
      <c r="C218" s="551" t="s">
        <v>452</v>
      </c>
      <c r="D218" s="579" t="s">
        <v>516</v>
      </c>
      <c r="E218" s="551" t="s">
        <v>1231</v>
      </c>
      <c r="F218" s="579" t="s">
        <v>1232</v>
      </c>
      <c r="G218" s="551" t="s">
        <v>1193</v>
      </c>
      <c r="H218" s="551" t="s">
        <v>1194</v>
      </c>
      <c r="I218" s="565">
        <v>8643.64</v>
      </c>
      <c r="J218" s="565">
        <v>1</v>
      </c>
      <c r="K218" s="566">
        <v>8643.64</v>
      </c>
    </row>
    <row r="219" spans="1:11" ht="14.4" customHeight="1" x14ac:dyDescent="0.3">
      <c r="A219" s="547" t="s">
        <v>442</v>
      </c>
      <c r="B219" s="548" t="s">
        <v>514</v>
      </c>
      <c r="C219" s="551" t="s">
        <v>452</v>
      </c>
      <c r="D219" s="579" t="s">
        <v>516</v>
      </c>
      <c r="E219" s="551" t="s">
        <v>1231</v>
      </c>
      <c r="F219" s="579" t="s">
        <v>1232</v>
      </c>
      <c r="G219" s="551" t="s">
        <v>1195</v>
      </c>
      <c r="H219" s="551" t="s">
        <v>1196</v>
      </c>
      <c r="I219" s="565">
        <v>4553.84</v>
      </c>
      <c r="J219" s="565">
        <v>2</v>
      </c>
      <c r="K219" s="566">
        <v>9107.67</v>
      </c>
    </row>
    <row r="220" spans="1:11" ht="14.4" customHeight="1" x14ac:dyDescent="0.3">
      <c r="A220" s="547" t="s">
        <v>442</v>
      </c>
      <c r="B220" s="548" t="s">
        <v>514</v>
      </c>
      <c r="C220" s="551" t="s">
        <v>452</v>
      </c>
      <c r="D220" s="579" t="s">
        <v>516</v>
      </c>
      <c r="E220" s="551" t="s">
        <v>1231</v>
      </c>
      <c r="F220" s="579" t="s">
        <v>1232</v>
      </c>
      <c r="G220" s="551" t="s">
        <v>1197</v>
      </c>
      <c r="H220" s="551" t="s">
        <v>1198</v>
      </c>
      <c r="I220" s="565">
        <v>4732.3100000000004</v>
      </c>
      <c r="J220" s="565">
        <v>2</v>
      </c>
      <c r="K220" s="566">
        <v>9464.6200000000008</v>
      </c>
    </row>
    <row r="221" spans="1:11" ht="14.4" customHeight="1" x14ac:dyDescent="0.3">
      <c r="A221" s="547" t="s">
        <v>442</v>
      </c>
      <c r="B221" s="548" t="s">
        <v>514</v>
      </c>
      <c r="C221" s="551" t="s">
        <v>452</v>
      </c>
      <c r="D221" s="579" t="s">
        <v>516</v>
      </c>
      <c r="E221" s="551" t="s">
        <v>1231</v>
      </c>
      <c r="F221" s="579" t="s">
        <v>1232</v>
      </c>
      <c r="G221" s="551" t="s">
        <v>1199</v>
      </c>
      <c r="H221" s="551" t="s">
        <v>1200</v>
      </c>
      <c r="I221" s="565">
        <v>9878.44</v>
      </c>
      <c r="J221" s="565">
        <v>1</v>
      </c>
      <c r="K221" s="566">
        <v>9878.44</v>
      </c>
    </row>
    <row r="222" spans="1:11" ht="14.4" customHeight="1" x14ac:dyDescent="0.3">
      <c r="A222" s="547" t="s">
        <v>442</v>
      </c>
      <c r="B222" s="548" t="s">
        <v>514</v>
      </c>
      <c r="C222" s="551" t="s">
        <v>452</v>
      </c>
      <c r="D222" s="579" t="s">
        <v>516</v>
      </c>
      <c r="E222" s="551" t="s">
        <v>1231</v>
      </c>
      <c r="F222" s="579" t="s">
        <v>1232</v>
      </c>
      <c r="G222" s="551" t="s">
        <v>1201</v>
      </c>
      <c r="H222" s="551" t="s">
        <v>1202</v>
      </c>
      <c r="I222" s="565">
        <v>7327.5</v>
      </c>
      <c r="J222" s="565">
        <v>2</v>
      </c>
      <c r="K222" s="566">
        <v>14655</v>
      </c>
    </row>
    <row r="223" spans="1:11" ht="14.4" customHeight="1" x14ac:dyDescent="0.3">
      <c r="A223" s="547" t="s">
        <v>442</v>
      </c>
      <c r="B223" s="548" t="s">
        <v>514</v>
      </c>
      <c r="C223" s="551" t="s">
        <v>452</v>
      </c>
      <c r="D223" s="579" t="s">
        <v>516</v>
      </c>
      <c r="E223" s="551" t="s">
        <v>1231</v>
      </c>
      <c r="F223" s="579" t="s">
        <v>1232</v>
      </c>
      <c r="G223" s="551" t="s">
        <v>1203</v>
      </c>
      <c r="H223" s="551" t="s">
        <v>1204</v>
      </c>
      <c r="I223" s="565">
        <v>16807.5</v>
      </c>
      <c r="J223" s="565">
        <v>1</v>
      </c>
      <c r="K223" s="566">
        <v>16807.5</v>
      </c>
    </row>
    <row r="224" spans="1:11" ht="14.4" customHeight="1" x14ac:dyDescent="0.3">
      <c r="A224" s="547" t="s">
        <v>442</v>
      </c>
      <c r="B224" s="548" t="s">
        <v>514</v>
      </c>
      <c r="C224" s="551" t="s">
        <v>452</v>
      </c>
      <c r="D224" s="579" t="s">
        <v>516</v>
      </c>
      <c r="E224" s="551" t="s">
        <v>1231</v>
      </c>
      <c r="F224" s="579" t="s">
        <v>1232</v>
      </c>
      <c r="G224" s="551" t="s">
        <v>1205</v>
      </c>
      <c r="H224" s="551" t="s">
        <v>1206</v>
      </c>
      <c r="I224" s="565">
        <v>22619.74</v>
      </c>
      <c r="J224" s="565">
        <v>1</v>
      </c>
      <c r="K224" s="566">
        <v>22619.74</v>
      </c>
    </row>
    <row r="225" spans="1:11" ht="14.4" customHeight="1" x14ac:dyDescent="0.3">
      <c r="A225" s="547" t="s">
        <v>442</v>
      </c>
      <c r="B225" s="548" t="s">
        <v>514</v>
      </c>
      <c r="C225" s="551" t="s">
        <v>452</v>
      </c>
      <c r="D225" s="579" t="s">
        <v>516</v>
      </c>
      <c r="E225" s="551" t="s">
        <v>1231</v>
      </c>
      <c r="F225" s="579" t="s">
        <v>1232</v>
      </c>
      <c r="G225" s="551" t="s">
        <v>1207</v>
      </c>
      <c r="H225" s="551" t="s">
        <v>1208</v>
      </c>
      <c r="I225" s="565">
        <v>29965.63</v>
      </c>
      <c r="J225" s="565">
        <v>1</v>
      </c>
      <c r="K225" s="566">
        <v>29965.63</v>
      </c>
    </row>
    <row r="226" spans="1:11" ht="14.4" customHeight="1" x14ac:dyDescent="0.3">
      <c r="A226" s="547" t="s">
        <v>442</v>
      </c>
      <c r="B226" s="548" t="s">
        <v>514</v>
      </c>
      <c r="C226" s="551" t="s">
        <v>452</v>
      </c>
      <c r="D226" s="579" t="s">
        <v>516</v>
      </c>
      <c r="E226" s="551" t="s">
        <v>1231</v>
      </c>
      <c r="F226" s="579" t="s">
        <v>1232</v>
      </c>
      <c r="G226" s="551" t="s">
        <v>1209</v>
      </c>
      <c r="H226" s="551" t="s">
        <v>1210</v>
      </c>
      <c r="I226" s="565">
        <v>42828</v>
      </c>
      <c r="J226" s="565">
        <v>1</v>
      </c>
      <c r="K226" s="566">
        <v>42828</v>
      </c>
    </row>
    <row r="227" spans="1:11" ht="14.4" customHeight="1" x14ac:dyDescent="0.3">
      <c r="A227" s="547" t="s">
        <v>442</v>
      </c>
      <c r="B227" s="548" t="s">
        <v>514</v>
      </c>
      <c r="C227" s="551" t="s">
        <v>452</v>
      </c>
      <c r="D227" s="579" t="s">
        <v>516</v>
      </c>
      <c r="E227" s="551" t="s">
        <v>1231</v>
      </c>
      <c r="F227" s="579" t="s">
        <v>1232</v>
      </c>
      <c r="G227" s="551" t="s">
        <v>1211</v>
      </c>
      <c r="H227" s="551" t="s">
        <v>1212</v>
      </c>
      <c r="I227" s="565">
        <v>5470.6</v>
      </c>
      <c r="J227" s="565">
        <v>1</v>
      </c>
      <c r="K227" s="566">
        <v>5470.6</v>
      </c>
    </row>
    <row r="228" spans="1:11" ht="14.4" customHeight="1" x14ac:dyDescent="0.3">
      <c r="A228" s="547" t="s">
        <v>442</v>
      </c>
      <c r="B228" s="548" t="s">
        <v>514</v>
      </c>
      <c r="C228" s="551" t="s">
        <v>452</v>
      </c>
      <c r="D228" s="579" t="s">
        <v>516</v>
      </c>
      <c r="E228" s="551" t="s">
        <v>1231</v>
      </c>
      <c r="F228" s="579" t="s">
        <v>1232</v>
      </c>
      <c r="G228" s="551" t="s">
        <v>1213</v>
      </c>
      <c r="H228" s="551" t="s">
        <v>1214</v>
      </c>
      <c r="I228" s="565">
        <v>5990</v>
      </c>
      <c r="J228" s="565">
        <v>1</v>
      </c>
      <c r="K228" s="566">
        <v>5990</v>
      </c>
    </row>
    <row r="229" spans="1:11" ht="14.4" customHeight="1" thickBot="1" x14ac:dyDescent="0.35">
      <c r="A229" s="555" t="s">
        <v>442</v>
      </c>
      <c r="B229" s="556" t="s">
        <v>514</v>
      </c>
      <c r="C229" s="559" t="s">
        <v>452</v>
      </c>
      <c r="D229" s="580" t="s">
        <v>516</v>
      </c>
      <c r="E229" s="559" t="s">
        <v>1231</v>
      </c>
      <c r="F229" s="580" t="s">
        <v>1232</v>
      </c>
      <c r="G229" s="559" t="s">
        <v>1215</v>
      </c>
      <c r="H229" s="559" t="s">
        <v>1216</v>
      </c>
      <c r="I229" s="567">
        <v>2761.22</v>
      </c>
      <c r="J229" s="567">
        <v>1</v>
      </c>
      <c r="K229" s="568">
        <v>2761.22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4" ht="15" thickBot="1" x14ac:dyDescent="0.35">
      <c r="A2" s="234" t="s">
        <v>257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4" x14ac:dyDescent="0.3">
      <c r="A3" s="253" t="s">
        <v>199</v>
      </c>
      <c r="B3" s="394" t="s">
        <v>181</v>
      </c>
      <c r="C3" s="236">
        <v>0</v>
      </c>
      <c r="D3" s="237">
        <v>99</v>
      </c>
      <c r="E3" s="256">
        <v>100</v>
      </c>
      <c r="F3" s="256">
        <v>101</v>
      </c>
      <c r="G3" s="256">
        <v>302</v>
      </c>
      <c r="H3" s="256">
        <v>304</v>
      </c>
      <c r="I3" s="256">
        <v>305</v>
      </c>
      <c r="J3" s="256">
        <v>409</v>
      </c>
      <c r="K3" s="256">
        <v>526</v>
      </c>
      <c r="L3" s="237">
        <v>642</v>
      </c>
      <c r="M3" s="595">
        <v>930</v>
      </c>
      <c r="N3" s="610"/>
    </row>
    <row r="4" spans="1:14" ht="36.6" outlineLevel="1" thickBot="1" x14ac:dyDescent="0.35">
      <c r="A4" s="254">
        <v>2016</v>
      </c>
      <c r="B4" s="395"/>
      <c r="C4" s="238" t="s">
        <v>182</v>
      </c>
      <c r="D4" s="239" t="s">
        <v>183</v>
      </c>
      <c r="E4" s="257" t="s">
        <v>228</v>
      </c>
      <c r="F4" s="257" t="s">
        <v>229</v>
      </c>
      <c r="G4" s="257" t="s">
        <v>230</v>
      </c>
      <c r="H4" s="257" t="s">
        <v>231</v>
      </c>
      <c r="I4" s="257" t="s">
        <v>232</v>
      </c>
      <c r="J4" s="257" t="s">
        <v>208</v>
      </c>
      <c r="K4" s="257" t="s">
        <v>209</v>
      </c>
      <c r="L4" s="239" t="s">
        <v>210</v>
      </c>
      <c r="M4" s="596" t="s">
        <v>201</v>
      </c>
      <c r="N4" s="610"/>
    </row>
    <row r="5" spans="1:14" x14ac:dyDescent="0.3">
      <c r="A5" s="240" t="s">
        <v>184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597"/>
      <c r="N5" s="610"/>
    </row>
    <row r="6" spans="1:14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26.5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Data'!I:I,'ON Data'!$D:$D,$A$4,'ON Data'!$E:$E,1),SUMIFS('ON Data'!I:I,'ON Data'!$E:$E,1)/'ON Data'!$D$3),1)</f>
        <v>2.6</v>
      </c>
      <c r="E6" s="281">
        <f xml:space="preserve">
TRUNC(IF($A$4&lt;=12,SUMIFS('ON Data'!J:J,'ON Data'!$D:$D,$A$4,'ON Data'!$E:$E,1),SUMIFS('ON Data'!J:J,'ON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2.7</v>
      </c>
      <c r="G6" s="281">
        <f xml:space="preserve">
TRUNC(IF($A$4&lt;=12,SUMIFS('ON Data'!O:O,'ON Data'!$D:$D,$A$4,'ON Data'!$E:$E,1),SUMIFS('ON Data'!O:O,'ON Data'!$E:$E,1)/'ON Data'!$D$3),1)</f>
        <v>0</v>
      </c>
      <c r="H6" s="281">
        <f xml:space="preserve">
TRUNC(IF($A$4&lt;=12,SUMIFS('ON Data'!Q:Q,'ON Data'!$D:$D,$A$4,'ON Data'!$E:$E,1),SUMIFS('ON Data'!Q:Q,'ON Data'!$E:$E,1)/'ON Data'!$D$3),1)</f>
        <v>1.7</v>
      </c>
      <c r="I6" s="281">
        <f xml:space="preserve">
TRUNC(IF($A$4&lt;=12,SUMIFS('ON Data'!R:R,'ON Data'!$D:$D,$A$4,'ON Data'!$E:$E,1),SUMIFS('ON Data'!R:R,'ON Data'!$E:$E,1)/'ON Data'!$D$3),1)</f>
        <v>1</v>
      </c>
      <c r="J6" s="281">
        <f xml:space="preserve">
TRUNC(IF($A$4&lt;=12,SUMIFS('ON Data'!V:V,'ON Data'!$D:$D,$A$4,'ON Data'!$E:$E,1),SUMIFS('ON Data'!V:V,'ON Data'!$E:$E,1)/'ON Data'!$D$3),1)</f>
        <v>4.8</v>
      </c>
      <c r="K6" s="281">
        <f xml:space="preserve">
TRUNC(IF($A$4&lt;=12,SUMIFS('ON Data'!AJ:AJ,'ON Data'!$D:$D,$A$4,'ON Data'!$E:$E,1),SUMIFS('ON Data'!AJ:AJ,'ON Data'!$E:$E,1)/'ON Data'!$D$3),1)</f>
        <v>10.7</v>
      </c>
      <c r="L6" s="281">
        <f xml:space="preserve">
TRUNC(IF($A$4&lt;=12,SUMIFS('ON Data'!AR:AR,'ON Data'!$D:$D,$A$4,'ON Data'!$E:$E,1),SUMIFS('ON Data'!AR:AR,'ON Data'!$E:$E,1)/'ON Data'!$D$3),1)</f>
        <v>1</v>
      </c>
      <c r="M6" s="598">
        <f xml:space="preserve">
TRUNC(IF($A$4&lt;=12,SUMIFS('ON Data'!AW:AW,'ON Data'!$D:$D,$A$4,'ON Data'!$E:$E,1),SUMIFS('ON Data'!AW:AW,'ON Data'!$E:$E,1)/'ON Data'!$D$3),1)</f>
        <v>1.8</v>
      </c>
      <c r="N6" s="610"/>
    </row>
    <row r="7" spans="1:14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598"/>
      <c r="N7" s="610"/>
    </row>
    <row r="8" spans="1:14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598"/>
      <c r="N8" s="610"/>
    </row>
    <row r="9" spans="1:14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599"/>
      <c r="N9" s="610"/>
    </row>
    <row r="10" spans="1:14" x14ac:dyDescent="0.3">
      <c r="A10" s="243" t="s">
        <v>185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600"/>
      <c r="N10" s="610"/>
    </row>
    <row r="11" spans="1:14" x14ac:dyDescent="0.3">
      <c r="A11" s="244" t="s">
        <v>186</v>
      </c>
      <c r="B11" s="261">
        <f xml:space="preserve">
IF($A$4&lt;=12,SUMIFS('ON Data'!F:F,'ON Data'!$D:$D,$A$4,'ON Data'!$E:$E,2),SUMIFS('ON Data'!F:F,'ON Data'!$E:$E,2))</f>
        <v>44365.200000000004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Data'!I:I,'ON Data'!$D:$D,$A$4,'ON Data'!$E:$E,2),SUMIFS('ON Data'!I:I,'ON Data'!$E:$E,2))</f>
        <v>4323.2000000000007</v>
      </c>
      <c r="E11" s="263">
        <f xml:space="preserve">
IF($A$4&lt;=12,SUMIFS('ON Data'!J:J,'ON Data'!$D:$D,$A$4,'ON Data'!$E:$E,2),SUMIFS('ON Data'!J:J,'ON Data'!$E:$E,2))</f>
        <v>72</v>
      </c>
      <c r="F11" s="263">
        <f xml:space="preserve">
IF($A$4&lt;=12,SUMIFS('ON Data'!K:K,'ON Data'!$D:$D,$A$4,'ON Data'!$E:$E,2),SUMIFS('ON Data'!K:K,'ON Data'!$E:$E,2))</f>
        <v>4682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Data'!Q:Q,'ON Data'!$D:$D,$A$4,'ON Data'!$E:$E,2),SUMIFS('ON Data'!Q:Q,'ON Data'!$E:$E,2))</f>
        <v>2797.6</v>
      </c>
      <c r="I11" s="263">
        <f xml:space="preserve">
IF($A$4&lt;=12,SUMIFS('ON Data'!R:R,'ON Data'!$D:$D,$A$4,'ON Data'!$E:$E,2),SUMIFS('ON Data'!R:R,'ON Data'!$E:$E,2))</f>
        <v>1660</v>
      </c>
      <c r="J11" s="263">
        <f xml:space="preserve">
IF($A$4&lt;=12,SUMIFS('ON Data'!V:V,'ON Data'!$D:$D,$A$4,'ON Data'!$E:$E,2),SUMIFS('ON Data'!V:V,'ON Data'!$E:$E,2))</f>
        <v>8158.4</v>
      </c>
      <c r="K11" s="263">
        <f xml:space="preserve">
IF($A$4&lt;=12,SUMIFS('ON Data'!AJ:AJ,'ON Data'!$D:$D,$A$4,'ON Data'!$E:$E,2),SUMIFS('ON Data'!AJ:AJ,'ON Data'!$E:$E,2))</f>
        <v>17859.2</v>
      </c>
      <c r="L11" s="263">
        <f xml:space="preserve">
IF($A$4&lt;=12,SUMIFS('ON Data'!AR:AR,'ON Data'!$D:$D,$A$4,'ON Data'!$E:$E,2),SUMIFS('ON Data'!AR:AR,'ON Data'!$E:$E,2))</f>
        <v>1696</v>
      </c>
      <c r="M11" s="601">
        <f xml:space="preserve">
IF($A$4&lt;=12,SUMIFS('ON Data'!AW:AW,'ON Data'!$D:$D,$A$4,'ON Data'!$E:$E,2),SUMIFS('ON Data'!AW:AW,'ON Data'!$E:$E,2))</f>
        <v>3116.8000000000006</v>
      </c>
      <c r="N11" s="610"/>
    </row>
    <row r="12" spans="1:14" x14ac:dyDescent="0.3">
      <c r="A12" s="244" t="s">
        <v>187</v>
      </c>
      <c r="B12" s="261">
        <f xml:space="preserve">
IF($A$4&lt;=12,SUMIFS('ON Data'!F:F,'ON Data'!$D:$D,$A$4,'ON Data'!$E:$E,3),SUMIFS('ON Data'!F:F,'ON Data'!$E:$E,3))</f>
        <v>368.7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Data'!I:I,'ON Data'!$D:$D,$A$4,'ON Data'!$E:$E,3),SUMIFS('ON Data'!I:I,'ON Data'!$E:$E,3))</f>
        <v>66.3</v>
      </c>
      <c r="E12" s="263">
        <f xml:space="preserve">
IF($A$4&lt;=12,SUMIFS('ON Data'!J:J,'ON Data'!$D:$D,$A$4,'ON Data'!$E:$E,3),SUMIFS('ON Data'!J:J,'ON Data'!$E:$E,3))</f>
        <v>0</v>
      </c>
      <c r="F12" s="263">
        <f xml:space="preserve">
IF($A$4&lt;=12,SUMIFS('ON Data'!K:K,'ON Data'!$D:$D,$A$4,'ON Data'!$E:$E,3),SUMIFS('ON Data'!K:K,'ON Data'!$E:$E,3))</f>
        <v>155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Data'!Q:Q,'ON Data'!$D:$D,$A$4,'ON Data'!$E:$E,3),SUMIFS('ON Data'!Q:Q,'ON Data'!$E:$E,3))</f>
        <v>147.4</v>
      </c>
      <c r="I12" s="263">
        <f xml:space="preserve">
IF($A$4&lt;=12,SUMIFS('ON Data'!R:R,'ON Data'!$D:$D,$A$4,'ON Data'!$E:$E,3),SUMIFS('ON Data'!R:R,'ON Data'!$E:$E,3))</f>
        <v>0</v>
      </c>
      <c r="J12" s="263">
        <f xml:space="preserve">
IF($A$4&lt;=12,SUMIFS('ON Data'!V:V,'ON Data'!$D:$D,$A$4,'ON Data'!$E:$E,3),SUMIFS('ON Data'!V:V,'ON Data'!$E:$E,3))</f>
        <v>0</v>
      </c>
      <c r="K12" s="263">
        <f xml:space="preserve">
IF($A$4&lt;=12,SUMIFS('ON Data'!AJ:AJ,'ON Data'!$D:$D,$A$4,'ON Data'!$E:$E,3),SUMIFS('ON Data'!AJ:AJ,'ON Data'!$E:$E,3))</f>
        <v>0</v>
      </c>
      <c r="L12" s="263">
        <f xml:space="preserve">
IF($A$4&lt;=12,SUMIFS('ON Data'!AR:AR,'ON Data'!$D:$D,$A$4,'ON Data'!$E:$E,3),SUMIFS('ON Data'!AR:AR,'ON Data'!$E:$E,3))</f>
        <v>0</v>
      </c>
      <c r="M12" s="601">
        <f xml:space="preserve">
IF($A$4&lt;=12,SUMIFS('ON Data'!AW:AW,'ON Data'!$D:$D,$A$4,'ON Data'!$E:$E,3),SUMIFS('ON Data'!AW:AW,'ON Data'!$E:$E,3))</f>
        <v>0</v>
      </c>
      <c r="N12" s="610"/>
    </row>
    <row r="13" spans="1:14" x14ac:dyDescent="0.3">
      <c r="A13" s="244" t="s">
        <v>194</v>
      </c>
      <c r="B13" s="261">
        <f xml:space="preserve">
IF($A$4&lt;=12,SUMIFS('ON Data'!F:F,'ON Data'!$D:$D,$A$4,'ON Data'!$E:$E,4),SUMIFS('ON Data'!F:F,'ON Data'!$E:$E,4))</f>
        <v>0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Data'!I:I,'ON Data'!$D:$D,$A$4,'ON Data'!$E:$E,4),SUMIFS('ON Data'!I:I,'ON Data'!$E:$E,4))</f>
        <v>0</v>
      </c>
      <c r="E13" s="263">
        <f xml:space="preserve">
IF($A$4&lt;=12,SUMIFS('ON Data'!J:J,'ON Data'!$D:$D,$A$4,'ON Data'!$E:$E,4),SUMIFS('ON Data'!J:J,'ON Data'!$E:$E,4))</f>
        <v>0</v>
      </c>
      <c r="F13" s="263">
        <f xml:space="preserve">
IF($A$4&lt;=12,SUMIFS('ON Data'!K:K,'ON Data'!$D:$D,$A$4,'ON Data'!$E:$E,4),SUMIFS('ON Data'!K:K,'ON Data'!$E:$E,4))</f>
        <v>0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Data'!Q:Q,'ON Data'!$D:$D,$A$4,'ON Data'!$E:$E,4),SUMIFS('ON Data'!Q:Q,'ON Data'!$E:$E,4))</f>
        <v>0</v>
      </c>
      <c r="I13" s="263">
        <f xml:space="preserve">
IF($A$4&lt;=12,SUMIFS('ON Data'!R:R,'ON Data'!$D:$D,$A$4,'ON Data'!$E:$E,4),SUMIFS('ON Data'!R:R,'ON Data'!$E:$E,4))</f>
        <v>0</v>
      </c>
      <c r="J13" s="263">
        <f xml:space="preserve">
IF($A$4&lt;=12,SUMIFS('ON Data'!V:V,'ON Data'!$D:$D,$A$4,'ON Data'!$E:$E,4),SUMIFS('ON Data'!V:V,'ON Data'!$E:$E,4))</f>
        <v>0</v>
      </c>
      <c r="K13" s="263">
        <f xml:space="preserve">
IF($A$4&lt;=12,SUMIFS('ON Data'!AJ:AJ,'ON Data'!$D:$D,$A$4,'ON Data'!$E:$E,4),SUMIFS('ON Data'!AJ:AJ,'ON Data'!$E:$E,4))</f>
        <v>0</v>
      </c>
      <c r="L13" s="263">
        <f xml:space="preserve">
IF($A$4&lt;=12,SUMIFS('ON Data'!AR:AR,'ON Data'!$D:$D,$A$4,'ON Data'!$E:$E,4),SUMIFS('ON Data'!AR:AR,'ON Data'!$E:$E,4))</f>
        <v>0</v>
      </c>
      <c r="M13" s="601">
        <f xml:space="preserve">
IF($A$4&lt;=12,SUMIFS('ON Data'!AW:AW,'ON Data'!$D:$D,$A$4,'ON Data'!$E:$E,4),SUMIFS('ON Data'!AW:AW,'ON Data'!$E:$E,4))</f>
        <v>0</v>
      </c>
      <c r="N13" s="610"/>
    </row>
    <row r="14" spans="1:14" ht="15" thickBot="1" x14ac:dyDescent="0.35">
      <c r="A14" s="245" t="s">
        <v>188</v>
      </c>
      <c r="B14" s="264">
        <f xml:space="preserve">
IF($A$4&lt;=12,SUMIFS('ON Data'!F:F,'ON Data'!$D:$D,$A$4,'ON Data'!$E:$E,5),SUMIFS('ON Data'!F:F,'ON Data'!$E:$E,5))</f>
        <v>290</v>
      </c>
      <c r="C14" s="265">
        <f xml:space="preserve">
IF($A$4&lt;=12,SUMIFS('ON Data'!G:G,'ON Data'!$D:$D,$A$4,'ON Data'!$E:$E,5),SUMIFS('ON Data'!G:G,'ON Data'!$E:$E,5))</f>
        <v>290</v>
      </c>
      <c r="D14" s="266">
        <f xml:space="preserve">
IF($A$4&lt;=12,SUMIFS('ON Data'!I:I,'ON Data'!$D:$D,$A$4,'ON Data'!$E:$E,5),SUMIFS('ON Data'!I:I,'ON Data'!$E:$E,5))</f>
        <v>0</v>
      </c>
      <c r="E14" s="266">
        <f xml:space="preserve">
IF($A$4&lt;=12,SUMIFS('ON Data'!J:J,'ON Data'!$D:$D,$A$4,'ON Data'!$E:$E,5),SUMIFS('ON Data'!J:J,'ON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Data'!O:O,'ON Data'!$D:$D,$A$4,'ON Data'!$E:$E,5),SUMIFS('ON Data'!O:O,'ON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266">
        <f xml:space="preserve">
IF($A$4&lt;=12,SUMIFS('ON Data'!V:V,'ON Data'!$D:$D,$A$4,'ON Data'!$E:$E,5),SUMIFS('ON Data'!V:V,'ON Data'!$E:$E,5))</f>
        <v>0</v>
      </c>
      <c r="K14" s="266">
        <f xml:space="preserve">
IF($A$4&lt;=12,SUMIFS('ON Data'!AJ:AJ,'ON Data'!$D:$D,$A$4,'ON Data'!$E:$E,5),SUMIFS('ON Data'!AJ:AJ,'ON Data'!$E:$E,5))</f>
        <v>0</v>
      </c>
      <c r="L14" s="266">
        <f xml:space="preserve">
IF($A$4&lt;=12,SUMIFS('ON Data'!AR:AR,'ON Data'!$D:$D,$A$4,'ON Data'!$E:$E,5),SUMIFS('ON Data'!AR:AR,'ON Data'!$E:$E,5))</f>
        <v>0</v>
      </c>
      <c r="M14" s="602">
        <f xml:space="preserve">
IF($A$4&lt;=12,SUMIFS('ON Data'!AW:AW,'ON Data'!$D:$D,$A$4,'ON Data'!$E:$E,5),SUMIFS('ON Data'!AW:AW,'ON Data'!$E:$E,5))</f>
        <v>0</v>
      </c>
      <c r="N14" s="610"/>
    </row>
    <row r="15" spans="1:14" x14ac:dyDescent="0.3">
      <c r="A15" s="163" t="s">
        <v>198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603"/>
      <c r="N15" s="610"/>
    </row>
    <row r="16" spans="1:14" x14ac:dyDescent="0.3">
      <c r="A16" s="246" t="s">
        <v>189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Data'!I:I,'ON Data'!$D:$D,$A$4,'ON Data'!$E:$E,7),SUMIFS('ON Data'!I:I,'ON Data'!$E:$E,7))</f>
        <v>0</v>
      </c>
      <c r="E16" s="263">
        <f xml:space="preserve">
IF($A$4&lt;=12,SUMIFS('ON Data'!J:J,'ON Data'!$D:$D,$A$4,'ON Data'!$E:$E,7),SUMIFS('ON Data'!J:J,'ON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Data'!Q:Q,'ON Data'!$D:$D,$A$4,'ON Data'!$E:$E,7),SUMIFS('ON Data'!Q:Q,'ON Data'!$E:$E,7))</f>
        <v>0</v>
      </c>
      <c r="I16" s="263">
        <f xml:space="preserve">
IF($A$4&lt;=12,SUMIFS('ON Data'!R:R,'ON Data'!$D:$D,$A$4,'ON Data'!$E:$E,7),SUMIFS('ON Data'!R:R,'ON Data'!$E:$E,7))</f>
        <v>0</v>
      </c>
      <c r="J16" s="263">
        <f xml:space="preserve">
IF($A$4&lt;=12,SUMIFS('ON Data'!V:V,'ON Data'!$D:$D,$A$4,'ON Data'!$E:$E,7),SUMIFS('ON Data'!V:V,'ON Data'!$E:$E,7))</f>
        <v>0</v>
      </c>
      <c r="K16" s="263">
        <f xml:space="preserve">
IF($A$4&lt;=12,SUMIFS('ON Data'!AJ:AJ,'ON Data'!$D:$D,$A$4,'ON Data'!$E:$E,7),SUMIFS('ON Data'!AJ:AJ,'ON Data'!$E:$E,7))</f>
        <v>0</v>
      </c>
      <c r="L16" s="263">
        <f xml:space="preserve">
IF($A$4&lt;=12,SUMIFS('ON Data'!AR:AR,'ON Data'!$D:$D,$A$4,'ON Data'!$E:$E,7),SUMIFS('ON Data'!AR:AR,'ON Data'!$E:$E,7))</f>
        <v>0</v>
      </c>
      <c r="M16" s="601">
        <f xml:space="preserve">
IF($A$4&lt;=12,SUMIFS('ON Data'!AW:AW,'ON Data'!$D:$D,$A$4,'ON Data'!$E:$E,7),SUMIFS('ON Data'!AW:AW,'ON Data'!$E:$E,7))</f>
        <v>0</v>
      </c>
      <c r="N16" s="610"/>
    </row>
    <row r="17" spans="1:14" x14ac:dyDescent="0.3">
      <c r="A17" s="246" t="s">
        <v>190</v>
      </c>
      <c r="B17" s="261">
        <f xml:space="preserve">
IF($A$4&lt;=12,SUMIFS('ON Data'!F:F,'ON Data'!$D:$D,$A$4,'ON Data'!$E:$E,8),SUMIFS('ON Data'!F:F,'ON Data'!$E:$E,8))</f>
        <v>40000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Data'!I:I,'ON Data'!$D:$D,$A$4,'ON Data'!$E:$E,8),SUMIFS('ON Data'!I:I,'ON Data'!$E:$E,8))</f>
        <v>0</v>
      </c>
      <c r="E17" s="263">
        <f xml:space="preserve">
IF($A$4&lt;=12,SUMIFS('ON Data'!J:J,'ON Data'!$D:$D,$A$4,'ON Data'!$E:$E,8),SUMIFS('ON Data'!J:J,'ON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Data'!Q:Q,'ON Data'!$D:$D,$A$4,'ON Data'!$E:$E,8),SUMIFS('ON Data'!Q:Q,'ON Data'!$E:$E,8))</f>
        <v>0</v>
      </c>
      <c r="I17" s="263">
        <f xml:space="preserve">
IF($A$4&lt;=12,SUMIFS('ON Data'!R:R,'ON Data'!$D:$D,$A$4,'ON Data'!$E:$E,8),SUMIFS('ON Data'!R:R,'ON Data'!$E:$E,8))</f>
        <v>0</v>
      </c>
      <c r="J17" s="263">
        <f xml:space="preserve">
IF($A$4&lt;=12,SUMIFS('ON Data'!V:V,'ON Data'!$D:$D,$A$4,'ON Data'!$E:$E,8),SUMIFS('ON Data'!V:V,'ON Data'!$E:$E,8))</f>
        <v>0</v>
      </c>
      <c r="K17" s="263">
        <f xml:space="preserve">
IF($A$4&lt;=12,SUMIFS('ON Data'!AJ:AJ,'ON Data'!$D:$D,$A$4,'ON Data'!$E:$E,8),SUMIFS('ON Data'!AJ:AJ,'ON Data'!$E:$E,8))</f>
        <v>40000</v>
      </c>
      <c r="L17" s="263">
        <f xml:space="preserve">
IF($A$4&lt;=12,SUMIFS('ON Data'!AR:AR,'ON Data'!$D:$D,$A$4,'ON Data'!$E:$E,8),SUMIFS('ON Data'!AR:AR,'ON Data'!$E:$E,8))</f>
        <v>0</v>
      </c>
      <c r="M17" s="601">
        <f xml:space="preserve">
IF($A$4&lt;=12,SUMIFS('ON Data'!AW:AW,'ON Data'!$D:$D,$A$4,'ON Data'!$E:$E,8),SUMIFS('ON Data'!AW:AW,'ON Data'!$E:$E,8))</f>
        <v>0</v>
      </c>
      <c r="N17" s="610"/>
    </row>
    <row r="18" spans="1:14" x14ac:dyDescent="0.3">
      <c r="A18" s="246" t="s">
        <v>191</v>
      </c>
      <c r="B18" s="261">
        <f xml:space="preserve">
B19-B16-B17</f>
        <v>696383</v>
      </c>
      <c r="C18" s="262">
        <f t="shared" ref="C18:F18" si="0" xml:space="preserve">
C19-C16-C17</f>
        <v>0</v>
      </c>
      <c r="D18" s="263">
        <f t="shared" si="0"/>
        <v>59686</v>
      </c>
      <c r="E18" s="263">
        <f t="shared" si="0"/>
        <v>1131</v>
      </c>
      <c r="F18" s="263">
        <f t="shared" si="0"/>
        <v>149301</v>
      </c>
      <c r="G18" s="263">
        <f t="shared" ref="G18:K18" si="1" xml:space="preserve">
G19-G16-G17</f>
        <v>0</v>
      </c>
      <c r="H18" s="263">
        <f t="shared" si="1"/>
        <v>33699</v>
      </c>
      <c r="I18" s="263">
        <f t="shared" si="1"/>
        <v>54074</v>
      </c>
      <c r="J18" s="263">
        <f t="shared" si="1"/>
        <v>84167</v>
      </c>
      <c r="K18" s="263">
        <f t="shared" si="1"/>
        <v>283540</v>
      </c>
      <c r="L18" s="263">
        <f t="shared" ref="L18:M18" si="2" xml:space="preserve">
L19-L16-L17</f>
        <v>10231</v>
      </c>
      <c r="M18" s="601">
        <f t="shared" si="2"/>
        <v>20554</v>
      </c>
      <c r="N18" s="610"/>
    </row>
    <row r="19" spans="1:14" ht="15" thickBot="1" x14ac:dyDescent="0.35">
      <c r="A19" s="247" t="s">
        <v>192</v>
      </c>
      <c r="B19" s="270">
        <f xml:space="preserve">
IF($A$4&lt;=12,SUMIFS('ON Data'!F:F,'ON Data'!$D:$D,$A$4,'ON Data'!$E:$E,9),SUMIFS('ON Data'!F:F,'ON Data'!$E:$E,9))</f>
        <v>736383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Data'!I:I,'ON Data'!$D:$D,$A$4,'ON Data'!$E:$E,9),SUMIFS('ON Data'!I:I,'ON Data'!$E:$E,9))</f>
        <v>59686</v>
      </c>
      <c r="E19" s="272">
        <f xml:space="preserve">
IF($A$4&lt;=12,SUMIFS('ON Data'!J:J,'ON Data'!$D:$D,$A$4,'ON Data'!$E:$E,9),SUMIFS('ON Data'!J:J,'ON Data'!$E:$E,9))</f>
        <v>1131</v>
      </c>
      <c r="F19" s="272">
        <f xml:space="preserve">
IF($A$4&lt;=12,SUMIFS('ON Data'!K:K,'ON Data'!$D:$D,$A$4,'ON Data'!$E:$E,9),SUMIFS('ON Data'!K:K,'ON Data'!$E:$E,9))</f>
        <v>149301</v>
      </c>
      <c r="G19" s="272">
        <f xml:space="preserve">
IF($A$4&lt;=12,SUMIFS('ON Data'!O:O,'ON Data'!$D:$D,$A$4,'ON Data'!$E:$E,9),SUMIFS('ON Data'!O:O,'ON Data'!$E:$E,9))</f>
        <v>0</v>
      </c>
      <c r="H19" s="272">
        <f xml:space="preserve">
IF($A$4&lt;=12,SUMIFS('ON Data'!Q:Q,'ON Data'!$D:$D,$A$4,'ON Data'!$E:$E,9),SUMIFS('ON Data'!Q:Q,'ON Data'!$E:$E,9))</f>
        <v>33699</v>
      </c>
      <c r="I19" s="272">
        <f xml:space="preserve">
IF($A$4&lt;=12,SUMIFS('ON Data'!R:R,'ON Data'!$D:$D,$A$4,'ON Data'!$E:$E,9),SUMIFS('ON Data'!R:R,'ON Data'!$E:$E,9))</f>
        <v>54074</v>
      </c>
      <c r="J19" s="272">
        <f xml:space="preserve">
IF($A$4&lt;=12,SUMIFS('ON Data'!V:V,'ON Data'!$D:$D,$A$4,'ON Data'!$E:$E,9),SUMIFS('ON Data'!V:V,'ON Data'!$E:$E,9))</f>
        <v>84167</v>
      </c>
      <c r="K19" s="272">
        <f xml:space="preserve">
IF($A$4&lt;=12,SUMIFS('ON Data'!AJ:AJ,'ON Data'!$D:$D,$A$4,'ON Data'!$E:$E,9),SUMIFS('ON Data'!AJ:AJ,'ON Data'!$E:$E,9))</f>
        <v>323540</v>
      </c>
      <c r="L19" s="272">
        <f xml:space="preserve">
IF($A$4&lt;=12,SUMIFS('ON Data'!AR:AR,'ON Data'!$D:$D,$A$4,'ON Data'!$E:$E,9),SUMIFS('ON Data'!AR:AR,'ON Data'!$E:$E,9))</f>
        <v>10231</v>
      </c>
      <c r="M19" s="604">
        <f xml:space="preserve">
IF($A$4&lt;=12,SUMIFS('ON Data'!AW:AW,'ON Data'!$D:$D,$A$4,'ON Data'!$E:$E,9),SUMIFS('ON Data'!AW:AW,'ON Data'!$E:$E,9))</f>
        <v>20554</v>
      </c>
      <c r="N19" s="610"/>
    </row>
    <row r="20" spans="1:14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11597643</v>
      </c>
      <c r="C20" s="274">
        <f xml:space="preserve">
IF($A$4&lt;=12,SUMIFS('ON Data'!G:G,'ON Data'!$D:$D,$A$4,'ON Data'!$E:$E,6),SUMIFS('ON Data'!G:G,'ON Data'!$E:$E,6))</f>
        <v>116000</v>
      </c>
      <c r="D20" s="275">
        <f xml:space="preserve">
IF($A$4&lt;=12,SUMIFS('ON Data'!I:I,'ON Data'!$D:$D,$A$4,'ON Data'!$E:$E,6),SUMIFS('ON Data'!I:I,'ON Data'!$E:$E,6))</f>
        <v>921750</v>
      </c>
      <c r="E20" s="275">
        <f xml:space="preserve">
IF($A$4&lt;=12,SUMIFS('ON Data'!J:J,'ON Data'!$D:$D,$A$4,'ON Data'!$E:$E,6),SUMIFS('ON Data'!J:J,'ON Data'!$E:$E,6))</f>
        <v>21596</v>
      </c>
      <c r="F20" s="275">
        <f xml:space="preserve">
IF($A$4&lt;=12,SUMIFS('ON Data'!K:K,'ON Data'!$D:$D,$A$4,'ON Data'!$E:$E,6),SUMIFS('ON Data'!K:K,'ON Data'!$E:$E,6))</f>
        <v>2276195</v>
      </c>
      <c r="G20" s="275">
        <f xml:space="preserve">
IF($A$4&lt;=12,SUMIFS('ON Data'!O:O,'ON Data'!$D:$D,$A$4,'ON Data'!$E:$E,6),SUMIFS('ON Data'!O:O,'ON Data'!$E:$E,6))</f>
        <v>0</v>
      </c>
      <c r="H20" s="275">
        <f xml:space="preserve">
IF($A$4&lt;=12,SUMIFS('ON Data'!Q:Q,'ON Data'!$D:$D,$A$4,'ON Data'!$E:$E,6),SUMIFS('ON Data'!Q:Q,'ON Data'!$E:$E,6))</f>
        <v>658990</v>
      </c>
      <c r="I20" s="275">
        <f xml:space="preserve">
IF($A$4&lt;=12,SUMIFS('ON Data'!R:R,'ON Data'!$D:$D,$A$4,'ON Data'!$E:$E,6),SUMIFS('ON Data'!R:R,'ON Data'!$E:$E,6))</f>
        <v>546054</v>
      </c>
      <c r="J20" s="275">
        <f xml:space="preserve">
IF($A$4&lt;=12,SUMIFS('ON Data'!V:V,'ON Data'!$D:$D,$A$4,'ON Data'!$E:$E,6),SUMIFS('ON Data'!V:V,'ON Data'!$E:$E,6))</f>
        <v>1619038</v>
      </c>
      <c r="K20" s="275">
        <f xml:space="preserve">
IF($A$4&lt;=12,SUMIFS('ON Data'!AJ:AJ,'ON Data'!$D:$D,$A$4,'ON Data'!$E:$E,6),SUMIFS('ON Data'!AJ:AJ,'ON Data'!$E:$E,6))</f>
        <v>4758314</v>
      </c>
      <c r="L20" s="275">
        <f xml:space="preserve">
IF($A$4&lt;=12,SUMIFS('ON Data'!AR:AR,'ON Data'!$D:$D,$A$4,'ON Data'!$E:$E,6),SUMIFS('ON Data'!AR:AR,'ON Data'!$E:$E,6))</f>
        <v>194931</v>
      </c>
      <c r="M20" s="605">
        <f xml:space="preserve">
IF($A$4&lt;=12,SUMIFS('ON Data'!AW:AW,'ON Data'!$D:$D,$A$4,'ON Data'!$E:$E,6),SUMIFS('ON Data'!AW:AW,'ON Data'!$E:$E,6))</f>
        <v>484775</v>
      </c>
      <c r="N20" s="610"/>
    </row>
    <row r="21" spans="1:14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Data'!I:I,'ON Data'!$D:$D,$A$4,'ON Data'!$E:$E,12),SUMIFS('ON Data'!I:I,'ON Data'!$E:$E,12))</f>
        <v>0</v>
      </c>
      <c r="E21" s="263">
        <f xml:space="preserve">
IF($A$4&lt;=12,SUMIFS('ON Data'!J:J,'ON Data'!$D:$D,$A$4,'ON Data'!$E:$E,12),SUMIFS('ON Data'!J:J,'ON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Data'!Q:Q,'ON Data'!$D:$D,$A$4,'ON Data'!$E:$E,12),SUMIFS('ON Data'!Q:Q,'ON Data'!$E:$E,12))</f>
        <v>0</v>
      </c>
      <c r="I21" s="263">
        <f xml:space="preserve">
IF($A$4&lt;=12,SUMIFS('ON Data'!R:R,'ON Data'!$D:$D,$A$4,'ON Data'!$E:$E,12),SUMIFS('ON Data'!R:R,'ON Data'!$E:$E,12))</f>
        <v>0</v>
      </c>
      <c r="J21" s="263">
        <f xml:space="preserve">
IF($A$4&lt;=12,SUMIFS('ON Data'!V:V,'ON Data'!$D:$D,$A$4,'ON Data'!$E:$E,12),SUMIFS('ON Data'!V:V,'ON Data'!$E:$E,12))</f>
        <v>0</v>
      </c>
      <c r="K21" s="263">
        <f xml:space="preserve">
IF($A$4&lt;=12,SUMIFS('ON Data'!AJ:AJ,'ON Data'!$D:$D,$A$4,'ON Data'!$E:$E,12),SUMIFS('ON Data'!AJ:AJ,'ON Data'!$E:$E,12))</f>
        <v>0</v>
      </c>
      <c r="N21" s="610"/>
    </row>
    <row r="22" spans="1:14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F22" si="3" xml:space="preserve">
IF(OR(C21="",C21=0),"",C20/C21)</f>
        <v/>
      </c>
      <c r="D22" s="319" t="str">
        <f t="shared" si="3"/>
        <v/>
      </c>
      <c r="E22" s="319" t="str">
        <f t="shared" si="3"/>
        <v/>
      </c>
      <c r="F22" s="319" t="str">
        <f t="shared" si="3"/>
        <v/>
      </c>
      <c r="G22" s="319" t="str">
        <f t="shared" ref="G22:K22" si="4" xml:space="preserve">
IF(OR(G21="",G21=0),"",G20/G21)</f>
        <v/>
      </c>
      <c r="H22" s="319" t="str">
        <f t="shared" si="4"/>
        <v/>
      </c>
      <c r="I22" s="319" t="str">
        <f t="shared" si="4"/>
        <v/>
      </c>
      <c r="J22" s="319" t="str">
        <f t="shared" si="4"/>
        <v/>
      </c>
      <c r="K22" s="319" t="str">
        <f t="shared" si="4"/>
        <v/>
      </c>
      <c r="N22" s="610"/>
    </row>
    <row r="23" spans="1:14" ht="15" hidden="1" outlineLevel="1" thickBot="1" x14ac:dyDescent="0.35">
      <c r="A23" s="249" t="s">
        <v>68</v>
      </c>
      <c r="B23" s="264">
        <f xml:space="preserve">
IF(B21="","",B20-B21)</f>
        <v>11597643</v>
      </c>
      <c r="C23" s="265">
        <f t="shared" ref="C23:F23" si="5" xml:space="preserve">
IF(C21="","",C20-C21)</f>
        <v>116000</v>
      </c>
      <c r="D23" s="266">
        <f t="shared" si="5"/>
        <v>921750</v>
      </c>
      <c r="E23" s="266">
        <f t="shared" si="5"/>
        <v>21596</v>
      </c>
      <c r="F23" s="266">
        <f t="shared" si="5"/>
        <v>2276195</v>
      </c>
      <c r="G23" s="266">
        <f t="shared" ref="G23:K23" si="6" xml:space="preserve">
IF(G21="","",G20-G21)</f>
        <v>0</v>
      </c>
      <c r="H23" s="266">
        <f t="shared" si="6"/>
        <v>658990</v>
      </c>
      <c r="I23" s="266">
        <f t="shared" si="6"/>
        <v>546054</v>
      </c>
      <c r="J23" s="266">
        <f t="shared" si="6"/>
        <v>1619038</v>
      </c>
      <c r="K23" s="266">
        <f t="shared" si="6"/>
        <v>4758314</v>
      </c>
      <c r="N23" s="610"/>
    </row>
    <row r="24" spans="1:14" x14ac:dyDescent="0.3">
      <c r="A24" s="243" t="s">
        <v>193</v>
      </c>
      <c r="B24" s="290" t="s">
        <v>3</v>
      </c>
      <c r="C24" s="611" t="s">
        <v>204</v>
      </c>
      <c r="D24" s="581"/>
      <c r="E24" s="582"/>
      <c r="F24" s="583"/>
      <c r="G24" s="582" t="s">
        <v>205</v>
      </c>
      <c r="H24" s="584"/>
      <c r="I24" s="584"/>
      <c r="J24" s="584"/>
      <c r="K24" s="584"/>
      <c r="L24" s="584"/>
      <c r="M24" s="606" t="s">
        <v>206</v>
      </c>
      <c r="N24" s="610"/>
    </row>
    <row r="25" spans="1:14" x14ac:dyDescent="0.3">
      <c r="A25" s="244" t="s">
        <v>73</v>
      </c>
      <c r="B25" s="261">
        <f xml:space="preserve">
SUM(C25:M25)</f>
        <v>56102.5</v>
      </c>
      <c r="C25" s="612">
        <f xml:space="preserve">
IF($A$4&lt;=12,SUMIFS('ON Data'!J:J,'ON Data'!$D:$D,$A$4,'ON Data'!$E:$E,10),SUMIFS('ON Data'!J:J,'ON Data'!$E:$E,10))</f>
        <v>4500</v>
      </c>
      <c r="D25" s="585"/>
      <c r="E25" s="586"/>
      <c r="F25" s="587"/>
      <c r="G25" s="586">
        <f xml:space="preserve">
IF($A$4&lt;=12,SUMIFS('ON Data'!O:O,'ON Data'!$D:$D,$A$4,'ON Data'!$E:$E,10),SUMIFS('ON Data'!O:O,'ON Data'!$E:$E,10))</f>
        <v>51602.5</v>
      </c>
      <c r="H25" s="587"/>
      <c r="I25" s="587"/>
      <c r="J25" s="587"/>
      <c r="K25" s="587"/>
      <c r="L25" s="587"/>
      <c r="M25" s="607">
        <f xml:space="preserve">
IF($A$4&lt;=12,SUMIFS('ON Data'!AW:AW,'ON Data'!$D:$D,$A$4,'ON Data'!$E:$E,10),SUMIFS('ON Data'!AW:AW,'ON Data'!$E:$E,10))</f>
        <v>0</v>
      </c>
      <c r="N25" s="610"/>
    </row>
    <row r="26" spans="1:14" x14ac:dyDescent="0.3">
      <c r="A26" s="250" t="s">
        <v>203</v>
      </c>
      <c r="B26" s="270">
        <f xml:space="preserve">
SUM(C26:M26)</f>
        <v>70877.226463104322</v>
      </c>
      <c r="C26" s="612">
        <f xml:space="preserve">
IF($A$4&lt;=12,SUMIFS('ON Data'!J:J,'ON Data'!$D:$D,$A$4,'ON Data'!$E:$E,11),SUMIFS('ON Data'!J:J,'ON Data'!$E:$E,11))</f>
        <v>16793.893129770993</v>
      </c>
      <c r="D26" s="585"/>
      <c r="E26" s="586"/>
      <c r="F26" s="587"/>
      <c r="G26" s="588">
        <f xml:space="preserve">
IF($A$4&lt;=12,SUMIFS('ON Data'!O:O,'ON Data'!$D:$D,$A$4,'ON Data'!$E:$E,11),SUMIFS('ON Data'!O:O,'ON Data'!$E:$E,11))</f>
        <v>54083.333333333328</v>
      </c>
      <c r="H26" s="589"/>
      <c r="I26" s="589"/>
      <c r="J26" s="589"/>
      <c r="K26" s="589"/>
      <c r="L26" s="589"/>
      <c r="M26" s="607">
        <f xml:space="preserve">
IF($A$4&lt;=12,SUMIFS('ON Data'!AW:AW,'ON Data'!$D:$D,$A$4,'ON Data'!$E:$E,11),SUMIFS('ON Data'!AW:AW,'ON Data'!$E:$E,11))</f>
        <v>0</v>
      </c>
      <c r="N26" s="610"/>
    </row>
    <row r="27" spans="1:14" x14ac:dyDescent="0.3">
      <c r="A27" s="250" t="s">
        <v>75</v>
      </c>
      <c r="B27" s="291">
        <f xml:space="preserve">
IF(B26=0,0,B25/B26)</f>
        <v>0.79154479936097077</v>
      </c>
      <c r="C27" s="613">
        <f xml:space="preserve">
IF(C26=0,0,C25/C26)</f>
        <v>0.26795454545454545</v>
      </c>
      <c r="D27" s="590"/>
      <c r="E27" s="591"/>
      <c r="F27" s="587"/>
      <c r="G27" s="591">
        <f xml:space="preserve">
IF(G26=0,0,G25/G26)</f>
        <v>0.95412942989214189</v>
      </c>
      <c r="H27" s="587"/>
      <c r="I27" s="587"/>
      <c r="J27" s="587"/>
      <c r="K27" s="587"/>
      <c r="L27" s="587"/>
      <c r="M27" s="608">
        <f xml:space="preserve">
IF(M26=0,0,M25/M26)</f>
        <v>0</v>
      </c>
      <c r="N27" s="610"/>
    </row>
    <row r="28" spans="1:14" ht="15" thickBot="1" x14ac:dyDescent="0.35">
      <c r="A28" s="250" t="s">
        <v>202</v>
      </c>
      <c r="B28" s="270">
        <f xml:space="preserve">
SUM(C28:M28)</f>
        <v>14774.726463104322</v>
      </c>
      <c r="C28" s="614">
        <f xml:space="preserve">
C26-C25</f>
        <v>12293.893129770993</v>
      </c>
      <c r="D28" s="592"/>
      <c r="E28" s="593"/>
      <c r="F28" s="594"/>
      <c r="G28" s="593">
        <f xml:space="preserve">
G26-G25</f>
        <v>2480.8333333333285</v>
      </c>
      <c r="H28" s="594"/>
      <c r="I28" s="594"/>
      <c r="J28" s="594"/>
      <c r="K28" s="594"/>
      <c r="L28" s="594"/>
      <c r="M28" s="609">
        <f xml:space="preserve">
M26-M25</f>
        <v>0</v>
      </c>
      <c r="N28" s="610"/>
    </row>
    <row r="29" spans="1:14" x14ac:dyDescent="0.3">
      <c r="A29" s="251"/>
      <c r="B29" s="251"/>
      <c r="C29" s="252"/>
      <c r="D29" s="251"/>
      <c r="E29" s="252"/>
      <c r="F29" s="252"/>
      <c r="G29" s="252"/>
      <c r="H29" s="252"/>
      <c r="I29" s="252"/>
      <c r="J29" s="252"/>
      <c r="K29" s="252"/>
    </row>
    <row r="30" spans="1:14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</row>
    <row r="31" spans="1:14" x14ac:dyDescent="0.3">
      <c r="A31" s="114" t="s">
        <v>200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</row>
    <row r="32" spans="1:14" ht="14.4" customHeight="1" x14ac:dyDescent="0.3">
      <c r="A32" s="287" t="s">
        <v>197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</row>
    <row r="33" spans="1:1" x14ac:dyDescent="0.3">
      <c r="A33" s="289" t="s">
        <v>233</v>
      </c>
    </row>
    <row r="34" spans="1:1" x14ac:dyDescent="0.3">
      <c r="A34" s="289" t="s">
        <v>234</v>
      </c>
    </row>
    <row r="35" spans="1:1" x14ac:dyDescent="0.3">
      <c r="A35" s="289" t="s">
        <v>235</v>
      </c>
    </row>
    <row r="36" spans="1:1" x14ac:dyDescent="0.3">
      <c r="A36" s="289" t="s">
        <v>207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K22">
    <cfRule type="cellIs" dxfId="6" priority="6" operator="greaterThan">
      <formula>1</formula>
    </cfRule>
  </conditionalFormatting>
  <conditionalFormatting sqref="B23:K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21299.261377703933</v>
      </c>
      <c r="D4" s="161">
        <f ca="1">IF(ISERROR(VLOOKUP("Náklady celkem",INDIRECT("HI!$A:$G"),5,0)),0,VLOOKUP("Náklady celkem",INDIRECT("HI!$A:$G"),5,0))</f>
        <v>23163.535540000001</v>
      </c>
      <c r="E4" s="162">
        <f ca="1">IF(C4=0,0,D4/C4)</f>
        <v>1.0875276437636279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55.916671714793083</v>
      </c>
      <c r="D7" s="169">
        <f>IF(ISERROR(HI!E5),"",HI!E5)</f>
        <v>26.809260000000002</v>
      </c>
      <c r="E7" s="166">
        <f t="shared" ref="E7:E15" si="0">IF(C7=0,0,D7/C7)</f>
        <v>0.47945021006869865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222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0.92410994666945279</v>
      </c>
      <c r="E11" s="166">
        <f t="shared" si="0"/>
        <v>1.5401832444490879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0.93675012794025669</v>
      </c>
      <c r="E12" s="166">
        <f t="shared" si="0"/>
        <v>1.1709376599253207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4473.9690174397974</v>
      </c>
      <c r="D15" s="169">
        <f>IF(ISERROR(HI!E6),"",HI!E6)</f>
        <v>3857.777349999998</v>
      </c>
      <c r="E15" s="166">
        <f t="shared" si="0"/>
        <v>0.86227180719449603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13659.251233150171</v>
      </c>
      <c r="D16" s="165">
        <f ca="1">IF(ISERROR(VLOOKUP("Osobní náklady (Kč) *",INDIRECT("HI!$A:$G"),5,0)),0,VLOOKUP("Osobní náklady (Kč) *",INDIRECT("HI!$A:$G"),5,0))</f>
        <v>15697.410770000002</v>
      </c>
      <c r="E16" s="166">
        <f ca="1">IF(C16=0,0,D16/C16)</f>
        <v>1.1492145873928536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55266.118999999999</v>
      </c>
      <c r="D18" s="184">
        <f ca="1">IF(ISERROR(VLOOKUP("Výnosy celkem",INDIRECT("HI!$A:$G"),5,0)),0,VLOOKUP("Výnosy celkem",INDIRECT("HI!$A:$G"),5,0))</f>
        <v>88862.582970000003</v>
      </c>
      <c r="E18" s="185">
        <f t="shared" ref="E18:E21" ca="1" si="1">IF(C18=0,0,D18/C18)</f>
        <v>1.6079034420709006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55266.118999999999</v>
      </c>
      <c r="D19" s="165">
        <f ca="1">IF(ISERROR(VLOOKUP("Ambulance *",INDIRECT("HI!$A:$G"),5,0)),0,VLOOKUP("Ambulance *",INDIRECT("HI!$A:$G"),5,0))</f>
        <v>88862.582970000003</v>
      </c>
      <c r="E19" s="166">
        <f t="shared" ca="1" si="1"/>
        <v>1.6079034420709006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1.6079034420709006</v>
      </c>
      <c r="E20" s="166">
        <f t="shared" si="1"/>
        <v>1.6079034420709006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1.29622679192687</v>
      </c>
      <c r="E21" s="166">
        <f t="shared" si="1"/>
        <v>1.5249726963845529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9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1234</v>
      </c>
    </row>
    <row r="2" spans="1:49" x14ac:dyDescent="0.3">
      <c r="A2" s="234" t="s">
        <v>257</v>
      </c>
    </row>
    <row r="3" spans="1:49" x14ac:dyDescent="0.3">
      <c r="A3" s="230" t="s">
        <v>168</v>
      </c>
      <c r="B3" s="255">
        <v>2016</v>
      </c>
      <c r="D3" s="231">
        <f>MAX(D5:D1048576)</f>
        <v>11</v>
      </c>
      <c r="F3" s="231">
        <f>SUMIF($E5:$E1048576,"&lt;10",F5:F1048576)</f>
        <v>12419342.200000001</v>
      </c>
      <c r="G3" s="231">
        <f t="shared" ref="G3:AW3" si="0">SUMIF($E5:$E1048576,"&lt;10",G5:G1048576)</f>
        <v>116290</v>
      </c>
      <c r="H3" s="231">
        <f t="shared" si="0"/>
        <v>0</v>
      </c>
      <c r="I3" s="231">
        <f t="shared" si="0"/>
        <v>985854.3</v>
      </c>
      <c r="J3" s="231">
        <f t="shared" si="0"/>
        <v>22799.4</v>
      </c>
      <c r="K3" s="231">
        <f t="shared" si="0"/>
        <v>2430363.4000000004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0</v>
      </c>
      <c r="Q3" s="231">
        <f t="shared" si="0"/>
        <v>695653.20000000007</v>
      </c>
      <c r="R3" s="231">
        <f t="shared" si="0"/>
        <v>601799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1711417.2000000002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5139831.0999999987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206869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508465.6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28</v>
      </c>
      <c r="D5" s="230">
        <v>1</v>
      </c>
      <c r="E5" s="230">
        <v>1</v>
      </c>
      <c r="F5" s="230">
        <v>25.2</v>
      </c>
      <c r="G5" s="230">
        <v>0</v>
      </c>
      <c r="H5" s="230">
        <v>0</v>
      </c>
      <c r="I5" s="230">
        <v>2.4</v>
      </c>
      <c r="J5" s="230">
        <v>0</v>
      </c>
      <c r="K5" s="230">
        <v>2.8</v>
      </c>
      <c r="L5" s="230">
        <v>0</v>
      </c>
      <c r="M5" s="230">
        <v>0</v>
      </c>
      <c r="N5" s="230">
        <v>0</v>
      </c>
      <c r="O5" s="230">
        <v>0</v>
      </c>
      <c r="P5" s="230">
        <v>0</v>
      </c>
      <c r="Q5" s="230">
        <v>1.5</v>
      </c>
      <c r="R5" s="230">
        <v>1</v>
      </c>
      <c r="S5" s="230">
        <v>0</v>
      </c>
      <c r="T5" s="230">
        <v>0</v>
      </c>
      <c r="U5" s="230">
        <v>0</v>
      </c>
      <c r="V5" s="230">
        <v>4.8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9.9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1</v>
      </c>
      <c r="AS5" s="230">
        <v>0</v>
      </c>
      <c r="AT5" s="230">
        <v>0</v>
      </c>
      <c r="AU5" s="230">
        <v>0</v>
      </c>
      <c r="AV5" s="230">
        <v>0</v>
      </c>
      <c r="AW5" s="230">
        <v>1.8</v>
      </c>
    </row>
    <row r="6" spans="1:49" x14ac:dyDescent="0.3">
      <c r="A6" s="230" t="s">
        <v>171</v>
      </c>
      <c r="B6" s="255">
        <v>3</v>
      </c>
      <c r="C6" s="230">
        <v>28</v>
      </c>
      <c r="D6" s="230">
        <v>1</v>
      </c>
      <c r="E6" s="230">
        <v>2</v>
      </c>
      <c r="F6" s="230">
        <v>3946.4</v>
      </c>
      <c r="G6" s="230">
        <v>0</v>
      </c>
      <c r="H6" s="230">
        <v>0</v>
      </c>
      <c r="I6" s="230">
        <v>358.4</v>
      </c>
      <c r="J6" s="230">
        <v>0</v>
      </c>
      <c r="K6" s="230">
        <v>464</v>
      </c>
      <c r="L6" s="230">
        <v>0</v>
      </c>
      <c r="M6" s="230">
        <v>0</v>
      </c>
      <c r="N6" s="230">
        <v>0</v>
      </c>
      <c r="O6" s="230">
        <v>0</v>
      </c>
      <c r="P6" s="230">
        <v>0</v>
      </c>
      <c r="Q6" s="230">
        <v>252</v>
      </c>
      <c r="R6" s="230">
        <v>168</v>
      </c>
      <c r="S6" s="230">
        <v>0</v>
      </c>
      <c r="T6" s="230">
        <v>0</v>
      </c>
      <c r="U6" s="230">
        <v>0</v>
      </c>
      <c r="V6" s="230">
        <v>742.4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1515.2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152</v>
      </c>
      <c r="AS6" s="230">
        <v>0</v>
      </c>
      <c r="AT6" s="230">
        <v>0</v>
      </c>
      <c r="AU6" s="230">
        <v>0</v>
      </c>
      <c r="AV6" s="230">
        <v>0</v>
      </c>
      <c r="AW6" s="230">
        <v>294.39999999999998</v>
      </c>
    </row>
    <row r="7" spans="1:49" x14ac:dyDescent="0.3">
      <c r="A7" s="230" t="s">
        <v>172</v>
      </c>
      <c r="B7" s="255">
        <v>4</v>
      </c>
      <c r="C7" s="230">
        <v>28</v>
      </c>
      <c r="D7" s="230">
        <v>1</v>
      </c>
      <c r="E7" s="230">
        <v>3</v>
      </c>
      <c r="F7" s="230">
        <v>87.7</v>
      </c>
      <c r="G7" s="230">
        <v>0</v>
      </c>
      <c r="H7" s="230">
        <v>0</v>
      </c>
      <c r="I7" s="230">
        <v>8.6999999999999993</v>
      </c>
      <c r="J7" s="230">
        <v>0</v>
      </c>
      <c r="K7" s="230">
        <v>52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27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173</v>
      </c>
      <c r="B8" s="255">
        <v>5</v>
      </c>
      <c r="C8" s="230">
        <v>28</v>
      </c>
      <c r="D8" s="230">
        <v>1</v>
      </c>
      <c r="E8" s="230">
        <v>5</v>
      </c>
      <c r="F8" s="230">
        <v>29</v>
      </c>
      <c r="G8" s="230">
        <v>29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28</v>
      </c>
      <c r="D9" s="230">
        <v>1</v>
      </c>
      <c r="E9" s="230">
        <v>6</v>
      </c>
      <c r="F9" s="230">
        <v>942063</v>
      </c>
      <c r="G9" s="230">
        <v>11600</v>
      </c>
      <c r="H9" s="230">
        <v>0</v>
      </c>
      <c r="I9" s="230">
        <v>68921</v>
      </c>
      <c r="J9" s="230">
        <v>0</v>
      </c>
      <c r="K9" s="230">
        <v>209437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50477</v>
      </c>
      <c r="R9" s="230">
        <v>38820</v>
      </c>
      <c r="S9" s="230">
        <v>0</v>
      </c>
      <c r="T9" s="230">
        <v>0</v>
      </c>
      <c r="U9" s="230">
        <v>0</v>
      </c>
      <c r="V9" s="230">
        <v>129882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376429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16094</v>
      </c>
      <c r="AS9" s="230">
        <v>0</v>
      </c>
      <c r="AT9" s="230">
        <v>0</v>
      </c>
      <c r="AU9" s="230">
        <v>0</v>
      </c>
      <c r="AV9" s="230">
        <v>0</v>
      </c>
      <c r="AW9" s="230">
        <v>40403</v>
      </c>
    </row>
    <row r="10" spans="1:49" x14ac:dyDescent="0.3">
      <c r="A10" s="230" t="s">
        <v>175</v>
      </c>
      <c r="B10" s="255">
        <v>7</v>
      </c>
      <c r="C10" s="230">
        <v>28</v>
      </c>
      <c r="D10" s="230">
        <v>1</v>
      </c>
      <c r="E10" s="230">
        <v>10</v>
      </c>
      <c r="F10" s="230">
        <v>4300</v>
      </c>
      <c r="G10" s="230">
        <v>0</v>
      </c>
      <c r="H10" s="230">
        <v>0</v>
      </c>
      <c r="I10" s="230">
        <v>0</v>
      </c>
      <c r="J10" s="230">
        <v>1000</v>
      </c>
      <c r="K10" s="230">
        <v>0</v>
      </c>
      <c r="L10" s="230">
        <v>0</v>
      </c>
      <c r="M10" s="230">
        <v>0</v>
      </c>
      <c r="N10" s="230">
        <v>0</v>
      </c>
      <c r="O10" s="230">
        <v>3300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28</v>
      </c>
      <c r="D11" s="230">
        <v>1</v>
      </c>
      <c r="E11" s="230">
        <v>11</v>
      </c>
      <c r="F11" s="230">
        <v>6443.3842239185751</v>
      </c>
      <c r="G11" s="230">
        <v>0</v>
      </c>
      <c r="H11" s="230">
        <v>0</v>
      </c>
      <c r="I11" s="230">
        <v>0</v>
      </c>
      <c r="J11" s="230">
        <v>1526.7175572519084</v>
      </c>
      <c r="K11" s="230">
        <v>0</v>
      </c>
      <c r="L11" s="230">
        <v>0</v>
      </c>
      <c r="M11" s="230">
        <v>0</v>
      </c>
      <c r="N11" s="230">
        <v>0</v>
      </c>
      <c r="O11" s="230">
        <v>4916.666666666667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28</v>
      </c>
      <c r="D12" s="230">
        <v>2</v>
      </c>
      <c r="E12" s="230">
        <v>1</v>
      </c>
      <c r="F12" s="230">
        <v>27.1</v>
      </c>
      <c r="G12" s="230">
        <v>0</v>
      </c>
      <c r="H12" s="230">
        <v>0</v>
      </c>
      <c r="I12" s="230">
        <v>2.4</v>
      </c>
      <c r="J12" s="230">
        <v>0</v>
      </c>
      <c r="K12" s="230">
        <v>2.8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1.5</v>
      </c>
      <c r="R12" s="230">
        <v>1</v>
      </c>
      <c r="S12" s="230">
        <v>0</v>
      </c>
      <c r="T12" s="230">
        <v>0</v>
      </c>
      <c r="U12" s="230">
        <v>0</v>
      </c>
      <c r="V12" s="230">
        <v>5.8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10.8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1</v>
      </c>
      <c r="AS12" s="230">
        <v>0</v>
      </c>
      <c r="AT12" s="230">
        <v>0</v>
      </c>
      <c r="AU12" s="230">
        <v>0</v>
      </c>
      <c r="AV12" s="230">
        <v>0</v>
      </c>
      <c r="AW12" s="230">
        <v>1.8</v>
      </c>
    </row>
    <row r="13" spans="1:49" x14ac:dyDescent="0.3">
      <c r="A13" s="230" t="s">
        <v>178</v>
      </c>
      <c r="B13" s="255">
        <v>10</v>
      </c>
      <c r="C13" s="230">
        <v>28</v>
      </c>
      <c r="D13" s="230">
        <v>2</v>
      </c>
      <c r="E13" s="230">
        <v>2</v>
      </c>
      <c r="F13" s="230">
        <v>3883.2</v>
      </c>
      <c r="G13" s="230">
        <v>0</v>
      </c>
      <c r="H13" s="230">
        <v>0</v>
      </c>
      <c r="I13" s="230">
        <v>364.8</v>
      </c>
      <c r="J13" s="230">
        <v>0</v>
      </c>
      <c r="K13" s="230">
        <v>356</v>
      </c>
      <c r="L13" s="230">
        <v>0</v>
      </c>
      <c r="M13" s="230">
        <v>0</v>
      </c>
      <c r="N13" s="230">
        <v>0</v>
      </c>
      <c r="O13" s="230">
        <v>0</v>
      </c>
      <c r="P13" s="230">
        <v>0</v>
      </c>
      <c r="Q13" s="230">
        <v>208</v>
      </c>
      <c r="R13" s="230">
        <v>168</v>
      </c>
      <c r="S13" s="230">
        <v>0</v>
      </c>
      <c r="T13" s="230">
        <v>0</v>
      </c>
      <c r="U13" s="230">
        <v>0</v>
      </c>
      <c r="V13" s="230">
        <v>656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1684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152</v>
      </c>
      <c r="AS13" s="230">
        <v>0</v>
      </c>
      <c r="AT13" s="230">
        <v>0</v>
      </c>
      <c r="AU13" s="230">
        <v>0</v>
      </c>
      <c r="AV13" s="230">
        <v>0</v>
      </c>
      <c r="AW13" s="230">
        <v>294.39999999999998</v>
      </c>
    </row>
    <row r="14" spans="1:49" x14ac:dyDescent="0.3">
      <c r="A14" s="230" t="s">
        <v>179</v>
      </c>
      <c r="B14" s="255">
        <v>11</v>
      </c>
      <c r="C14" s="230">
        <v>28</v>
      </c>
      <c r="D14" s="230">
        <v>2</v>
      </c>
      <c r="E14" s="230">
        <v>3</v>
      </c>
      <c r="F14" s="230">
        <v>37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230">
        <v>0</v>
      </c>
      <c r="Q14" s="230">
        <v>37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0</v>
      </c>
    </row>
    <row r="15" spans="1:49" x14ac:dyDescent="0.3">
      <c r="A15" s="230" t="s">
        <v>180</v>
      </c>
      <c r="B15" s="255">
        <v>12</v>
      </c>
      <c r="C15" s="230">
        <v>28</v>
      </c>
      <c r="D15" s="230">
        <v>2</v>
      </c>
      <c r="E15" s="230">
        <v>5</v>
      </c>
      <c r="F15" s="230">
        <v>35</v>
      </c>
      <c r="G15" s="230">
        <v>35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28</v>
      </c>
      <c r="D16" s="230">
        <v>2</v>
      </c>
      <c r="E16" s="230">
        <v>6</v>
      </c>
      <c r="F16" s="230">
        <v>958169</v>
      </c>
      <c r="G16" s="230">
        <v>14000</v>
      </c>
      <c r="H16" s="230">
        <v>0</v>
      </c>
      <c r="I16" s="230">
        <v>67366</v>
      </c>
      <c r="J16" s="230">
        <v>0</v>
      </c>
      <c r="K16" s="230">
        <v>208984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52656</v>
      </c>
      <c r="R16" s="230">
        <v>38820</v>
      </c>
      <c r="S16" s="230">
        <v>0</v>
      </c>
      <c r="T16" s="230">
        <v>0</v>
      </c>
      <c r="U16" s="230">
        <v>0</v>
      </c>
      <c r="V16" s="230">
        <v>128366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391481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16093</v>
      </c>
      <c r="AS16" s="230">
        <v>0</v>
      </c>
      <c r="AT16" s="230">
        <v>0</v>
      </c>
      <c r="AU16" s="230">
        <v>0</v>
      </c>
      <c r="AV16" s="230">
        <v>0</v>
      </c>
      <c r="AW16" s="230">
        <v>40403</v>
      </c>
    </row>
    <row r="17" spans="3:49" x14ac:dyDescent="0.3">
      <c r="C17" s="230">
        <v>28</v>
      </c>
      <c r="D17" s="230">
        <v>2</v>
      </c>
      <c r="E17" s="230">
        <v>11</v>
      </c>
      <c r="F17" s="230">
        <v>6443.3842239185751</v>
      </c>
      <c r="G17" s="230">
        <v>0</v>
      </c>
      <c r="H17" s="230">
        <v>0</v>
      </c>
      <c r="I17" s="230">
        <v>0</v>
      </c>
      <c r="J17" s="230">
        <v>1526.7175572519084</v>
      </c>
      <c r="K17" s="230">
        <v>0</v>
      </c>
      <c r="L17" s="230">
        <v>0</v>
      </c>
      <c r="M17" s="230">
        <v>0</v>
      </c>
      <c r="N17" s="230">
        <v>0</v>
      </c>
      <c r="O17" s="230">
        <v>4916.666666666667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28</v>
      </c>
      <c r="D18" s="230">
        <v>3</v>
      </c>
      <c r="E18" s="230">
        <v>1</v>
      </c>
      <c r="F18" s="230">
        <v>26.4</v>
      </c>
      <c r="G18" s="230">
        <v>0</v>
      </c>
      <c r="H18" s="230">
        <v>0</v>
      </c>
      <c r="I18" s="230">
        <v>2.4</v>
      </c>
      <c r="J18" s="230">
        <v>0</v>
      </c>
      <c r="K18" s="230">
        <v>2.8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1.8</v>
      </c>
      <c r="R18" s="230">
        <v>1</v>
      </c>
      <c r="S18" s="230">
        <v>0</v>
      </c>
      <c r="T18" s="230">
        <v>0</v>
      </c>
      <c r="U18" s="230">
        <v>0</v>
      </c>
      <c r="V18" s="230">
        <v>4.8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10.8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1</v>
      </c>
      <c r="AS18" s="230">
        <v>0</v>
      </c>
      <c r="AT18" s="230">
        <v>0</v>
      </c>
      <c r="AU18" s="230">
        <v>0</v>
      </c>
      <c r="AV18" s="230">
        <v>0</v>
      </c>
      <c r="AW18" s="230">
        <v>1.8</v>
      </c>
    </row>
    <row r="19" spans="3:49" x14ac:dyDescent="0.3">
      <c r="C19" s="230">
        <v>28</v>
      </c>
      <c r="D19" s="230">
        <v>3</v>
      </c>
      <c r="E19" s="230">
        <v>2</v>
      </c>
      <c r="F19" s="230">
        <v>4516.3999999999996</v>
      </c>
      <c r="G19" s="230">
        <v>0</v>
      </c>
      <c r="H19" s="230">
        <v>0</v>
      </c>
      <c r="I19" s="230">
        <v>441.6</v>
      </c>
      <c r="J19" s="230">
        <v>0</v>
      </c>
      <c r="K19" s="230">
        <v>510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281.60000000000002</v>
      </c>
      <c r="R19" s="230">
        <v>128</v>
      </c>
      <c r="S19" s="230">
        <v>0</v>
      </c>
      <c r="T19" s="230">
        <v>0</v>
      </c>
      <c r="U19" s="230">
        <v>0</v>
      </c>
      <c r="V19" s="230">
        <v>844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1836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184</v>
      </c>
      <c r="AS19" s="230">
        <v>0</v>
      </c>
      <c r="AT19" s="230">
        <v>0</v>
      </c>
      <c r="AU19" s="230">
        <v>0</v>
      </c>
      <c r="AV19" s="230">
        <v>0</v>
      </c>
      <c r="AW19" s="230">
        <v>291.2</v>
      </c>
    </row>
    <row r="20" spans="3:49" x14ac:dyDescent="0.3">
      <c r="C20" s="230">
        <v>28</v>
      </c>
      <c r="D20" s="230">
        <v>3</v>
      </c>
      <c r="E20" s="230">
        <v>3</v>
      </c>
      <c r="F20" s="230">
        <v>28</v>
      </c>
      <c r="G20" s="230">
        <v>0</v>
      </c>
      <c r="H20" s="230">
        <v>0</v>
      </c>
      <c r="I20" s="230">
        <v>10</v>
      </c>
      <c r="J20" s="230">
        <v>0</v>
      </c>
      <c r="K20" s="230">
        <v>10</v>
      </c>
      <c r="L20" s="230">
        <v>0</v>
      </c>
      <c r="M20" s="230">
        <v>0</v>
      </c>
      <c r="N20" s="230">
        <v>0</v>
      </c>
      <c r="O20" s="230">
        <v>0</v>
      </c>
      <c r="P20" s="230">
        <v>0</v>
      </c>
      <c r="Q20" s="230">
        <v>8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0</v>
      </c>
    </row>
    <row r="21" spans="3:49" x14ac:dyDescent="0.3">
      <c r="C21" s="230">
        <v>28</v>
      </c>
      <c r="D21" s="230">
        <v>3</v>
      </c>
      <c r="E21" s="230">
        <v>5</v>
      </c>
      <c r="F21" s="230">
        <v>41</v>
      </c>
      <c r="G21" s="230">
        <v>41</v>
      </c>
      <c r="H21" s="230">
        <v>0</v>
      </c>
      <c r="I21" s="230">
        <v>0</v>
      </c>
      <c r="J21" s="230">
        <v>0</v>
      </c>
      <c r="K21" s="230">
        <v>0</v>
      </c>
      <c r="L21" s="230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0</v>
      </c>
    </row>
    <row r="22" spans="3:49" x14ac:dyDescent="0.3">
      <c r="C22" s="230">
        <v>28</v>
      </c>
      <c r="D22" s="230">
        <v>3</v>
      </c>
      <c r="E22" s="230">
        <v>6</v>
      </c>
      <c r="F22" s="230">
        <v>981108</v>
      </c>
      <c r="G22" s="230">
        <v>16400</v>
      </c>
      <c r="H22" s="230">
        <v>0</v>
      </c>
      <c r="I22" s="230">
        <v>68872</v>
      </c>
      <c r="J22" s="230">
        <v>0</v>
      </c>
      <c r="K22" s="230">
        <v>186072</v>
      </c>
      <c r="L22" s="230">
        <v>0</v>
      </c>
      <c r="M22" s="230">
        <v>0</v>
      </c>
      <c r="N22" s="230">
        <v>0</v>
      </c>
      <c r="O22" s="230">
        <v>0</v>
      </c>
      <c r="P22" s="230">
        <v>0</v>
      </c>
      <c r="Q22" s="230">
        <v>57544</v>
      </c>
      <c r="R22" s="230">
        <v>42589</v>
      </c>
      <c r="S22" s="230">
        <v>0</v>
      </c>
      <c r="T22" s="230">
        <v>0</v>
      </c>
      <c r="U22" s="230">
        <v>0</v>
      </c>
      <c r="V22" s="230">
        <v>153446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398961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16040</v>
      </c>
      <c r="AS22" s="230">
        <v>0</v>
      </c>
      <c r="AT22" s="230">
        <v>0</v>
      </c>
      <c r="AU22" s="230">
        <v>0</v>
      </c>
      <c r="AV22" s="230">
        <v>0</v>
      </c>
      <c r="AW22" s="230">
        <v>41184</v>
      </c>
    </row>
    <row r="23" spans="3:49" x14ac:dyDescent="0.3">
      <c r="C23" s="230">
        <v>28</v>
      </c>
      <c r="D23" s="230">
        <v>3</v>
      </c>
      <c r="E23" s="230">
        <v>10</v>
      </c>
      <c r="F23" s="230">
        <v>2400</v>
      </c>
      <c r="G23" s="230">
        <v>0</v>
      </c>
      <c r="H23" s="230">
        <v>0</v>
      </c>
      <c r="I23" s="230">
        <v>0</v>
      </c>
      <c r="J23" s="230">
        <v>2200</v>
      </c>
      <c r="K23" s="230">
        <v>0</v>
      </c>
      <c r="L23" s="230">
        <v>0</v>
      </c>
      <c r="M23" s="230">
        <v>0</v>
      </c>
      <c r="N23" s="230">
        <v>0</v>
      </c>
      <c r="O23" s="230">
        <v>200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28</v>
      </c>
      <c r="D24" s="230">
        <v>3</v>
      </c>
      <c r="E24" s="230">
        <v>11</v>
      </c>
      <c r="F24" s="230">
        <v>6443.3842239185751</v>
      </c>
      <c r="G24" s="230">
        <v>0</v>
      </c>
      <c r="H24" s="230">
        <v>0</v>
      </c>
      <c r="I24" s="230">
        <v>0</v>
      </c>
      <c r="J24" s="230">
        <v>1526.7175572519084</v>
      </c>
      <c r="K24" s="230">
        <v>0</v>
      </c>
      <c r="L24" s="230">
        <v>0</v>
      </c>
      <c r="M24" s="230">
        <v>0</v>
      </c>
      <c r="N24" s="230">
        <v>0</v>
      </c>
      <c r="O24" s="230">
        <v>4916.666666666667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0</v>
      </c>
    </row>
    <row r="25" spans="3:49" x14ac:dyDescent="0.3">
      <c r="C25" s="230">
        <v>28</v>
      </c>
      <c r="D25" s="230">
        <v>4</v>
      </c>
      <c r="E25" s="230">
        <v>1</v>
      </c>
      <c r="F25" s="230">
        <v>26.4</v>
      </c>
      <c r="G25" s="230">
        <v>0</v>
      </c>
      <c r="H25" s="230">
        <v>0</v>
      </c>
      <c r="I25" s="230">
        <v>2.4</v>
      </c>
      <c r="J25" s="230">
        <v>0</v>
      </c>
      <c r="K25" s="230">
        <v>2.8</v>
      </c>
      <c r="L25" s="230">
        <v>0</v>
      </c>
      <c r="M25" s="230">
        <v>0</v>
      </c>
      <c r="N25" s="230">
        <v>0</v>
      </c>
      <c r="O25" s="230">
        <v>0</v>
      </c>
      <c r="P25" s="230">
        <v>0</v>
      </c>
      <c r="Q25" s="230">
        <v>1.8</v>
      </c>
      <c r="R25" s="230">
        <v>1</v>
      </c>
      <c r="S25" s="230">
        <v>0</v>
      </c>
      <c r="T25" s="230">
        <v>0</v>
      </c>
      <c r="U25" s="230">
        <v>0</v>
      </c>
      <c r="V25" s="230">
        <v>4.8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10.8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1</v>
      </c>
      <c r="AS25" s="230">
        <v>0</v>
      </c>
      <c r="AT25" s="230">
        <v>0</v>
      </c>
      <c r="AU25" s="230">
        <v>0</v>
      </c>
      <c r="AV25" s="230">
        <v>0</v>
      </c>
      <c r="AW25" s="230">
        <v>1.8</v>
      </c>
    </row>
    <row r="26" spans="3:49" x14ac:dyDescent="0.3">
      <c r="C26" s="230">
        <v>28</v>
      </c>
      <c r="D26" s="230">
        <v>4</v>
      </c>
      <c r="E26" s="230">
        <v>2</v>
      </c>
      <c r="F26" s="230">
        <v>4307.2</v>
      </c>
      <c r="G26" s="230">
        <v>0</v>
      </c>
      <c r="H26" s="230">
        <v>0</v>
      </c>
      <c r="I26" s="230">
        <v>403.2</v>
      </c>
      <c r="J26" s="230">
        <v>0</v>
      </c>
      <c r="K26" s="230">
        <v>460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280</v>
      </c>
      <c r="R26" s="230">
        <v>168</v>
      </c>
      <c r="S26" s="230">
        <v>0</v>
      </c>
      <c r="T26" s="230">
        <v>0</v>
      </c>
      <c r="U26" s="230">
        <v>0</v>
      </c>
      <c r="V26" s="230">
        <v>792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1740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168</v>
      </c>
      <c r="AS26" s="230">
        <v>0</v>
      </c>
      <c r="AT26" s="230">
        <v>0</v>
      </c>
      <c r="AU26" s="230">
        <v>0</v>
      </c>
      <c r="AV26" s="230">
        <v>0</v>
      </c>
      <c r="AW26" s="230">
        <v>296</v>
      </c>
    </row>
    <row r="27" spans="3:49" x14ac:dyDescent="0.3">
      <c r="C27" s="230">
        <v>28</v>
      </c>
      <c r="D27" s="230">
        <v>4</v>
      </c>
      <c r="E27" s="230">
        <v>3</v>
      </c>
      <c r="F27" s="230">
        <v>23</v>
      </c>
      <c r="G27" s="230">
        <v>0</v>
      </c>
      <c r="H27" s="230">
        <v>0</v>
      </c>
      <c r="I27" s="230">
        <v>11</v>
      </c>
      <c r="J27" s="230">
        <v>0</v>
      </c>
      <c r="K27" s="230">
        <v>12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28</v>
      </c>
      <c r="D28" s="230">
        <v>4</v>
      </c>
      <c r="E28" s="230">
        <v>5</v>
      </c>
      <c r="F28" s="230">
        <v>20</v>
      </c>
      <c r="G28" s="230">
        <v>20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28</v>
      </c>
      <c r="D29" s="230">
        <v>4</v>
      </c>
      <c r="E29" s="230">
        <v>6</v>
      </c>
      <c r="F29" s="230">
        <v>997882</v>
      </c>
      <c r="G29" s="230">
        <v>8000</v>
      </c>
      <c r="H29" s="230">
        <v>0</v>
      </c>
      <c r="I29" s="230">
        <v>78378</v>
      </c>
      <c r="J29" s="230">
        <v>0</v>
      </c>
      <c r="K29" s="230">
        <v>188398</v>
      </c>
      <c r="L29" s="230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57460</v>
      </c>
      <c r="R29" s="230">
        <v>43820</v>
      </c>
      <c r="S29" s="230">
        <v>0</v>
      </c>
      <c r="T29" s="230">
        <v>0</v>
      </c>
      <c r="U29" s="230">
        <v>0</v>
      </c>
      <c r="V29" s="230">
        <v>141252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420824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17040</v>
      </c>
      <c r="AS29" s="230">
        <v>0</v>
      </c>
      <c r="AT29" s="230">
        <v>0</v>
      </c>
      <c r="AU29" s="230">
        <v>0</v>
      </c>
      <c r="AV29" s="230">
        <v>0</v>
      </c>
      <c r="AW29" s="230">
        <v>42710</v>
      </c>
    </row>
    <row r="30" spans="3:49" x14ac:dyDescent="0.3">
      <c r="C30" s="230">
        <v>28</v>
      </c>
      <c r="D30" s="230">
        <v>4</v>
      </c>
      <c r="E30" s="230">
        <v>9</v>
      </c>
      <c r="F30" s="230">
        <v>15000</v>
      </c>
      <c r="G30" s="230">
        <v>0</v>
      </c>
      <c r="H30" s="230">
        <v>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15000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28</v>
      </c>
      <c r="D31" s="230">
        <v>4</v>
      </c>
      <c r="E31" s="230">
        <v>10</v>
      </c>
      <c r="F31" s="230">
        <v>602.5</v>
      </c>
      <c r="G31" s="230">
        <v>0</v>
      </c>
      <c r="H31" s="230">
        <v>0</v>
      </c>
      <c r="I31" s="230">
        <v>0</v>
      </c>
      <c r="J31" s="230">
        <v>300</v>
      </c>
      <c r="K31" s="230">
        <v>0</v>
      </c>
      <c r="L31" s="230">
        <v>0</v>
      </c>
      <c r="M31" s="230">
        <v>0</v>
      </c>
      <c r="N31" s="230">
        <v>0</v>
      </c>
      <c r="O31" s="230">
        <v>302.5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0</v>
      </c>
    </row>
    <row r="32" spans="3:49" x14ac:dyDescent="0.3">
      <c r="C32" s="230">
        <v>28</v>
      </c>
      <c r="D32" s="230">
        <v>4</v>
      </c>
      <c r="E32" s="230">
        <v>11</v>
      </c>
      <c r="F32" s="230">
        <v>6443.3842239185751</v>
      </c>
      <c r="G32" s="230">
        <v>0</v>
      </c>
      <c r="H32" s="230">
        <v>0</v>
      </c>
      <c r="I32" s="230">
        <v>0</v>
      </c>
      <c r="J32" s="230">
        <v>1526.7175572519084</v>
      </c>
      <c r="K32" s="230">
        <v>0</v>
      </c>
      <c r="L32" s="230">
        <v>0</v>
      </c>
      <c r="M32" s="230">
        <v>0</v>
      </c>
      <c r="N32" s="230">
        <v>0</v>
      </c>
      <c r="O32" s="230">
        <v>4916.666666666667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</row>
    <row r="33" spans="3:49" x14ac:dyDescent="0.3">
      <c r="C33" s="230">
        <v>28</v>
      </c>
      <c r="D33" s="230">
        <v>5</v>
      </c>
      <c r="E33" s="230">
        <v>1</v>
      </c>
      <c r="F33" s="230">
        <v>26.4</v>
      </c>
      <c r="G33" s="230">
        <v>0</v>
      </c>
      <c r="H33" s="230">
        <v>0</v>
      </c>
      <c r="I33" s="230">
        <v>2.4</v>
      </c>
      <c r="J33" s="230">
        <v>0</v>
      </c>
      <c r="K33" s="230">
        <v>2.8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1.8</v>
      </c>
      <c r="R33" s="230">
        <v>1</v>
      </c>
      <c r="S33" s="230">
        <v>0</v>
      </c>
      <c r="T33" s="230">
        <v>0</v>
      </c>
      <c r="U33" s="230">
        <v>0</v>
      </c>
      <c r="V33" s="230">
        <v>4.8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10.8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1</v>
      </c>
      <c r="AS33" s="230">
        <v>0</v>
      </c>
      <c r="AT33" s="230">
        <v>0</v>
      </c>
      <c r="AU33" s="230">
        <v>0</v>
      </c>
      <c r="AV33" s="230">
        <v>0</v>
      </c>
      <c r="AW33" s="230">
        <v>1.8</v>
      </c>
    </row>
    <row r="34" spans="3:49" x14ac:dyDescent="0.3">
      <c r="C34" s="230">
        <v>28</v>
      </c>
      <c r="D34" s="230">
        <v>5</v>
      </c>
      <c r="E34" s="230">
        <v>2</v>
      </c>
      <c r="F34" s="230">
        <v>4244</v>
      </c>
      <c r="G34" s="230">
        <v>0</v>
      </c>
      <c r="H34" s="230">
        <v>0</v>
      </c>
      <c r="I34" s="230">
        <v>352</v>
      </c>
      <c r="J34" s="230">
        <v>0</v>
      </c>
      <c r="K34" s="230">
        <v>512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280</v>
      </c>
      <c r="R34" s="230">
        <v>152</v>
      </c>
      <c r="S34" s="230">
        <v>0</v>
      </c>
      <c r="T34" s="230">
        <v>0</v>
      </c>
      <c r="U34" s="230">
        <v>0</v>
      </c>
      <c r="V34" s="230">
        <v>780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1776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96</v>
      </c>
      <c r="AS34" s="230">
        <v>0</v>
      </c>
      <c r="AT34" s="230">
        <v>0</v>
      </c>
      <c r="AU34" s="230">
        <v>0</v>
      </c>
      <c r="AV34" s="230">
        <v>0</v>
      </c>
      <c r="AW34" s="230">
        <v>296</v>
      </c>
    </row>
    <row r="35" spans="3:49" x14ac:dyDescent="0.3">
      <c r="C35" s="230">
        <v>28</v>
      </c>
      <c r="D35" s="230">
        <v>5</v>
      </c>
      <c r="E35" s="230">
        <v>3</v>
      </c>
      <c r="F35" s="230">
        <v>23.7</v>
      </c>
      <c r="G35" s="230">
        <v>0</v>
      </c>
      <c r="H35" s="230">
        <v>0</v>
      </c>
      <c r="I35" s="230">
        <v>13.7</v>
      </c>
      <c r="J35" s="230">
        <v>0</v>
      </c>
      <c r="K35" s="230">
        <v>10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  <c r="AP35" s="230">
        <v>0</v>
      </c>
      <c r="AQ35" s="230">
        <v>0</v>
      </c>
      <c r="AR35" s="230">
        <v>0</v>
      </c>
      <c r="AS35" s="230">
        <v>0</v>
      </c>
      <c r="AT35" s="230">
        <v>0</v>
      </c>
      <c r="AU35" s="230">
        <v>0</v>
      </c>
      <c r="AV35" s="230">
        <v>0</v>
      </c>
      <c r="AW35" s="230">
        <v>0</v>
      </c>
    </row>
    <row r="36" spans="3:49" x14ac:dyDescent="0.3">
      <c r="C36" s="230">
        <v>28</v>
      </c>
      <c r="D36" s="230">
        <v>5</v>
      </c>
      <c r="E36" s="230">
        <v>5</v>
      </c>
      <c r="F36" s="230">
        <v>42</v>
      </c>
      <c r="G36" s="230">
        <v>42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0</v>
      </c>
    </row>
    <row r="37" spans="3:49" x14ac:dyDescent="0.3">
      <c r="C37" s="230">
        <v>28</v>
      </c>
      <c r="D37" s="230">
        <v>5</v>
      </c>
      <c r="E37" s="230">
        <v>6</v>
      </c>
      <c r="F37" s="230">
        <v>992842</v>
      </c>
      <c r="G37" s="230">
        <v>16800</v>
      </c>
      <c r="H37" s="230">
        <v>0</v>
      </c>
      <c r="I37" s="230">
        <v>78031</v>
      </c>
      <c r="J37" s="230">
        <v>0</v>
      </c>
      <c r="K37" s="230">
        <v>187291</v>
      </c>
      <c r="L37" s="230">
        <v>0</v>
      </c>
      <c r="M37" s="230">
        <v>0</v>
      </c>
      <c r="N37" s="230">
        <v>0</v>
      </c>
      <c r="O37" s="230">
        <v>0</v>
      </c>
      <c r="P37" s="230">
        <v>0</v>
      </c>
      <c r="Q37" s="230">
        <v>57515</v>
      </c>
      <c r="R37" s="230">
        <v>46651</v>
      </c>
      <c r="S37" s="230">
        <v>0</v>
      </c>
      <c r="T37" s="230">
        <v>0</v>
      </c>
      <c r="U37" s="230">
        <v>0</v>
      </c>
      <c r="V37" s="230">
        <v>138944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407606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17220</v>
      </c>
      <c r="AS37" s="230">
        <v>0</v>
      </c>
      <c r="AT37" s="230">
        <v>0</v>
      </c>
      <c r="AU37" s="230">
        <v>0</v>
      </c>
      <c r="AV37" s="230">
        <v>0</v>
      </c>
      <c r="AW37" s="230">
        <v>42784</v>
      </c>
    </row>
    <row r="38" spans="3:49" x14ac:dyDescent="0.3">
      <c r="C38" s="230">
        <v>28</v>
      </c>
      <c r="D38" s="230">
        <v>5</v>
      </c>
      <c r="E38" s="230">
        <v>11</v>
      </c>
      <c r="F38" s="230">
        <v>6443.3842239185751</v>
      </c>
      <c r="G38" s="230">
        <v>0</v>
      </c>
      <c r="H38" s="230">
        <v>0</v>
      </c>
      <c r="I38" s="230">
        <v>0</v>
      </c>
      <c r="J38" s="230">
        <v>1526.7175572519084</v>
      </c>
      <c r="K38" s="230">
        <v>0</v>
      </c>
      <c r="L38" s="230">
        <v>0</v>
      </c>
      <c r="M38" s="230">
        <v>0</v>
      </c>
      <c r="N38" s="230">
        <v>0</v>
      </c>
      <c r="O38" s="230">
        <v>4916.666666666667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28</v>
      </c>
      <c r="D39" s="230">
        <v>6</v>
      </c>
      <c r="E39" s="230">
        <v>1</v>
      </c>
      <c r="F39" s="230">
        <v>26.4</v>
      </c>
      <c r="G39" s="230">
        <v>0</v>
      </c>
      <c r="H39" s="230">
        <v>0</v>
      </c>
      <c r="I39" s="230">
        <v>2.4</v>
      </c>
      <c r="J39" s="230">
        <v>0</v>
      </c>
      <c r="K39" s="230">
        <v>2.8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1.8</v>
      </c>
      <c r="R39" s="230">
        <v>1</v>
      </c>
      <c r="S39" s="230">
        <v>0</v>
      </c>
      <c r="T39" s="230">
        <v>0</v>
      </c>
      <c r="U39" s="230">
        <v>0</v>
      </c>
      <c r="V39" s="230">
        <v>4.8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10.8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  <c r="AP39" s="230">
        <v>0</v>
      </c>
      <c r="AQ39" s="230">
        <v>0</v>
      </c>
      <c r="AR39" s="230">
        <v>1</v>
      </c>
      <c r="AS39" s="230">
        <v>0</v>
      </c>
      <c r="AT39" s="230">
        <v>0</v>
      </c>
      <c r="AU39" s="230">
        <v>0</v>
      </c>
      <c r="AV39" s="230">
        <v>0</v>
      </c>
      <c r="AW39" s="230">
        <v>1.8</v>
      </c>
    </row>
    <row r="40" spans="3:49" x14ac:dyDescent="0.3">
      <c r="C40" s="230">
        <v>28</v>
      </c>
      <c r="D40" s="230">
        <v>6</v>
      </c>
      <c r="E40" s="230">
        <v>2</v>
      </c>
      <c r="F40" s="230">
        <v>4216.3999999999996</v>
      </c>
      <c r="G40" s="230">
        <v>0</v>
      </c>
      <c r="H40" s="230">
        <v>0</v>
      </c>
      <c r="I40" s="230">
        <v>352</v>
      </c>
      <c r="J40" s="230">
        <v>0</v>
      </c>
      <c r="K40" s="230">
        <v>470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272</v>
      </c>
      <c r="R40" s="230">
        <v>136</v>
      </c>
      <c r="S40" s="230">
        <v>0</v>
      </c>
      <c r="T40" s="230">
        <v>0</v>
      </c>
      <c r="U40" s="230">
        <v>0</v>
      </c>
      <c r="V40" s="230">
        <v>800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1700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176</v>
      </c>
      <c r="AS40" s="230">
        <v>0</v>
      </c>
      <c r="AT40" s="230">
        <v>0</v>
      </c>
      <c r="AU40" s="230">
        <v>0</v>
      </c>
      <c r="AV40" s="230">
        <v>0</v>
      </c>
      <c r="AW40" s="230">
        <v>310.39999999999998</v>
      </c>
    </row>
    <row r="41" spans="3:49" x14ac:dyDescent="0.3">
      <c r="C41" s="230">
        <v>28</v>
      </c>
      <c r="D41" s="230">
        <v>6</v>
      </c>
      <c r="E41" s="230">
        <v>3</v>
      </c>
      <c r="F41" s="230">
        <v>26.4</v>
      </c>
      <c r="G41" s="230">
        <v>0</v>
      </c>
      <c r="H41" s="230">
        <v>0</v>
      </c>
      <c r="I41" s="230">
        <v>0</v>
      </c>
      <c r="J41" s="230">
        <v>0</v>
      </c>
      <c r="K41" s="230">
        <v>19</v>
      </c>
      <c r="L41" s="230">
        <v>0</v>
      </c>
      <c r="M41" s="230">
        <v>0</v>
      </c>
      <c r="N41" s="230">
        <v>0</v>
      </c>
      <c r="O41" s="230">
        <v>0</v>
      </c>
      <c r="P41" s="230">
        <v>0</v>
      </c>
      <c r="Q41" s="230">
        <v>7.4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</row>
    <row r="42" spans="3:49" x14ac:dyDescent="0.3">
      <c r="C42" s="230">
        <v>28</v>
      </c>
      <c r="D42" s="230">
        <v>6</v>
      </c>
      <c r="E42" s="230">
        <v>5</v>
      </c>
      <c r="F42" s="230">
        <v>28</v>
      </c>
      <c r="G42" s="230">
        <v>28</v>
      </c>
      <c r="H42" s="230">
        <v>0</v>
      </c>
      <c r="I42" s="230">
        <v>0</v>
      </c>
      <c r="J42" s="230">
        <v>0</v>
      </c>
      <c r="K42" s="230">
        <v>0</v>
      </c>
      <c r="L42" s="230">
        <v>0</v>
      </c>
      <c r="M42" s="230">
        <v>0</v>
      </c>
      <c r="N42" s="230">
        <v>0</v>
      </c>
      <c r="O42" s="230">
        <v>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0</v>
      </c>
    </row>
    <row r="43" spans="3:49" x14ac:dyDescent="0.3">
      <c r="C43" s="230">
        <v>28</v>
      </c>
      <c r="D43" s="230">
        <v>6</v>
      </c>
      <c r="E43" s="230">
        <v>6</v>
      </c>
      <c r="F43" s="230">
        <v>995979</v>
      </c>
      <c r="G43" s="230">
        <v>11200</v>
      </c>
      <c r="H43" s="230">
        <v>0</v>
      </c>
      <c r="I43" s="230">
        <v>75553</v>
      </c>
      <c r="J43" s="230">
        <v>0</v>
      </c>
      <c r="K43" s="230">
        <v>193996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59291</v>
      </c>
      <c r="R43" s="230">
        <v>46538</v>
      </c>
      <c r="S43" s="230">
        <v>0</v>
      </c>
      <c r="T43" s="230">
        <v>0</v>
      </c>
      <c r="U43" s="230">
        <v>0</v>
      </c>
      <c r="V43" s="230">
        <v>141312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408293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  <c r="AP43" s="230">
        <v>0</v>
      </c>
      <c r="AQ43" s="230">
        <v>0</v>
      </c>
      <c r="AR43" s="230">
        <v>17040</v>
      </c>
      <c r="AS43" s="230">
        <v>0</v>
      </c>
      <c r="AT43" s="230">
        <v>0</v>
      </c>
      <c r="AU43" s="230">
        <v>0</v>
      </c>
      <c r="AV43" s="230">
        <v>0</v>
      </c>
      <c r="AW43" s="230">
        <v>42756</v>
      </c>
    </row>
    <row r="44" spans="3:49" x14ac:dyDescent="0.3">
      <c r="C44" s="230">
        <v>28</v>
      </c>
      <c r="D44" s="230">
        <v>6</v>
      </c>
      <c r="E44" s="230">
        <v>11</v>
      </c>
      <c r="F44" s="230">
        <v>6443.3842239185751</v>
      </c>
      <c r="G44" s="230">
        <v>0</v>
      </c>
      <c r="H44" s="230">
        <v>0</v>
      </c>
      <c r="I44" s="230">
        <v>0</v>
      </c>
      <c r="J44" s="230">
        <v>1526.7175572519084</v>
      </c>
      <c r="K44" s="230">
        <v>0</v>
      </c>
      <c r="L44" s="230">
        <v>0</v>
      </c>
      <c r="M44" s="230">
        <v>0</v>
      </c>
      <c r="N44" s="230">
        <v>0</v>
      </c>
      <c r="O44" s="230">
        <v>4916.666666666667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  <c r="AP44" s="230">
        <v>0</v>
      </c>
      <c r="AQ44" s="230">
        <v>0</v>
      </c>
      <c r="AR44" s="230">
        <v>0</v>
      </c>
      <c r="AS44" s="230">
        <v>0</v>
      </c>
      <c r="AT44" s="230">
        <v>0</v>
      </c>
      <c r="AU44" s="230">
        <v>0</v>
      </c>
      <c r="AV44" s="230">
        <v>0</v>
      </c>
      <c r="AW44" s="230">
        <v>0</v>
      </c>
    </row>
    <row r="45" spans="3:49" x14ac:dyDescent="0.3">
      <c r="C45" s="230">
        <v>28</v>
      </c>
      <c r="D45" s="230">
        <v>7</v>
      </c>
      <c r="E45" s="230">
        <v>1</v>
      </c>
      <c r="F45" s="230">
        <v>26.4</v>
      </c>
      <c r="G45" s="230">
        <v>0</v>
      </c>
      <c r="H45" s="230">
        <v>0</v>
      </c>
      <c r="I45" s="230">
        <v>2.4</v>
      </c>
      <c r="J45" s="230">
        <v>0</v>
      </c>
      <c r="K45" s="230">
        <v>2.8</v>
      </c>
      <c r="L45" s="230">
        <v>0</v>
      </c>
      <c r="M45" s="230">
        <v>0</v>
      </c>
      <c r="N45" s="230">
        <v>0</v>
      </c>
      <c r="O45" s="230">
        <v>0</v>
      </c>
      <c r="P45" s="230">
        <v>0</v>
      </c>
      <c r="Q45" s="230">
        <v>1.8</v>
      </c>
      <c r="R45" s="230">
        <v>1</v>
      </c>
      <c r="S45" s="230">
        <v>0</v>
      </c>
      <c r="T45" s="230">
        <v>0</v>
      </c>
      <c r="U45" s="230">
        <v>0</v>
      </c>
      <c r="V45" s="230">
        <v>4.8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10.8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1</v>
      </c>
      <c r="AS45" s="230">
        <v>0</v>
      </c>
      <c r="AT45" s="230">
        <v>0</v>
      </c>
      <c r="AU45" s="230">
        <v>0</v>
      </c>
      <c r="AV45" s="230">
        <v>0</v>
      </c>
      <c r="AW45" s="230">
        <v>1.8</v>
      </c>
    </row>
    <row r="46" spans="3:49" x14ac:dyDescent="0.3">
      <c r="C46" s="230">
        <v>28</v>
      </c>
      <c r="D46" s="230">
        <v>7</v>
      </c>
      <c r="E46" s="230">
        <v>2</v>
      </c>
      <c r="F46" s="230">
        <v>3156.4</v>
      </c>
      <c r="G46" s="230">
        <v>0</v>
      </c>
      <c r="H46" s="230">
        <v>0</v>
      </c>
      <c r="I46" s="230">
        <v>352</v>
      </c>
      <c r="J46" s="230">
        <v>0</v>
      </c>
      <c r="K46" s="230">
        <v>250</v>
      </c>
      <c r="L46" s="230">
        <v>0</v>
      </c>
      <c r="M46" s="230">
        <v>0</v>
      </c>
      <c r="N46" s="230">
        <v>0</v>
      </c>
      <c r="O46" s="230">
        <v>0</v>
      </c>
      <c r="P46" s="230">
        <v>0</v>
      </c>
      <c r="Q46" s="230">
        <v>228</v>
      </c>
      <c r="R46" s="230">
        <v>160</v>
      </c>
      <c r="S46" s="230">
        <v>0</v>
      </c>
      <c r="T46" s="230">
        <v>0</v>
      </c>
      <c r="U46" s="230">
        <v>0</v>
      </c>
      <c r="V46" s="230">
        <v>544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1304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104</v>
      </c>
      <c r="AS46" s="230">
        <v>0</v>
      </c>
      <c r="AT46" s="230">
        <v>0</v>
      </c>
      <c r="AU46" s="230">
        <v>0</v>
      </c>
      <c r="AV46" s="230">
        <v>0</v>
      </c>
      <c r="AW46" s="230">
        <v>214.4</v>
      </c>
    </row>
    <row r="47" spans="3:49" x14ac:dyDescent="0.3">
      <c r="C47" s="230">
        <v>28</v>
      </c>
      <c r="D47" s="230">
        <v>7</v>
      </c>
      <c r="E47" s="230">
        <v>5</v>
      </c>
      <c r="F47" s="230">
        <v>35</v>
      </c>
      <c r="G47" s="230">
        <v>35</v>
      </c>
      <c r="H47" s="230">
        <v>0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  <c r="AP47" s="230">
        <v>0</v>
      </c>
      <c r="AQ47" s="230">
        <v>0</v>
      </c>
      <c r="AR47" s="230">
        <v>0</v>
      </c>
      <c r="AS47" s="230">
        <v>0</v>
      </c>
      <c r="AT47" s="230">
        <v>0</v>
      </c>
      <c r="AU47" s="230">
        <v>0</v>
      </c>
      <c r="AV47" s="230">
        <v>0</v>
      </c>
      <c r="AW47" s="230">
        <v>0</v>
      </c>
    </row>
    <row r="48" spans="3:49" x14ac:dyDescent="0.3">
      <c r="C48" s="230">
        <v>28</v>
      </c>
      <c r="D48" s="230">
        <v>7</v>
      </c>
      <c r="E48" s="230">
        <v>6</v>
      </c>
      <c r="F48" s="230">
        <v>1411636</v>
      </c>
      <c r="G48" s="230">
        <v>14000</v>
      </c>
      <c r="H48" s="230">
        <v>0</v>
      </c>
      <c r="I48" s="230">
        <v>99526</v>
      </c>
      <c r="J48" s="230">
        <v>0</v>
      </c>
      <c r="K48" s="230">
        <v>310104</v>
      </c>
      <c r="L48" s="230">
        <v>0</v>
      </c>
      <c r="M48" s="230">
        <v>0</v>
      </c>
      <c r="N48" s="230">
        <v>0</v>
      </c>
      <c r="O48" s="230">
        <v>0</v>
      </c>
      <c r="P48" s="230">
        <v>0</v>
      </c>
      <c r="Q48" s="230">
        <v>74875</v>
      </c>
      <c r="R48" s="230">
        <v>73741</v>
      </c>
      <c r="S48" s="230">
        <v>0</v>
      </c>
      <c r="T48" s="230">
        <v>0</v>
      </c>
      <c r="U48" s="230">
        <v>0</v>
      </c>
      <c r="V48" s="230">
        <v>182179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582916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  <c r="AP48" s="230">
        <v>0</v>
      </c>
      <c r="AQ48" s="230">
        <v>0</v>
      </c>
      <c r="AR48" s="230">
        <v>21674</v>
      </c>
      <c r="AS48" s="230">
        <v>0</v>
      </c>
      <c r="AT48" s="230">
        <v>0</v>
      </c>
      <c r="AU48" s="230">
        <v>0</v>
      </c>
      <c r="AV48" s="230">
        <v>0</v>
      </c>
      <c r="AW48" s="230">
        <v>52621</v>
      </c>
    </row>
    <row r="49" spans="3:49" x14ac:dyDescent="0.3">
      <c r="C49" s="230">
        <v>28</v>
      </c>
      <c r="D49" s="230">
        <v>7</v>
      </c>
      <c r="E49" s="230">
        <v>9</v>
      </c>
      <c r="F49" s="230">
        <v>427000</v>
      </c>
      <c r="G49" s="230">
        <v>0</v>
      </c>
      <c r="H49" s="230">
        <v>0</v>
      </c>
      <c r="I49" s="230">
        <v>23337</v>
      </c>
      <c r="J49" s="230">
        <v>0</v>
      </c>
      <c r="K49" s="230">
        <v>123306</v>
      </c>
      <c r="L49" s="230">
        <v>0</v>
      </c>
      <c r="M49" s="230">
        <v>0</v>
      </c>
      <c r="N49" s="230">
        <v>0</v>
      </c>
      <c r="O49" s="230">
        <v>0</v>
      </c>
      <c r="P49" s="230">
        <v>0</v>
      </c>
      <c r="Q49" s="230">
        <v>17697</v>
      </c>
      <c r="R49" s="230">
        <v>27037</v>
      </c>
      <c r="S49" s="230">
        <v>0</v>
      </c>
      <c r="T49" s="230">
        <v>0</v>
      </c>
      <c r="U49" s="230">
        <v>0</v>
      </c>
      <c r="V49" s="230">
        <v>42307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178223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4816</v>
      </c>
      <c r="AS49" s="230">
        <v>0</v>
      </c>
      <c r="AT49" s="230">
        <v>0</v>
      </c>
      <c r="AU49" s="230">
        <v>0</v>
      </c>
      <c r="AV49" s="230">
        <v>0</v>
      </c>
      <c r="AW49" s="230">
        <v>10277</v>
      </c>
    </row>
    <row r="50" spans="3:49" x14ac:dyDescent="0.3">
      <c r="C50" s="230">
        <v>28</v>
      </c>
      <c r="D50" s="230">
        <v>7</v>
      </c>
      <c r="E50" s="230">
        <v>11</v>
      </c>
      <c r="F50" s="230">
        <v>6443.3842239185751</v>
      </c>
      <c r="G50" s="230">
        <v>0</v>
      </c>
      <c r="H50" s="230">
        <v>0</v>
      </c>
      <c r="I50" s="230">
        <v>0</v>
      </c>
      <c r="J50" s="230">
        <v>1526.7175572519084</v>
      </c>
      <c r="K50" s="230">
        <v>0</v>
      </c>
      <c r="L50" s="230">
        <v>0</v>
      </c>
      <c r="M50" s="230">
        <v>0</v>
      </c>
      <c r="N50" s="230">
        <v>0</v>
      </c>
      <c r="O50" s="230">
        <v>4916.666666666667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0</v>
      </c>
    </row>
    <row r="51" spans="3:49" x14ac:dyDescent="0.3">
      <c r="C51" s="230">
        <v>28</v>
      </c>
      <c r="D51" s="230">
        <v>8</v>
      </c>
      <c r="E51" s="230">
        <v>1</v>
      </c>
      <c r="F51" s="230">
        <v>27.2</v>
      </c>
      <c r="G51" s="230">
        <v>0</v>
      </c>
      <c r="H51" s="230">
        <v>0</v>
      </c>
      <c r="I51" s="230">
        <v>3.2</v>
      </c>
      <c r="J51" s="230">
        <v>0.1</v>
      </c>
      <c r="K51" s="230">
        <v>2.7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1.8</v>
      </c>
      <c r="R51" s="230">
        <v>1</v>
      </c>
      <c r="S51" s="230">
        <v>0</v>
      </c>
      <c r="T51" s="230">
        <v>0</v>
      </c>
      <c r="U51" s="230">
        <v>0</v>
      </c>
      <c r="V51" s="230">
        <v>4.8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10.8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  <c r="AP51" s="230">
        <v>0</v>
      </c>
      <c r="AQ51" s="230">
        <v>0</v>
      </c>
      <c r="AR51" s="230">
        <v>1</v>
      </c>
      <c r="AS51" s="230">
        <v>0</v>
      </c>
      <c r="AT51" s="230">
        <v>0</v>
      </c>
      <c r="AU51" s="230">
        <v>0</v>
      </c>
      <c r="AV51" s="230">
        <v>0</v>
      </c>
      <c r="AW51" s="230">
        <v>1.8</v>
      </c>
    </row>
    <row r="52" spans="3:49" x14ac:dyDescent="0.3">
      <c r="C52" s="230">
        <v>28</v>
      </c>
      <c r="D52" s="230">
        <v>8</v>
      </c>
      <c r="E52" s="230">
        <v>2</v>
      </c>
      <c r="F52" s="230">
        <v>3837.2</v>
      </c>
      <c r="G52" s="230">
        <v>0</v>
      </c>
      <c r="H52" s="230">
        <v>0</v>
      </c>
      <c r="I52" s="230">
        <v>492.8</v>
      </c>
      <c r="J52" s="230">
        <v>16</v>
      </c>
      <c r="K52" s="230">
        <v>334</v>
      </c>
      <c r="L52" s="230">
        <v>0</v>
      </c>
      <c r="M52" s="230">
        <v>0</v>
      </c>
      <c r="N52" s="230">
        <v>0</v>
      </c>
      <c r="O52" s="230">
        <v>0</v>
      </c>
      <c r="P52" s="230">
        <v>0</v>
      </c>
      <c r="Q52" s="230">
        <v>256</v>
      </c>
      <c r="R52" s="230">
        <v>104</v>
      </c>
      <c r="S52" s="230">
        <v>0</v>
      </c>
      <c r="T52" s="230">
        <v>0</v>
      </c>
      <c r="U52" s="230">
        <v>0</v>
      </c>
      <c r="V52" s="230">
        <v>748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1472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  <c r="AP52" s="230">
        <v>0</v>
      </c>
      <c r="AQ52" s="230">
        <v>0</v>
      </c>
      <c r="AR52" s="230">
        <v>160</v>
      </c>
      <c r="AS52" s="230">
        <v>0</v>
      </c>
      <c r="AT52" s="230">
        <v>0</v>
      </c>
      <c r="AU52" s="230">
        <v>0</v>
      </c>
      <c r="AV52" s="230">
        <v>0</v>
      </c>
      <c r="AW52" s="230">
        <v>254.4</v>
      </c>
    </row>
    <row r="53" spans="3:49" x14ac:dyDescent="0.3">
      <c r="C53" s="230">
        <v>28</v>
      </c>
      <c r="D53" s="230">
        <v>8</v>
      </c>
      <c r="E53" s="230">
        <v>3</v>
      </c>
      <c r="F53" s="230">
        <v>42</v>
      </c>
      <c r="G53" s="230">
        <v>0</v>
      </c>
      <c r="H53" s="230">
        <v>0</v>
      </c>
      <c r="I53" s="230">
        <v>0</v>
      </c>
      <c r="J53" s="230">
        <v>0</v>
      </c>
      <c r="K53" s="230">
        <v>26</v>
      </c>
      <c r="L53" s="230">
        <v>0</v>
      </c>
      <c r="M53" s="230">
        <v>0</v>
      </c>
      <c r="N53" s="230">
        <v>0</v>
      </c>
      <c r="O53" s="230">
        <v>0</v>
      </c>
      <c r="P53" s="230">
        <v>0</v>
      </c>
      <c r="Q53" s="230">
        <v>16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28</v>
      </c>
      <c r="D54" s="230">
        <v>8</v>
      </c>
      <c r="E54" s="230">
        <v>6</v>
      </c>
      <c r="F54" s="230">
        <v>1026765</v>
      </c>
      <c r="G54" s="230">
        <v>0</v>
      </c>
      <c r="H54" s="230">
        <v>0</v>
      </c>
      <c r="I54" s="230">
        <v>97691</v>
      </c>
      <c r="J54" s="230">
        <v>5045</v>
      </c>
      <c r="K54" s="230">
        <v>199647</v>
      </c>
      <c r="L54" s="230">
        <v>0</v>
      </c>
      <c r="M54" s="230">
        <v>0</v>
      </c>
      <c r="N54" s="230">
        <v>0</v>
      </c>
      <c r="O54" s="230">
        <v>0</v>
      </c>
      <c r="P54" s="230">
        <v>0</v>
      </c>
      <c r="Q54" s="230">
        <v>61172</v>
      </c>
      <c r="R54" s="230">
        <v>47593</v>
      </c>
      <c r="S54" s="230">
        <v>0</v>
      </c>
      <c r="T54" s="230">
        <v>0</v>
      </c>
      <c r="U54" s="230">
        <v>0</v>
      </c>
      <c r="V54" s="230">
        <v>142585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412442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  <c r="AP54" s="230">
        <v>0</v>
      </c>
      <c r="AQ54" s="230">
        <v>0</v>
      </c>
      <c r="AR54" s="230">
        <v>17184</v>
      </c>
      <c r="AS54" s="230">
        <v>0</v>
      </c>
      <c r="AT54" s="230">
        <v>0</v>
      </c>
      <c r="AU54" s="230">
        <v>0</v>
      </c>
      <c r="AV54" s="230">
        <v>0</v>
      </c>
      <c r="AW54" s="230">
        <v>43406</v>
      </c>
    </row>
    <row r="55" spans="3:49" x14ac:dyDescent="0.3">
      <c r="C55" s="230">
        <v>28</v>
      </c>
      <c r="D55" s="230">
        <v>8</v>
      </c>
      <c r="E55" s="230">
        <v>10</v>
      </c>
      <c r="F55" s="230">
        <v>3000</v>
      </c>
      <c r="G55" s="230">
        <v>0</v>
      </c>
      <c r="H55" s="230">
        <v>0</v>
      </c>
      <c r="I55" s="230">
        <v>0</v>
      </c>
      <c r="J55" s="230">
        <v>0</v>
      </c>
      <c r="K55" s="230">
        <v>0</v>
      </c>
      <c r="L55" s="230">
        <v>0</v>
      </c>
      <c r="M55" s="230">
        <v>0</v>
      </c>
      <c r="N55" s="230">
        <v>0</v>
      </c>
      <c r="O55" s="230">
        <v>3000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  <c r="AP55" s="230">
        <v>0</v>
      </c>
      <c r="AQ55" s="230">
        <v>0</v>
      </c>
      <c r="AR55" s="230">
        <v>0</v>
      </c>
      <c r="AS55" s="230">
        <v>0</v>
      </c>
      <c r="AT55" s="230">
        <v>0</v>
      </c>
      <c r="AU55" s="230">
        <v>0</v>
      </c>
      <c r="AV55" s="230">
        <v>0</v>
      </c>
      <c r="AW55" s="230">
        <v>0</v>
      </c>
    </row>
    <row r="56" spans="3:49" x14ac:dyDescent="0.3">
      <c r="C56" s="230">
        <v>28</v>
      </c>
      <c r="D56" s="230">
        <v>8</v>
      </c>
      <c r="E56" s="230">
        <v>11</v>
      </c>
      <c r="F56" s="230">
        <v>6443.3842239185751</v>
      </c>
      <c r="G56" s="230">
        <v>0</v>
      </c>
      <c r="H56" s="230">
        <v>0</v>
      </c>
      <c r="I56" s="230">
        <v>0</v>
      </c>
      <c r="J56" s="230">
        <v>1526.7175572519084</v>
      </c>
      <c r="K56" s="230">
        <v>0</v>
      </c>
      <c r="L56" s="230">
        <v>0</v>
      </c>
      <c r="M56" s="230">
        <v>0</v>
      </c>
      <c r="N56" s="230">
        <v>0</v>
      </c>
      <c r="O56" s="230">
        <v>4916.666666666667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0</v>
      </c>
      <c r="AK56" s="230">
        <v>0</v>
      </c>
      <c r="AL56" s="230">
        <v>0</v>
      </c>
      <c r="AM56" s="230">
        <v>0</v>
      </c>
      <c r="AN56" s="230">
        <v>0</v>
      </c>
      <c r="AO56" s="230">
        <v>0</v>
      </c>
      <c r="AP56" s="230">
        <v>0</v>
      </c>
      <c r="AQ56" s="230">
        <v>0</v>
      </c>
      <c r="AR56" s="230">
        <v>0</v>
      </c>
      <c r="AS56" s="230">
        <v>0</v>
      </c>
      <c r="AT56" s="230">
        <v>0</v>
      </c>
      <c r="AU56" s="230">
        <v>0</v>
      </c>
      <c r="AV56" s="230">
        <v>0</v>
      </c>
      <c r="AW56" s="230">
        <v>0</v>
      </c>
    </row>
    <row r="57" spans="3:49" x14ac:dyDescent="0.3">
      <c r="C57" s="230">
        <v>28</v>
      </c>
      <c r="D57" s="230">
        <v>9</v>
      </c>
      <c r="E57" s="230">
        <v>1</v>
      </c>
      <c r="F57" s="230">
        <v>27.2</v>
      </c>
      <c r="G57" s="230">
        <v>0</v>
      </c>
      <c r="H57" s="230">
        <v>0</v>
      </c>
      <c r="I57" s="230">
        <v>3.2</v>
      </c>
      <c r="J57" s="230">
        <v>0.1</v>
      </c>
      <c r="K57" s="230">
        <v>2.7</v>
      </c>
      <c r="L57" s="230">
        <v>0</v>
      </c>
      <c r="M57" s="230">
        <v>0</v>
      </c>
      <c r="N57" s="230">
        <v>0</v>
      </c>
      <c r="O57" s="230">
        <v>0</v>
      </c>
      <c r="P57" s="230">
        <v>0</v>
      </c>
      <c r="Q57" s="230">
        <v>1.8</v>
      </c>
      <c r="R57" s="230">
        <v>1</v>
      </c>
      <c r="S57" s="230">
        <v>0</v>
      </c>
      <c r="T57" s="230">
        <v>0</v>
      </c>
      <c r="U57" s="230">
        <v>0</v>
      </c>
      <c r="V57" s="230">
        <v>4.8</v>
      </c>
      <c r="W57" s="230">
        <v>0</v>
      </c>
      <c r="X57" s="230">
        <v>0</v>
      </c>
      <c r="Y57" s="230">
        <v>0</v>
      </c>
      <c r="Z57" s="230">
        <v>0</v>
      </c>
      <c r="AA57" s="230">
        <v>0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0</v>
      </c>
      <c r="AJ57" s="230">
        <v>10.8</v>
      </c>
      <c r="AK57" s="230">
        <v>0</v>
      </c>
      <c r="AL57" s="230">
        <v>0</v>
      </c>
      <c r="AM57" s="230">
        <v>0</v>
      </c>
      <c r="AN57" s="230">
        <v>0</v>
      </c>
      <c r="AO57" s="230">
        <v>0</v>
      </c>
      <c r="AP57" s="230">
        <v>0</v>
      </c>
      <c r="AQ57" s="230">
        <v>0</v>
      </c>
      <c r="AR57" s="230">
        <v>1</v>
      </c>
      <c r="AS57" s="230">
        <v>0</v>
      </c>
      <c r="AT57" s="230">
        <v>0</v>
      </c>
      <c r="AU57" s="230">
        <v>0</v>
      </c>
      <c r="AV57" s="230">
        <v>0</v>
      </c>
      <c r="AW57" s="230">
        <v>1.8</v>
      </c>
    </row>
    <row r="58" spans="3:49" x14ac:dyDescent="0.3">
      <c r="C58" s="230">
        <v>28</v>
      </c>
      <c r="D58" s="230">
        <v>9</v>
      </c>
      <c r="E58" s="230">
        <v>2</v>
      </c>
      <c r="F58" s="230">
        <v>4194.8</v>
      </c>
      <c r="G58" s="230">
        <v>0</v>
      </c>
      <c r="H58" s="230">
        <v>0</v>
      </c>
      <c r="I58" s="230">
        <v>470.4</v>
      </c>
      <c r="J58" s="230">
        <v>16</v>
      </c>
      <c r="K58" s="230">
        <v>470</v>
      </c>
      <c r="L58" s="230">
        <v>0</v>
      </c>
      <c r="M58" s="230">
        <v>0</v>
      </c>
      <c r="N58" s="230">
        <v>0</v>
      </c>
      <c r="O58" s="230">
        <v>0</v>
      </c>
      <c r="P58" s="230">
        <v>0</v>
      </c>
      <c r="Q58" s="230">
        <v>264</v>
      </c>
      <c r="R58" s="230">
        <v>136</v>
      </c>
      <c r="S58" s="230">
        <v>0</v>
      </c>
      <c r="T58" s="230">
        <v>0</v>
      </c>
      <c r="U58" s="230">
        <v>0</v>
      </c>
      <c r="V58" s="230">
        <v>708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1700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  <c r="AP58" s="230">
        <v>0</v>
      </c>
      <c r="AQ58" s="230">
        <v>0</v>
      </c>
      <c r="AR58" s="230">
        <v>168</v>
      </c>
      <c r="AS58" s="230">
        <v>0</v>
      </c>
      <c r="AT58" s="230">
        <v>0</v>
      </c>
      <c r="AU58" s="230">
        <v>0</v>
      </c>
      <c r="AV58" s="230">
        <v>0</v>
      </c>
      <c r="AW58" s="230">
        <v>262.39999999999998</v>
      </c>
    </row>
    <row r="59" spans="3:49" x14ac:dyDescent="0.3">
      <c r="C59" s="230">
        <v>28</v>
      </c>
      <c r="D59" s="230">
        <v>9</v>
      </c>
      <c r="E59" s="230">
        <v>3</v>
      </c>
      <c r="F59" s="230">
        <v>35.200000000000003</v>
      </c>
      <c r="G59" s="230">
        <v>0</v>
      </c>
      <c r="H59" s="230">
        <v>0</v>
      </c>
      <c r="I59" s="230">
        <v>15.2</v>
      </c>
      <c r="J59" s="230">
        <v>0</v>
      </c>
      <c r="K59" s="230">
        <v>6</v>
      </c>
      <c r="L59" s="230">
        <v>0</v>
      </c>
      <c r="M59" s="230">
        <v>0</v>
      </c>
      <c r="N59" s="230">
        <v>0</v>
      </c>
      <c r="O59" s="230">
        <v>0</v>
      </c>
      <c r="P59" s="230">
        <v>0</v>
      </c>
      <c r="Q59" s="230">
        <v>14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0</v>
      </c>
      <c r="AK59" s="230">
        <v>0</v>
      </c>
      <c r="AL59" s="230">
        <v>0</v>
      </c>
      <c r="AM59" s="230">
        <v>0</v>
      </c>
      <c r="AN59" s="230">
        <v>0</v>
      </c>
      <c r="AO59" s="230">
        <v>0</v>
      </c>
      <c r="AP59" s="230">
        <v>0</v>
      </c>
      <c r="AQ59" s="230">
        <v>0</v>
      </c>
      <c r="AR59" s="230">
        <v>0</v>
      </c>
      <c r="AS59" s="230">
        <v>0</v>
      </c>
      <c r="AT59" s="230">
        <v>0</v>
      </c>
      <c r="AU59" s="230">
        <v>0</v>
      </c>
      <c r="AV59" s="230">
        <v>0</v>
      </c>
      <c r="AW59" s="230">
        <v>0</v>
      </c>
    </row>
    <row r="60" spans="3:49" x14ac:dyDescent="0.3">
      <c r="C60" s="230">
        <v>28</v>
      </c>
      <c r="D60" s="230">
        <v>9</v>
      </c>
      <c r="E60" s="230">
        <v>5</v>
      </c>
      <c r="F60" s="230">
        <v>25</v>
      </c>
      <c r="G60" s="230">
        <v>25</v>
      </c>
      <c r="H60" s="230">
        <v>0</v>
      </c>
      <c r="I60" s="230">
        <v>0</v>
      </c>
      <c r="J60" s="230">
        <v>0</v>
      </c>
      <c r="K60" s="230">
        <v>0</v>
      </c>
      <c r="L60" s="230">
        <v>0</v>
      </c>
      <c r="M60" s="230">
        <v>0</v>
      </c>
      <c r="N60" s="230">
        <v>0</v>
      </c>
      <c r="O60" s="230">
        <v>0</v>
      </c>
      <c r="P60" s="230">
        <v>0</v>
      </c>
      <c r="Q60" s="230">
        <v>0</v>
      </c>
      <c r="R60" s="230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0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0</v>
      </c>
      <c r="AJ60" s="230">
        <v>0</v>
      </c>
      <c r="AK60" s="230">
        <v>0</v>
      </c>
      <c r="AL60" s="230">
        <v>0</v>
      </c>
      <c r="AM60" s="230">
        <v>0</v>
      </c>
      <c r="AN60" s="230">
        <v>0</v>
      </c>
      <c r="AO60" s="230">
        <v>0</v>
      </c>
      <c r="AP60" s="230">
        <v>0</v>
      </c>
      <c r="AQ60" s="230">
        <v>0</v>
      </c>
      <c r="AR60" s="230">
        <v>0</v>
      </c>
      <c r="AS60" s="230">
        <v>0</v>
      </c>
      <c r="AT60" s="230">
        <v>0</v>
      </c>
      <c r="AU60" s="230">
        <v>0</v>
      </c>
      <c r="AV60" s="230">
        <v>0</v>
      </c>
      <c r="AW60" s="230">
        <v>0</v>
      </c>
    </row>
    <row r="61" spans="3:49" x14ac:dyDescent="0.3">
      <c r="C61" s="230">
        <v>28</v>
      </c>
      <c r="D61" s="230">
        <v>9</v>
      </c>
      <c r="E61" s="230">
        <v>6</v>
      </c>
      <c r="F61" s="230">
        <v>1020931</v>
      </c>
      <c r="G61" s="230">
        <v>10000</v>
      </c>
      <c r="H61" s="230">
        <v>0</v>
      </c>
      <c r="I61" s="230">
        <v>101300</v>
      </c>
      <c r="J61" s="230">
        <v>5140</v>
      </c>
      <c r="K61" s="230">
        <v>186470</v>
      </c>
      <c r="L61" s="230">
        <v>0</v>
      </c>
      <c r="M61" s="230">
        <v>0</v>
      </c>
      <c r="N61" s="230">
        <v>0</v>
      </c>
      <c r="O61" s="230">
        <v>0</v>
      </c>
      <c r="P61" s="230">
        <v>0</v>
      </c>
      <c r="Q61" s="230">
        <v>60437</v>
      </c>
      <c r="R61" s="230">
        <v>46744</v>
      </c>
      <c r="S61" s="230">
        <v>0</v>
      </c>
      <c r="T61" s="230">
        <v>0</v>
      </c>
      <c r="U61" s="230">
        <v>0</v>
      </c>
      <c r="V61" s="230">
        <v>141429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409532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  <c r="AP61" s="230">
        <v>0</v>
      </c>
      <c r="AQ61" s="230">
        <v>0</v>
      </c>
      <c r="AR61" s="230">
        <v>17055</v>
      </c>
      <c r="AS61" s="230">
        <v>0</v>
      </c>
      <c r="AT61" s="230">
        <v>0</v>
      </c>
      <c r="AU61" s="230">
        <v>0</v>
      </c>
      <c r="AV61" s="230">
        <v>0</v>
      </c>
      <c r="AW61" s="230">
        <v>42824</v>
      </c>
    </row>
    <row r="62" spans="3:49" x14ac:dyDescent="0.3">
      <c r="C62" s="230">
        <v>28</v>
      </c>
      <c r="D62" s="230">
        <v>9</v>
      </c>
      <c r="E62" s="230">
        <v>10</v>
      </c>
      <c r="F62" s="230">
        <v>10250</v>
      </c>
      <c r="G62" s="230">
        <v>0</v>
      </c>
      <c r="H62" s="230">
        <v>0</v>
      </c>
      <c r="I62" s="230">
        <v>0</v>
      </c>
      <c r="J62" s="230">
        <v>0</v>
      </c>
      <c r="K62" s="230">
        <v>0</v>
      </c>
      <c r="L62" s="230">
        <v>0</v>
      </c>
      <c r="M62" s="230">
        <v>0</v>
      </c>
      <c r="N62" s="230">
        <v>0</v>
      </c>
      <c r="O62" s="230">
        <v>10250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  <c r="AP62" s="230">
        <v>0</v>
      </c>
      <c r="AQ62" s="230">
        <v>0</v>
      </c>
      <c r="AR62" s="230">
        <v>0</v>
      </c>
      <c r="AS62" s="230">
        <v>0</v>
      </c>
      <c r="AT62" s="230">
        <v>0</v>
      </c>
      <c r="AU62" s="230">
        <v>0</v>
      </c>
      <c r="AV62" s="230">
        <v>0</v>
      </c>
      <c r="AW62" s="230">
        <v>0</v>
      </c>
    </row>
    <row r="63" spans="3:49" x14ac:dyDescent="0.3">
      <c r="C63" s="230">
        <v>28</v>
      </c>
      <c r="D63" s="230">
        <v>9</v>
      </c>
      <c r="E63" s="230">
        <v>11</v>
      </c>
      <c r="F63" s="230">
        <v>6443.3842239185751</v>
      </c>
      <c r="G63" s="230">
        <v>0</v>
      </c>
      <c r="H63" s="230">
        <v>0</v>
      </c>
      <c r="I63" s="230">
        <v>0</v>
      </c>
      <c r="J63" s="230">
        <v>1526.7175572519084</v>
      </c>
      <c r="K63" s="230">
        <v>0</v>
      </c>
      <c r="L63" s="230">
        <v>0</v>
      </c>
      <c r="M63" s="230">
        <v>0</v>
      </c>
      <c r="N63" s="230">
        <v>0</v>
      </c>
      <c r="O63" s="230">
        <v>4916.666666666667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0</v>
      </c>
      <c r="AK63" s="230">
        <v>0</v>
      </c>
      <c r="AL63" s="230">
        <v>0</v>
      </c>
      <c r="AM63" s="230">
        <v>0</v>
      </c>
      <c r="AN63" s="230">
        <v>0</v>
      </c>
      <c r="AO63" s="230">
        <v>0</v>
      </c>
      <c r="AP63" s="230">
        <v>0</v>
      </c>
      <c r="AQ63" s="230">
        <v>0</v>
      </c>
      <c r="AR63" s="230">
        <v>0</v>
      </c>
      <c r="AS63" s="230">
        <v>0</v>
      </c>
      <c r="AT63" s="230">
        <v>0</v>
      </c>
      <c r="AU63" s="230">
        <v>0</v>
      </c>
      <c r="AV63" s="230">
        <v>0</v>
      </c>
      <c r="AW63" s="230">
        <v>0</v>
      </c>
    </row>
    <row r="64" spans="3:49" x14ac:dyDescent="0.3">
      <c r="C64" s="230">
        <v>28</v>
      </c>
      <c r="D64" s="230">
        <v>10</v>
      </c>
      <c r="E64" s="230">
        <v>1</v>
      </c>
      <c r="F64" s="230">
        <v>27.2</v>
      </c>
      <c r="G64" s="230">
        <v>0</v>
      </c>
      <c r="H64" s="230">
        <v>0</v>
      </c>
      <c r="I64" s="230">
        <v>3.2</v>
      </c>
      <c r="J64" s="230">
        <v>0.1</v>
      </c>
      <c r="K64" s="230">
        <v>2.7</v>
      </c>
      <c r="L64" s="230">
        <v>0</v>
      </c>
      <c r="M64" s="230">
        <v>0</v>
      </c>
      <c r="N64" s="230">
        <v>0</v>
      </c>
      <c r="O64" s="230">
        <v>0</v>
      </c>
      <c r="P64" s="230">
        <v>0</v>
      </c>
      <c r="Q64" s="230">
        <v>1.8</v>
      </c>
      <c r="R64" s="230">
        <v>1</v>
      </c>
      <c r="S64" s="230">
        <v>0</v>
      </c>
      <c r="T64" s="230">
        <v>0</v>
      </c>
      <c r="U64" s="230">
        <v>0</v>
      </c>
      <c r="V64" s="230">
        <v>4.8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10.8</v>
      </c>
      <c r="AK64" s="230">
        <v>0</v>
      </c>
      <c r="AL64" s="230">
        <v>0</v>
      </c>
      <c r="AM64" s="230">
        <v>0</v>
      </c>
      <c r="AN64" s="230">
        <v>0</v>
      </c>
      <c r="AO64" s="230">
        <v>0</v>
      </c>
      <c r="AP64" s="230">
        <v>0</v>
      </c>
      <c r="AQ64" s="230">
        <v>0</v>
      </c>
      <c r="AR64" s="230">
        <v>1</v>
      </c>
      <c r="AS64" s="230">
        <v>0</v>
      </c>
      <c r="AT64" s="230">
        <v>0</v>
      </c>
      <c r="AU64" s="230">
        <v>0</v>
      </c>
      <c r="AV64" s="230">
        <v>0</v>
      </c>
      <c r="AW64" s="230">
        <v>1.8</v>
      </c>
    </row>
    <row r="65" spans="3:49" x14ac:dyDescent="0.3">
      <c r="C65" s="230">
        <v>28</v>
      </c>
      <c r="D65" s="230">
        <v>10</v>
      </c>
      <c r="E65" s="230">
        <v>2</v>
      </c>
      <c r="F65" s="230">
        <v>4006.4</v>
      </c>
      <c r="G65" s="230">
        <v>0</v>
      </c>
      <c r="H65" s="230">
        <v>0</v>
      </c>
      <c r="I65" s="230">
        <v>352</v>
      </c>
      <c r="J65" s="230">
        <v>16</v>
      </c>
      <c r="K65" s="230">
        <v>416</v>
      </c>
      <c r="L65" s="230">
        <v>0</v>
      </c>
      <c r="M65" s="230">
        <v>0</v>
      </c>
      <c r="N65" s="230">
        <v>0</v>
      </c>
      <c r="O65" s="230">
        <v>0</v>
      </c>
      <c r="P65" s="230">
        <v>0</v>
      </c>
      <c r="Q65" s="230">
        <v>276</v>
      </c>
      <c r="R65" s="230">
        <v>164</v>
      </c>
      <c r="S65" s="230">
        <v>0</v>
      </c>
      <c r="T65" s="230">
        <v>0</v>
      </c>
      <c r="U65" s="230">
        <v>0</v>
      </c>
      <c r="V65" s="230">
        <v>736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0</v>
      </c>
      <c r="AI65" s="230">
        <v>0</v>
      </c>
      <c r="AJ65" s="230">
        <v>1600</v>
      </c>
      <c r="AK65" s="230">
        <v>0</v>
      </c>
      <c r="AL65" s="230">
        <v>0</v>
      </c>
      <c r="AM65" s="230">
        <v>0</v>
      </c>
      <c r="AN65" s="230">
        <v>0</v>
      </c>
      <c r="AO65" s="230">
        <v>0</v>
      </c>
      <c r="AP65" s="230">
        <v>0</v>
      </c>
      <c r="AQ65" s="230">
        <v>0</v>
      </c>
      <c r="AR65" s="230">
        <v>160</v>
      </c>
      <c r="AS65" s="230">
        <v>0</v>
      </c>
      <c r="AT65" s="230">
        <v>0</v>
      </c>
      <c r="AU65" s="230">
        <v>0</v>
      </c>
      <c r="AV65" s="230">
        <v>0</v>
      </c>
      <c r="AW65" s="230">
        <v>286.39999999999998</v>
      </c>
    </row>
    <row r="66" spans="3:49" x14ac:dyDescent="0.3">
      <c r="C66" s="230">
        <v>28</v>
      </c>
      <c r="D66" s="230">
        <v>10</v>
      </c>
      <c r="E66" s="230">
        <v>3</v>
      </c>
      <c r="F66" s="230">
        <v>22.1</v>
      </c>
      <c r="G66" s="230">
        <v>0</v>
      </c>
      <c r="H66" s="230">
        <v>0</v>
      </c>
      <c r="I66" s="230">
        <v>4.0999999999999996</v>
      </c>
      <c r="J66" s="230">
        <v>0</v>
      </c>
      <c r="K66" s="230">
        <v>6</v>
      </c>
      <c r="L66" s="230">
        <v>0</v>
      </c>
      <c r="M66" s="230">
        <v>0</v>
      </c>
      <c r="N66" s="230">
        <v>0</v>
      </c>
      <c r="O66" s="230">
        <v>0</v>
      </c>
      <c r="P66" s="230">
        <v>0</v>
      </c>
      <c r="Q66" s="230">
        <v>12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0</v>
      </c>
      <c r="AJ66" s="230">
        <v>0</v>
      </c>
      <c r="AK66" s="230">
        <v>0</v>
      </c>
      <c r="AL66" s="230">
        <v>0</v>
      </c>
      <c r="AM66" s="230">
        <v>0</v>
      </c>
      <c r="AN66" s="230">
        <v>0</v>
      </c>
      <c r="AO66" s="230">
        <v>0</v>
      </c>
      <c r="AP66" s="230">
        <v>0</v>
      </c>
      <c r="AQ66" s="230">
        <v>0</v>
      </c>
      <c r="AR66" s="230">
        <v>0</v>
      </c>
      <c r="AS66" s="230">
        <v>0</v>
      </c>
      <c r="AT66" s="230">
        <v>0</v>
      </c>
      <c r="AU66" s="230">
        <v>0</v>
      </c>
      <c r="AV66" s="230">
        <v>0</v>
      </c>
      <c r="AW66" s="230">
        <v>0</v>
      </c>
    </row>
    <row r="67" spans="3:49" x14ac:dyDescent="0.3">
      <c r="C67" s="230">
        <v>28</v>
      </c>
      <c r="D67" s="230">
        <v>10</v>
      </c>
      <c r="E67" s="230">
        <v>5</v>
      </c>
      <c r="F67" s="230">
        <v>25</v>
      </c>
      <c r="G67" s="230">
        <v>25</v>
      </c>
      <c r="H67" s="230">
        <v>0</v>
      </c>
      <c r="I67" s="230">
        <v>0</v>
      </c>
      <c r="J67" s="230">
        <v>0</v>
      </c>
      <c r="K67" s="230">
        <v>0</v>
      </c>
      <c r="L67" s="230">
        <v>0</v>
      </c>
      <c r="M67" s="230">
        <v>0</v>
      </c>
      <c r="N67" s="230">
        <v>0</v>
      </c>
      <c r="O67" s="230">
        <v>0</v>
      </c>
      <c r="P67" s="230">
        <v>0</v>
      </c>
      <c r="Q67" s="230">
        <v>0</v>
      </c>
      <c r="R67" s="230">
        <v>0</v>
      </c>
      <c r="S67" s="230">
        <v>0</v>
      </c>
      <c r="T67" s="230">
        <v>0</v>
      </c>
      <c r="U67" s="230">
        <v>0</v>
      </c>
      <c r="V67" s="230">
        <v>0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0</v>
      </c>
      <c r="AK67" s="230">
        <v>0</v>
      </c>
      <c r="AL67" s="230">
        <v>0</v>
      </c>
      <c r="AM67" s="230">
        <v>0</v>
      </c>
      <c r="AN67" s="230">
        <v>0</v>
      </c>
      <c r="AO67" s="230">
        <v>0</v>
      </c>
      <c r="AP67" s="230">
        <v>0</v>
      </c>
      <c r="AQ67" s="230">
        <v>0</v>
      </c>
      <c r="AR67" s="230">
        <v>0</v>
      </c>
      <c r="AS67" s="230">
        <v>0</v>
      </c>
      <c r="AT67" s="230">
        <v>0</v>
      </c>
      <c r="AU67" s="230">
        <v>0</v>
      </c>
      <c r="AV67" s="230">
        <v>0</v>
      </c>
      <c r="AW67" s="230">
        <v>0</v>
      </c>
    </row>
    <row r="68" spans="3:49" x14ac:dyDescent="0.3">
      <c r="C68" s="230">
        <v>28</v>
      </c>
      <c r="D68" s="230">
        <v>10</v>
      </c>
      <c r="E68" s="230">
        <v>6</v>
      </c>
      <c r="F68" s="230">
        <v>987251</v>
      </c>
      <c r="G68" s="230">
        <v>10000</v>
      </c>
      <c r="H68" s="230">
        <v>0</v>
      </c>
      <c r="I68" s="230">
        <v>77065</v>
      </c>
      <c r="J68" s="230">
        <v>5140</v>
      </c>
      <c r="K68" s="230">
        <v>186190</v>
      </c>
      <c r="L68" s="230">
        <v>0</v>
      </c>
      <c r="M68" s="230">
        <v>0</v>
      </c>
      <c r="N68" s="230">
        <v>0</v>
      </c>
      <c r="O68" s="230">
        <v>0</v>
      </c>
      <c r="P68" s="230">
        <v>0</v>
      </c>
      <c r="Q68" s="230">
        <v>59937</v>
      </c>
      <c r="R68" s="230">
        <v>46881</v>
      </c>
      <c r="S68" s="230">
        <v>0</v>
      </c>
      <c r="T68" s="230">
        <v>0</v>
      </c>
      <c r="U68" s="230">
        <v>0</v>
      </c>
      <c r="V68" s="230">
        <v>136149</v>
      </c>
      <c r="W68" s="230">
        <v>0</v>
      </c>
      <c r="X68" s="230">
        <v>0</v>
      </c>
      <c r="Y68" s="230">
        <v>0</v>
      </c>
      <c r="Z68" s="230">
        <v>0</v>
      </c>
      <c r="AA68" s="230">
        <v>0</v>
      </c>
      <c r="AB68" s="230">
        <v>0</v>
      </c>
      <c r="AC68" s="230">
        <v>0</v>
      </c>
      <c r="AD68" s="230">
        <v>0</v>
      </c>
      <c r="AE68" s="230">
        <v>0</v>
      </c>
      <c r="AF68" s="230">
        <v>0</v>
      </c>
      <c r="AG68" s="230">
        <v>0</v>
      </c>
      <c r="AH68" s="230">
        <v>0</v>
      </c>
      <c r="AI68" s="230">
        <v>0</v>
      </c>
      <c r="AJ68" s="230">
        <v>406162</v>
      </c>
      <c r="AK68" s="230">
        <v>0</v>
      </c>
      <c r="AL68" s="230">
        <v>0</v>
      </c>
      <c r="AM68" s="230">
        <v>0</v>
      </c>
      <c r="AN68" s="230">
        <v>0</v>
      </c>
      <c r="AO68" s="230">
        <v>0</v>
      </c>
      <c r="AP68" s="230">
        <v>0</v>
      </c>
      <c r="AQ68" s="230">
        <v>0</v>
      </c>
      <c r="AR68" s="230">
        <v>17036</v>
      </c>
      <c r="AS68" s="230">
        <v>0</v>
      </c>
      <c r="AT68" s="230">
        <v>0</v>
      </c>
      <c r="AU68" s="230">
        <v>0</v>
      </c>
      <c r="AV68" s="230">
        <v>0</v>
      </c>
      <c r="AW68" s="230">
        <v>42691</v>
      </c>
    </row>
    <row r="69" spans="3:49" x14ac:dyDescent="0.3">
      <c r="C69" s="230">
        <v>28</v>
      </c>
      <c r="D69" s="230">
        <v>10</v>
      </c>
      <c r="E69" s="230">
        <v>10</v>
      </c>
      <c r="F69" s="230">
        <v>19200</v>
      </c>
      <c r="G69" s="230">
        <v>0</v>
      </c>
      <c r="H69" s="230">
        <v>0</v>
      </c>
      <c r="I69" s="230">
        <v>0</v>
      </c>
      <c r="J69" s="230">
        <v>0</v>
      </c>
      <c r="K69" s="230">
        <v>0</v>
      </c>
      <c r="L69" s="230">
        <v>0</v>
      </c>
      <c r="M69" s="230">
        <v>0</v>
      </c>
      <c r="N69" s="230">
        <v>0</v>
      </c>
      <c r="O69" s="230">
        <v>19200</v>
      </c>
      <c r="P69" s="230">
        <v>0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0</v>
      </c>
      <c r="AB69" s="230">
        <v>0</v>
      </c>
      <c r="AC69" s="230">
        <v>0</v>
      </c>
      <c r="AD69" s="230">
        <v>0</v>
      </c>
      <c r="AE69" s="230">
        <v>0</v>
      </c>
      <c r="AF69" s="230">
        <v>0</v>
      </c>
      <c r="AG69" s="230">
        <v>0</v>
      </c>
      <c r="AH69" s="230">
        <v>0</v>
      </c>
      <c r="AI69" s="230">
        <v>0</v>
      </c>
      <c r="AJ69" s="230">
        <v>0</v>
      </c>
      <c r="AK69" s="230">
        <v>0</v>
      </c>
      <c r="AL69" s="230">
        <v>0</v>
      </c>
      <c r="AM69" s="230">
        <v>0</v>
      </c>
      <c r="AN69" s="230">
        <v>0</v>
      </c>
      <c r="AO69" s="230">
        <v>0</v>
      </c>
      <c r="AP69" s="230">
        <v>0</v>
      </c>
      <c r="AQ69" s="230">
        <v>0</v>
      </c>
      <c r="AR69" s="230">
        <v>0</v>
      </c>
      <c r="AS69" s="230">
        <v>0</v>
      </c>
      <c r="AT69" s="230">
        <v>0</v>
      </c>
      <c r="AU69" s="230">
        <v>0</v>
      </c>
      <c r="AV69" s="230">
        <v>0</v>
      </c>
      <c r="AW69" s="230">
        <v>0</v>
      </c>
    </row>
    <row r="70" spans="3:49" x14ac:dyDescent="0.3">
      <c r="C70" s="230">
        <v>28</v>
      </c>
      <c r="D70" s="230">
        <v>10</v>
      </c>
      <c r="E70" s="230">
        <v>11</v>
      </c>
      <c r="F70" s="230">
        <v>6443.3842239185751</v>
      </c>
      <c r="G70" s="230">
        <v>0</v>
      </c>
      <c r="H70" s="230">
        <v>0</v>
      </c>
      <c r="I70" s="230">
        <v>0</v>
      </c>
      <c r="J70" s="230">
        <v>1526.7175572519084</v>
      </c>
      <c r="K70" s="230">
        <v>0</v>
      </c>
      <c r="L70" s="230">
        <v>0</v>
      </c>
      <c r="M70" s="230">
        <v>0</v>
      </c>
      <c r="N70" s="230">
        <v>0</v>
      </c>
      <c r="O70" s="230">
        <v>4916.666666666667</v>
      </c>
      <c r="P70" s="230">
        <v>0</v>
      </c>
      <c r="Q70" s="230">
        <v>0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v>0</v>
      </c>
      <c r="AF70" s="230">
        <v>0</v>
      </c>
      <c r="AG70" s="230">
        <v>0</v>
      </c>
      <c r="AH70" s="230">
        <v>0</v>
      </c>
      <c r="AI70" s="230">
        <v>0</v>
      </c>
      <c r="AJ70" s="230">
        <v>0</v>
      </c>
      <c r="AK70" s="230">
        <v>0</v>
      </c>
      <c r="AL70" s="230">
        <v>0</v>
      </c>
      <c r="AM70" s="230">
        <v>0</v>
      </c>
      <c r="AN70" s="230">
        <v>0</v>
      </c>
      <c r="AO70" s="230">
        <v>0</v>
      </c>
      <c r="AP70" s="230">
        <v>0</v>
      </c>
      <c r="AQ70" s="230">
        <v>0</v>
      </c>
      <c r="AR70" s="230">
        <v>0</v>
      </c>
      <c r="AS70" s="230">
        <v>0</v>
      </c>
      <c r="AT70" s="230">
        <v>0</v>
      </c>
      <c r="AU70" s="230">
        <v>0</v>
      </c>
      <c r="AV70" s="230">
        <v>0</v>
      </c>
      <c r="AW70" s="230">
        <v>0</v>
      </c>
    </row>
    <row r="71" spans="3:49" x14ac:dyDescent="0.3">
      <c r="C71" s="230">
        <v>28</v>
      </c>
      <c r="D71" s="230">
        <v>11</v>
      </c>
      <c r="E71" s="230">
        <v>1</v>
      </c>
      <c r="F71" s="230">
        <v>26.4</v>
      </c>
      <c r="G71" s="230">
        <v>0</v>
      </c>
      <c r="H71" s="230">
        <v>0</v>
      </c>
      <c r="I71" s="230">
        <v>2.4</v>
      </c>
      <c r="J71" s="230">
        <v>0.1</v>
      </c>
      <c r="K71" s="230">
        <v>2.7</v>
      </c>
      <c r="L71" s="230">
        <v>0</v>
      </c>
      <c r="M71" s="230">
        <v>0</v>
      </c>
      <c r="N71" s="230">
        <v>0</v>
      </c>
      <c r="O71" s="230">
        <v>0</v>
      </c>
      <c r="P71" s="230">
        <v>0</v>
      </c>
      <c r="Q71" s="230">
        <v>1.8</v>
      </c>
      <c r="R71" s="230">
        <v>1</v>
      </c>
      <c r="S71" s="230">
        <v>0</v>
      </c>
      <c r="T71" s="230">
        <v>0</v>
      </c>
      <c r="U71" s="230">
        <v>0</v>
      </c>
      <c r="V71" s="230">
        <v>4.8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0</v>
      </c>
      <c r="AG71" s="230">
        <v>0</v>
      </c>
      <c r="AH71" s="230">
        <v>0</v>
      </c>
      <c r="AI71" s="230">
        <v>0</v>
      </c>
      <c r="AJ71" s="230">
        <v>10.8</v>
      </c>
      <c r="AK71" s="230">
        <v>0</v>
      </c>
      <c r="AL71" s="230">
        <v>0</v>
      </c>
      <c r="AM71" s="230">
        <v>0</v>
      </c>
      <c r="AN71" s="230">
        <v>0</v>
      </c>
      <c r="AO71" s="230">
        <v>0</v>
      </c>
      <c r="AP71" s="230">
        <v>0</v>
      </c>
      <c r="AQ71" s="230">
        <v>0</v>
      </c>
      <c r="AR71" s="230">
        <v>1</v>
      </c>
      <c r="AS71" s="230">
        <v>0</v>
      </c>
      <c r="AT71" s="230">
        <v>0</v>
      </c>
      <c r="AU71" s="230">
        <v>0</v>
      </c>
      <c r="AV71" s="230">
        <v>0</v>
      </c>
      <c r="AW71" s="230">
        <v>1.8</v>
      </c>
    </row>
    <row r="72" spans="3:49" x14ac:dyDescent="0.3">
      <c r="C72" s="230">
        <v>28</v>
      </c>
      <c r="D72" s="230">
        <v>11</v>
      </c>
      <c r="E72" s="230">
        <v>2</v>
      </c>
      <c r="F72" s="230">
        <v>4056.8</v>
      </c>
      <c r="G72" s="230">
        <v>0</v>
      </c>
      <c r="H72" s="230">
        <v>0</v>
      </c>
      <c r="I72" s="230">
        <v>384</v>
      </c>
      <c r="J72" s="230">
        <v>24</v>
      </c>
      <c r="K72" s="230">
        <v>440</v>
      </c>
      <c r="L72" s="230">
        <v>0</v>
      </c>
      <c r="M72" s="230">
        <v>0</v>
      </c>
      <c r="N72" s="230">
        <v>0</v>
      </c>
      <c r="O72" s="230">
        <v>0</v>
      </c>
      <c r="P72" s="230">
        <v>0</v>
      </c>
      <c r="Q72" s="230">
        <v>200</v>
      </c>
      <c r="R72" s="230">
        <v>176</v>
      </c>
      <c r="S72" s="230">
        <v>0</v>
      </c>
      <c r="T72" s="230">
        <v>0</v>
      </c>
      <c r="U72" s="230">
        <v>0</v>
      </c>
      <c r="V72" s="230">
        <v>808</v>
      </c>
      <c r="W72" s="230">
        <v>0</v>
      </c>
      <c r="X72" s="230">
        <v>0</v>
      </c>
      <c r="Y72" s="230">
        <v>0</v>
      </c>
      <c r="Z72" s="230">
        <v>0</v>
      </c>
      <c r="AA72" s="230">
        <v>0</v>
      </c>
      <c r="AB72" s="230">
        <v>0</v>
      </c>
      <c r="AC72" s="230">
        <v>0</v>
      </c>
      <c r="AD72" s="230">
        <v>0</v>
      </c>
      <c r="AE72" s="230">
        <v>0</v>
      </c>
      <c r="AF72" s="230">
        <v>0</v>
      </c>
      <c r="AG72" s="230">
        <v>0</v>
      </c>
      <c r="AH72" s="230">
        <v>0</v>
      </c>
      <c r="AI72" s="230">
        <v>0</v>
      </c>
      <c r="AJ72" s="230">
        <v>1532</v>
      </c>
      <c r="AK72" s="230">
        <v>0</v>
      </c>
      <c r="AL72" s="230">
        <v>0</v>
      </c>
      <c r="AM72" s="230">
        <v>0</v>
      </c>
      <c r="AN72" s="230">
        <v>0</v>
      </c>
      <c r="AO72" s="230">
        <v>0</v>
      </c>
      <c r="AP72" s="230">
        <v>0</v>
      </c>
      <c r="AQ72" s="230">
        <v>0</v>
      </c>
      <c r="AR72" s="230">
        <v>176</v>
      </c>
      <c r="AS72" s="230">
        <v>0</v>
      </c>
      <c r="AT72" s="230">
        <v>0</v>
      </c>
      <c r="AU72" s="230">
        <v>0</v>
      </c>
      <c r="AV72" s="230">
        <v>0</v>
      </c>
      <c r="AW72" s="230">
        <v>316.8</v>
      </c>
    </row>
    <row r="73" spans="3:49" x14ac:dyDescent="0.3">
      <c r="C73" s="230">
        <v>28</v>
      </c>
      <c r="D73" s="230">
        <v>11</v>
      </c>
      <c r="E73" s="230">
        <v>3</v>
      </c>
      <c r="F73" s="230">
        <v>43.6</v>
      </c>
      <c r="G73" s="230">
        <v>0</v>
      </c>
      <c r="H73" s="230">
        <v>0</v>
      </c>
      <c r="I73" s="230">
        <v>3.6</v>
      </c>
      <c r="J73" s="230">
        <v>0</v>
      </c>
      <c r="K73" s="230">
        <v>14</v>
      </c>
      <c r="L73" s="230">
        <v>0</v>
      </c>
      <c r="M73" s="230">
        <v>0</v>
      </c>
      <c r="N73" s="230">
        <v>0</v>
      </c>
      <c r="O73" s="230">
        <v>0</v>
      </c>
      <c r="P73" s="230">
        <v>0</v>
      </c>
      <c r="Q73" s="230">
        <v>26</v>
      </c>
      <c r="R73" s="230">
        <v>0</v>
      </c>
      <c r="S73" s="230">
        <v>0</v>
      </c>
      <c r="T73" s="230">
        <v>0</v>
      </c>
      <c r="U73" s="230">
        <v>0</v>
      </c>
      <c r="V73" s="230">
        <v>0</v>
      </c>
      <c r="W73" s="230">
        <v>0</v>
      </c>
      <c r="X73" s="230">
        <v>0</v>
      </c>
      <c r="Y73" s="230">
        <v>0</v>
      </c>
      <c r="Z73" s="230">
        <v>0</v>
      </c>
      <c r="AA73" s="230">
        <v>0</v>
      </c>
      <c r="AB73" s="230">
        <v>0</v>
      </c>
      <c r="AC73" s="230">
        <v>0</v>
      </c>
      <c r="AD73" s="230">
        <v>0</v>
      </c>
      <c r="AE73" s="230">
        <v>0</v>
      </c>
      <c r="AF73" s="230">
        <v>0</v>
      </c>
      <c r="AG73" s="230">
        <v>0</v>
      </c>
      <c r="AH73" s="230">
        <v>0</v>
      </c>
      <c r="AI73" s="230">
        <v>0</v>
      </c>
      <c r="AJ73" s="230">
        <v>0</v>
      </c>
      <c r="AK73" s="230">
        <v>0</v>
      </c>
      <c r="AL73" s="230">
        <v>0</v>
      </c>
      <c r="AM73" s="230">
        <v>0</v>
      </c>
      <c r="AN73" s="230">
        <v>0</v>
      </c>
      <c r="AO73" s="230">
        <v>0</v>
      </c>
      <c r="AP73" s="230">
        <v>0</v>
      </c>
      <c r="AQ73" s="230">
        <v>0</v>
      </c>
      <c r="AR73" s="230">
        <v>0</v>
      </c>
      <c r="AS73" s="230">
        <v>0</v>
      </c>
      <c r="AT73" s="230">
        <v>0</v>
      </c>
      <c r="AU73" s="230">
        <v>0</v>
      </c>
      <c r="AV73" s="230">
        <v>0</v>
      </c>
      <c r="AW73" s="230">
        <v>0</v>
      </c>
    </row>
    <row r="74" spans="3:49" x14ac:dyDescent="0.3">
      <c r="C74" s="230">
        <v>28</v>
      </c>
      <c r="D74" s="230">
        <v>11</v>
      </c>
      <c r="E74" s="230">
        <v>5</v>
      </c>
      <c r="F74" s="230">
        <v>10</v>
      </c>
      <c r="G74" s="230">
        <v>10</v>
      </c>
      <c r="H74" s="230">
        <v>0</v>
      </c>
      <c r="I74" s="230">
        <v>0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0</v>
      </c>
      <c r="AC74" s="230">
        <v>0</v>
      </c>
      <c r="AD74" s="230">
        <v>0</v>
      </c>
      <c r="AE74" s="230">
        <v>0</v>
      </c>
      <c r="AF74" s="230">
        <v>0</v>
      </c>
      <c r="AG74" s="230">
        <v>0</v>
      </c>
      <c r="AH74" s="230">
        <v>0</v>
      </c>
      <c r="AI74" s="230">
        <v>0</v>
      </c>
      <c r="AJ74" s="230">
        <v>0</v>
      </c>
      <c r="AK74" s="230">
        <v>0</v>
      </c>
      <c r="AL74" s="230">
        <v>0</v>
      </c>
      <c r="AM74" s="230">
        <v>0</v>
      </c>
      <c r="AN74" s="230">
        <v>0</v>
      </c>
      <c r="AO74" s="230">
        <v>0</v>
      </c>
      <c r="AP74" s="230">
        <v>0</v>
      </c>
      <c r="AQ74" s="230">
        <v>0</v>
      </c>
      <c r="AR74" s="230">
        <v>0</v>
      </c>
      <c r="AS74" s="230">
        <v>0</v>
      </c>
      <c r="AT74" s="230">
        <v>0</v>
      </c>
      <c r="AU74" s="230">
        <v>0</v>
      </c>
      <c r="AV74" s="230">
        <v>0</v>
      </c>
      <c r="AW74" s="230">
        <v>0</v>
      </c>
    </row>
    <row r="75" spans="3:49" x14ac:dyDescent="0.3">
      <c r="C75" s="230">
        <v>28</v>
      </c>
      <c r="D75" s="230">
        <v>11</v>
      </c>
      <c r="E75" s="230">
        <v>6</v>
      </c>
      <c r="F75" s="230">
        <v>1283017</v>
      </c>
      <c r="G75" s="230">
        <v>4000</v>
      </c>
      <c r="H75" s="230">
        <v>0</v>
      </c>
      <c r="I75" s="230">
        <v>109047</v>
      </c>
      <c r="J75" s="230">
        <v>6271</v>
      </c>
      <c r="K75" s="230">
        <v>219606</v>
      </c>
      <c r="L75" s="230">
        <v>0</v>
      </c>
      <c r="M75" s="230">
        <v>0</v>
      </c>
      <c r="N75" s="230">
        <v>0</v>
      </c>
      <c r="O75" s="230">
        <v>0</v>
      </c>
      <c r="P75" s="230">
        <v>0</v>
      </c>
      <c r="Q75" s="230">
        <v>67626</v>
      </c>
      <c r="R75" s="230">
        <v>73857</v>
      </c>
      <c r="S75" s="230">
        <v>0</v>
      </c>
      <c r="T75" s="230">
        <v>0</v>
      </c>
      <c r="U75" s="230">
        <v>0</v>
      </c>
      <c r="V75" s="230">
        <v>183494</v>
      </c>
      <c r="W75" s="230">
        <v>0</v>
      </c>
      <c r="X75" s="230">
        <v>0</v>
      </c>
      <c r="Y75" s="230">
        <v>0</v>
      </c>
      <c r="Z75" s="230">
        <v>0</v>
      </c>
      <c r="AA75" s="230">
        <v>0</v>
      </c>
      <c r="AB75" s="230">
        <v>0</v>
      </c>
      <c r="AC75" s="230">
        <v>0</v>
      </c>
      <c r="AD75" s="230">
        <v>0</v>
      </c>
      <c r="AE75" s="230">
        <v>0</v>
      </c>
      <c r="AF75" s="230">
        <v>0</v>
      </c>
      <c r="AG75" s="230">
        <v>0</v>
      </c>
      <c r="AH75" s="230">
        <v>0</v>
      </c>
      <c r="AI75" s="230">
        <v>0</v>
      </c>
      <c r="AJ75" s="230">
        <v>543668</v>
      </c>
      <c r="AK75" s="230">
        <v>0</v>
      </c>
      <c r="AL75" s="230">
        <v>0</v>
      </c>
      <c r="AM75" s="230">
        <v>0</v>
      </c>
      <c r="AN75" s="230">
        <v>0</v>
      </c>
      <c r="AO75" s="230">
        <v>0</v>
      </c>
      <c r="AP75" s="230">
        <v>0</v>
      </c>
      <c r="AQ75" s="230">
        <v>0</v>
      </c>
      <c r="AR75" s="230">
        <v>22455</v>
      </c>
      <c r="AS75" s="230">
        <v>0</v>
      </c>
      <c r="AT75" s="230">
        <v>0</v>
      </c>
      <c r="AU75" s="230">
        <v>0</v>
      </c>
      <c r="AV75" s="230">
        <v>0</v>
      </c>
      <c r="AW75" s="230">
        <v>52993</v>
      </c>
    </row>
    <row r="76" spans="3:49" x14ac:dyDescent="0.3">
      <c r="C76" s="230">
        <v>28</v>
      </c>
      <c r="D76" s="230">
        <v>11</v>
      </c>
      <c r="E76" s="230">
        <v>8</v>
      </c>
      <c r="F76" s="230">
        <v>40000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v>0</v>
      </c>
      <c r="AF76" s="230">
        <v>0</v>
      </c>
      <c r="AG76" s="230">
        <v>0</v>
      </c>
      <c r="AH76" s="230">
        <v>0</v>
      </c>
      <c r="AI76" s="230">
        <v>0</v>
      </c>
      <c r="AJ76" s="230">
        <v>40000</v>
      </c>
      <c r="AK76" s="230">
        <v>0</v>
      </c>
      <c r="AL76" s="230">
        <v>0</v>
      </c>
      <c r="AM76" s="230">
        <v>0</v>
      </c>
      <c r="AN76" s="230">
        <v>0</v>
      </c>
      <c r="AO76" s="230">
        <v>0</v>
      </c>
      <c r="AP76" s="230">
        <v>0</v>
      </c>
      <c r="AQ76" s="230">
        <v>0</v>
      </c>
      <c r="AR76" s="230">
        <v>0</v>
      </c>
      <c r="AS76" s="230">
        <v>0</v>
      </c>
      <c r="AT76" s="230">
        <v>0</v>
      </c>
      <c r="AU76" s="230">
        <v>0</v>
      </c>
      <c r="AV76" s="230">
        <v>0</v>
      </c>
      <c r="AW76" s="230">
        <v>0</v>
      </c>
    </row>
    <row r="77" spans="3:49" x14ac:dyDescent="0.3">
      <c r="C77" s="230">
        <v>28</v>
      </c>
      <c r="D77" s="230">
        <v>11</v>
      </c>
      <c r="E77" s="230">
        <v>9</v>
      </c>
      <c r="F77" s="230">
        <v>294383</v>
      </c>
      <c r="G77" s="230">
        <v>0</v>
      </c>
      <c r="H77" s="230">
        <v>0</v>
      </c>
      <c r="I77" s="230">
        <v>36349</v>
      </c>
      <c r="J77" s="230">
        <v>1131</v>
      </c>
      <c r="K77" s="230">
        <v>25995</v>
      </c>
      <c r="L77" s="230">
        <v>0</v>
      </c>
      <c r="M77" s="230">
        <v>0</v>
      </c>
      <c r="N77" s="230">
        <v>0</v>
      </c>
      <c r="O77" s="230">
        <v>0</v>
      </c>
      <c r="P77" s="230">
        <v>0</v>
      </c>
      <c r="Q77" s="230">
        <v>16002</v>
      </c>
      <c r="R77" s="230">
        <v>27037</v>
      </c>
      <c r="S77" s="230">
        <v>0</v>
      </c>
      <c r="T77" s="230">
        <v>0</v>
      </c>
      <c r="U77" s="230">
        <v>0</v>
      </c>
      <c r="V77" s="230">
        <v>41860</v>
      </c>
      <c r="W77" s="230">
        <v>0</v>
      </c>
      <c r="X77" s="230">
        <v>0</v>
      </c>
      <c r="Y77" s="230">
        <v>0</v>
      </c>
      <c r="Z77" s="230">
        <v>0</v>
      </c>
      <c r="AA77" s="230">
        <v>0</v>
      </c>
      <c r="AB77" s="230">
        <v>0</v>
      </c>
      <c r="AC77" s="230">
        <v>0</v>
      </c>
      <c r="AD77" s="230">
        <v>0</v>
      </c>
      <c r="AE77" s="230">
        <v>0</v>
      </c>
      <c r="AF77" s="230">
        <v>0</v>
      </c>
      <c r="AG77" s="230">
        <v>0</v>
      </c>
      <c r="AH77" s="230">
        <v>0</v>
      </c>
      <c r="AI77" s="230">
        <v>0</v>
      </c>
      <c r="AJ77" s="230">
        <v>130317</v>
      </c>
      <c r="AK77" s="230">
        <v>0</v>
      </c>
      <c r="AL77" s="230">
        <v>0</v>
      </c>
      <c r="AM77" s="230">
        <v>0</v>
      </c>
      <c r="AN77" s="230">
        <v>0</v>
      </c>
      <c r="AO77" s="230">
        <v>0</v>
      </c>
      <c r="AP77" s="230">
        <v>0</v>
      </c>
      <c r="AQ77" s="230">
        <v>0</v>
      </c>
      <c r="AR77" s="230">
        <v>5415</v>
      </c>
      <c r="AS77" s="230">
        <v>0</v>
      </c>
      <c r="AT77" s="230">
        <v>0</v>
      </c>
      <c r="AU77" s="230">
        <v>0</v>
      </c>
      <c r="AV77" s="230">
        <v>0</v>
      </c>
      <c r="AW77" s="230">
        <v>10277</v>
      </c>
    </row>
    <row r="78" spans="3:49" x14ac:dyDescent="0.3">
      <c r="C78" s="230">
        <v>28</v>
      </c>
      <c r="D78" s="230">
        <v>11</v>
      </c>
      <c r="E78" s="230">
        <v>10</v>
      </c>
      <c r="F78" s="230">
        <v>16350</v>
      </c>
      <c r="G78" s="230">
        <v>0</v>
      </c>
      <c r="H78" s="230">
        <v>0</v>
      </c>
      <c r="I78" s="230">
        <v>0</v>
      </c>
      <c r="J78" s="230">
        <v>1000</v>
      </c>
      <c r="K78" s="230">
        <v>0</v>
      </c>
      <c r="L78" s="230">
        <v>0</v>
      </c>
      <c r="M78" s="230">
        <v>0</v>
      </c>
      <c r="N78" s="230">
        <v>0</v>
      </c>
      <c r="O78" s="230">
        <v>15350</v>
      </c>
      <c r="P78" s="230">
        <v>0</v>
      </c>
      <c r="Q78" s="230">
        <v>0</v>
      </c>
      <c r="R78" s="230">
        <v>0</v>
      </c>
      <c r="S78" s="230">
        <v>0</v>
      </c>
      <c r="T78" s="230">
        <v>0</v>
      </c>
      <c r="U78" s="230">
        <v>0</v>
      </c>
      <c r="V78" s="230">
        <v>0</v>
      </c>
      <c r="W78" s="230">
        <v>0</v>
      </c>
      <c r="X78" s="230">
        <v>0</v>
      </c>
      <c r="Y78" s="230">
        <v>0</v>
      </c>
      <c r="Z78" s="230">
        <v>0</v>
      </c>
      <c r="AA78" s="230">
        <v>0</v>
      </c>
      <c r="AB78" s="230">
        <v>0</v>
      </c>
      <c r="AC78" s="230">
        <v>0</v>
      </c>
      <c r="AD78" s="230">
        <v>0</v>
      </c>
      <c r="AE78" s="230">
        <v>0</v>
      </c>
      <c r="AF78" s="230">
        <v>0</v>
      </c>
      <c r="AG78" s="230">
        <v>0</v>
      </c>
      <c r="AH78" s="230">
        <v>0</v>
      </c>
      <c r="AI78" s="230">
        <v>0</v>
      </c>
      <c r="AJ78" s="230">
        <v>0</v>
      </c>
      <c r="AK78" s="230">
        <v>0</v>
      </c>
      <c r="AL78" s="230">
        <v>0</v>
      </c>
      <c r="AM78" s="230">
        <v>0</v>
      </c>
      <c r="AN78" s="230">
        <v>0</v>
      </c>
      <c r="AO78" s="230">
        <v>0</v>
      </c>
      <c r="AP78" s="230">
        <v>0</v>
      </c>
      <c r="AQ78" s="230">
        <v>0</v>
      </c>
      <c r="AR78" s="230">
        <v>0</v>
      </c>
      <c r="AS78" s="230">
        <v>0</v>
      </c>
      <c r="AT78" s="230">
        <v>0</v>
      </c>
      <c r="AU78" s="230">
        <v>0</v>
      </c>
      <c r="AV78" s="230">
        <v>0</v>
      </c>
      <c r="AW78" s="230">
        <v>0</v>
      </c>
    </row>
    <row r="79" spans="3:49" x14ac:dyDescent="0.3">
      <c r="C79" s="230">
        <v>28</v>
      </c>
      <c r="D79" s="230">
        <v>11</v>
      </c>
      <c r="E79" s="230">
        <v>11</v>
      </c>
      <c r="F79" s="230">
        <v>6443.3842239185751</v>
      </c>
      <c r="G79" s="230">
        <v>0</v>
      </c>
      <c r="H79" s="230">
        <v>0</v>
      </c>
      <c r="I79" s="230">
        <v>0</v>
      </c>
      <c r="J79" s="230">
        <v>1526.7175572519084</v>
      </c>
      <c r="K79" s="230">
        <v>0</v>
      </c>
      <c r="L79" s="230">
        <v>0</v>
      </c>
      <c r="M79" s="230">
        <v>0</v>
      </c>
      <c r="N79" s="230">
        <v>0</v>
      </c>
      <c r="O79" s="230">
        <v>4916.666666666667</v>
      </c>
      <c r="P79" s="230">
        <v>0</v>
      </c>
      <c r="Q79" s="230">
        <v>0</v>
      </c>
      <c r="R79" s="230">
        <v>0</v>
      </c>
      <c r="S79" s="230">
        <v>0</v>
      </c>
      <c r="T79" s="230">
        <v>0</v>
      </c>
      <c r="U79" s="230">
        <v>0</v>
      </c>
      <c r="V79" s="230">
        <v>0</v>
      </c>
      <c r="W79" s="230">
        <v>0</v>
      </c>
      <c r="X79" s="230">
        <v>0</v>
      </c>
      <c r="Y79" s="230">
        <v>0</v>
      </c>
      <c r="Z79" s="230">
        <v>0</v>
      </c>
      <c r="AA79" s="230">
        <v>0</v>
      </c>
      <c r="AB79" s="230">
        <v>0</v>
      </c>
      <c r="AC79" s="230">
        <v>0</v>
      </c>
      <c r="AD79" s="230">
        <v>0</v>
      </c>
      <c r="AE79" s="230">
        <v>0</v>
      </c>
      <c r="AF79" s="230">
        <v>0</v>
      </c>
      <c r="AG79" s="230">
        <v>0</v>
      </c>
      <c r="AH79" s="230">
        <v>0</v>
      </c>
      <c r="AI79" s="230">
        <v>0</v>
      </c>
      <c r="AJ79" s="230">
        <v>0</v>
      </c>
      <c r="AK79" s="230">
        <v>0</v>
      </c>
      <c r="AL79" s="230">
        <v>0</v>
      </c>
      <c r="AM79" s="230">
        <v>0</v>
      </c>
      <c r="AN79" s="230">
        <v>0</v>
      </c>
      <c r="AO79" s="230">
        <v>0</v>
      </c>
      <c r="AP79" s="230">
        <v>0</v>
      </c>
      <c r="AQ79" s="230">
        <v>0</v>
      </c>
      <c r="AR79" s="230">
        <v>0</v>
      </c>
      <c r="AS79" s="230">
        <v>0</v>
      </c>
      <c r="AT79" s="230">
        <v>0</v>
      </c>
      <c r="AU79" s="230">
        <v>0</v>
      </c>
      <c r="AV79" s="230">
        <v>0</v>
      </c>
      <c r="AW79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1240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55266119</v>
      </c>
      <c r="C3" s="222">
        <f t="shared" ref="C3:R3" si="0">SUBTOTAL(9,C6:C1048576)</f>
        <v>6</v>
      </c>
      <c r="D3" s="222">
        <f>SUBTOTAL(9,D6:D1048576)/2</f>
        <v>68565125.079999998</v>
      </c>
      <c r="E3" s="222">
        <f t="shared" si="0"/>
        <v>3.89996730116924</v>
      </c>
      <c r="F3" s="222">
        <f>SUBTOTAL(9,F6:F1048576)/2</f>
        <v>88862582.969999999</v>
      </c>
      <c r="G3" s="223">
        <f>IF(B3&lt;&gt;0,F3/B3,"")</f>
        <v>1.6079034420709006</v>
      </c>
      <c r="H3" s="224">
        <f t="shared" si="0"/>
        <v>33713.199999999997</v>
      </c>
      <c r="I3" s="222">
        <f t="shared" si="0"/>
        <v>2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>
        <f>IF(H3&lt;&gt;0,L3/H3,"")</f>
        <v>0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227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1235</v>
      </c>
      <c r="B6" s="619"/>
      <c r="C6" s="541"/>
      <c r="D6" s="619"/>
      <c r="E6" s="541"/>
      <c r="F6" s="619">
        <v>444</v>
      </c>
      <c r="G6" s="546"/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1236</v>
      </c>
      <c r="B7" s="620">
        <v>7111451</v>
      </c>
      <c r="C7" s="548">
        <v>1</v>
      </c>
      <c r="D7" s="620">
        <v>4411367.0800000038</v>
      </c>
      <c r="E7" s="548">
        <v>0.62031884632264267</v>
      </c>
      <c r="F7" s="620">
        <v>5912672.9700000053</v>
      </c>
      <c r="G7" s="553">
        <v>0.83142989665540901</v>
      </c>
      <c r="H7" s="620">
        <v>23163.499999999996</v>
      </c>
      <c r="I7" s="548">
        <v>1</v>
      </c>
      <c r="J7" s="620"/>
      <c r="K7" s="548"/>
      <c r="L7" s="620"/>
      <c r="M7" s="553"/>
      <c r="N7" s="620"/>
      <c r="O7" s="548"/>
      <c r="P7" s="620"/>
      <c r="Q7" s="548"/>
      <c r="R7" s="620"/>
      <c r="S7" s="554"/>
    </row>
    <row r="8" spans="1:19" ht="14.4" customHeight="1" x14ac:dyDescent="0.3">
      <c r="A8" s="573" t="s">
        <v>1237</v>
      </c>
      <c r="B8" s="620">
        <v>8364</v>
      </c>
      <c r="C8" s="548">
        <v>1</v>
      </c>
      <c r="D8" s="620"/>
      <c r="E8" s="548"/>
      <c r="F8" s="620"/>
      <c r="G8" s="553"/>
      <c r="H8" s="620"/>
      <c r="I8" s="548"/>
      <c r="J8" s="620"/>
      <c r="K8" s="548"/>
      <c r="L8" s="620"/>
      <c r="M8" s="553"/>
      <c r="N8" s="620"/>
      <c r="O8" s="548"/>
      <c r="P8" s="620"/>
      <c r="Q8" s="548"/>
      <c r="R8" s="620"/>
      <c r="S8" s="554"/>
    </row>
    <row r="9" spans="1:19" ht="14.4" customHeight="1" x14ac:dyDescent="0.3">
      <c r="A9" s="573" t="s">
        <v>1238</v>
      </c>
      <c r="B9" s="620">
        <v>3083389</v>
      </c>
      <c r="C9" s="548">
        <v>1</v>
      </c>
      <c r="D9" s="620"/>
      <c r="E9" s="548"/>
      <c r="F9" s="620"/>
      <c r="G9" s="553"/>
      <c r="H9" s="620">
        <v>10549.699999999999</v>
      </c>
      <c r="I9" s="548">
        <v>1</v>
      </c>
      <c r="J9" s="620"/>
      <c r="K9" s="548"/>
      <c r="L9" s="620"/>
      <c r="M9" s="553"/>
      <c r="N9" s="620"/>
      <c r="O9" s="548"/>
      <c r="P9" s="620"/>
      <c r="Q9" s="548"/>
      <c r="R9" s="620"/>
      <c r="S9" s="554"/>
    </row>
    <row r="10" spans="1:19" ht="14.4" customHeight="1" thickBot="1" x14ac:dyDescent="0.35">
      <c r="A10" s="622" t="s">
        <v>1239</v>
      </c>
      <c r="B10" s="621">
        <v>45062915</v>
      </c>
      <c r="C10" s="556">
        <v>1</v>
      </c>
      <c r="D10" s="621">
        <v>64153758</v>
      </c>
      <c r="E10" s="556">
        <v>1.4236486476740353</v>
      </c>
      <c r="F10" s="621">
        <v>82949466</v>
      </c>
      <c r="G10" s="561">
        <v>1.8407478965797042</v>
      </c>
      <c r="H10" s="621"/>
      <c r="I10" s="556"/>
      <c r="J10" s="621"/>
      <c r="K10" s="556"/>
      <c r="L10" s="621"/>
      <c r="M10" s="561"/>
      <c r="N10" s="621"/>
      <c r="O10" s="556"/>
      <c r="P10" s="621"/>
      <c r="Q10" s="556"/>
      <c r="R10" s="621"/>
      <c r="S10" s="562"/>
    </row>
    <row r="11" spans="1:19" ht="14.4" customHeight="1" thickBot="1" x14ac:dyDescent="0.35"/>
    <row r="12" spans="1:19" ht="14.4" customHeight="1" x14ac:dyDescent="0.3">
      <c r="A12" s="572" t="s">
        <v>447</v>
      </c>
      <c r="B12" s="619">
        <v>10203204</v>
      </c>
      <c r="C12" s="541">
        <v>1</v>
      </c>
      <c r="D12" s="619">
        <v>4411367.0800000038</v>
      </c>
      <c r="E12" s="541">
        <v>0.43235115949852654</v>
      </c>
      <c r="F12" s="619">
        <v>5913190.9700000053</v>
      </c>
      <c r="G12" s="546">
        <v>0.57954256035653162</v>
      </c>
      <c r="H12" s="619"/>
      <c r="I12" s="541"/>
      <c r="J12" s="619"/>
      <c r="K12" s="541"/>
      <c r="L12" s="619"/>
      <c r="M12" s="546"/>
      <c r="N12" s="619"/>
      <c r="O12" s="541"/>
      <c r="P12" s="619"/>
      <c r="Q12" s="541"/>
      <c r="R12" s="619"/>
      <c r="S12" s="122"/>
    </row>
    <row r="13" spans="1:19" ht="14.4" customHeight="1" thickBot="1" x14ac:dyDescent="0.35">
      <c r="A13" s="622" t="s">
        <v>452</v>
      </c>
      <c r="B13" s="621">
        <v>45062915</v>
      </c>
      <c r="C13" s="556">
        <v>1</v>
      </c>
      <c r="D13" s="621">
        <v>64153758</v>
      </c>
      <c r="E13" s="556">
        <v>1.4236486476740353</v>
      </c>
      <c r="F13" s="621">
        <v>82949392</v>
      </c>
      <c r="G13" s="561">
        <v>1.8407462544311659</v>
      </c>
      <c r="H13" s="621"/>
      <c r="I13" s="556"/>
      <c r="J13" s="621"/>
      <c r="K13" s="556"/>
      <c r="L13" s="621"/>
      <c r="M13" s="561"/>
      <c r="N13" s="621"/>
      <c r="O13" s="556"/>
      <c r="P13" s="621"/>
      <c r="Q13" s="556"/>
      <c r="R13" s="621"/>
      <c r="S13" s="562"/>
    </row>
    <row r="14" spans="1:19" ht="14.4" customHeight="1" x14ac:dyDescent="0.3">
      <c r="A14" s="521" t="s">
        <v>531</v>
      </c>
    </row>
    <row r="15" spans="1:19" ht="14.4" customHeight="1" x14ac:dyDescent="0.3">
      <c r="A15" s="522" t="s">
        <v>532</v>
      </c>
    </row>
    <row r="16" spans="1:19" ht="14.4" customHeight="1" x14ac:dyDescent="0.3">
      <c r="A16" s="521" t="s">
        <v>1241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1246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42334</v>
      </c>
      <c r="C3" s="315">
        <f t="shared" si="0"/>
        <v>36795</v>
      </c>
      <c r="D3" s="315">
        <f t="shared" si="0"/>
        <v>48057</v>
      </c>
      <c r="E3" s="224">
        <f t="shared" si="0"/>
        <v>55266119</v>
      </c>
      <c r="F3" s="222">
        <f t="shared" si="0"/>
        <v>68565125.079999879</v>
      </c>
      <c r="G3" s="316">
        <f t="shared" si="0"/>
        <v>88862582.969999835</v>
      </c>
    </row>
    <row r="4" spans="1:7" ht="14.4" customHeight="1" x14ac:dyDescent="0.3">
      <c r="A4" s="398" t="s">
        <v>136</v>
      </c>
      <c r="B4" s="399" t="s">
        <v>224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1242</v>
      </c>
      <c r="B6" s="116">
        <v>41574</v>
      </c>
      <c r="C6" s="116">
        <v>36694</v>
      </c>
      <c r="D6" s="116">
        <v>48033</v>
      </c>
      <c r="E6" s="619">
        <v>55017621</v>
      </c>
      <c r="F6" s="619">
        <v>68531274.749999881</v>
      </c>
      <c r="G6" s="623">
        <v>88859685.639999837</v>
      </c>
    </row>
    <row r="7" spans="1:7" ht="14.4" customHeight="1" x14ac:dyDescent="0.3">
      <c r="A7" s="573" t="s">
        <v>1243</v>
      </c>
      <c r="B7" s="565">
        <v>743</v>
      </c>
      <c r="C7" s="565">
        <v>1</v>
      </c>
      <c r="D7" s="565"/>
      <c r="E7" s="620">
        <v>241113</v>
      </c>
      <c r="F7" s="620">
        <v>327</v>
      </c>
      <c r="G7" s="624"/>
    </row>
    <row r="8" spans="1:7" ht="14.4" customHeight="1" x14ac:dyDescent="0.3">
      <c r="A8" s="573" t="s">
        <v>1244</v>
      </c>
      <c r="B8" s="565">
        <v>17</v>
      </c>
      <c r="C8" s="565"/>
      <c r="D8" s="565"/>
      <c r="E8" s="620">
        <v>7385</v>
      </c>
      <c r="F8" s="620"/>
      <c r="G8" s="624"/>
    </row>
    <row r="9" spans="1:7" ht="14.4" customHeight="1" x14ac:dyDescent="0.3">
      <c r="A9" s="573" t="s">
        <v>536</v>
      </c>
      <c r="B9" s="565"/>
      <c r="C9" s="565">
        <v>2</v>
      </c>
      <c r="D9" s="565">
        <v>3</v>
      </c>
      <c r="E9" s="620"/>
      <c r="F9" s="620">
        <v>1771</v>
      </c>
      <c r="G9" s="624">
        <v>1898.33</v>
      </c>
    </row>
    <row r="10" spans="1:7" ht="14.4" customHeight="1" x14ac:dyDescent="0.3">
      <c r="A10" s="573" t="s">
        <v>1245</v>
      </c>
      <c r="B10" s="565"/>
      <c r="C10" s="565"/>
      <c r="D10" s="565">
        <v>21</v>
      </c>
      <c r="E10" s="620"/>
      <c r="F10" s="620"/>
      <c r="G10" s="624">
        <v>999</v>
      </c>
    </row>
    <row r="11" spans="1:7" ht="14.4" customHeight="1" thickBot="1" x14ac:dyDescent="0.35">
      <c r="A11" s="622" t="s">
        <v>537</v>
      </c>
      <c r="B11" s="567"/>
      <c r="C11" s="567">
        <v>98</v>
      </c>
      <c r="D11" s="567"/>
      <c r="E11" s="621"/>
      <c r="F11" s="621">
        <v>31752.33</v>
      </c>
      <c r="G11" s="625"/>
    </row>
    <row r="12" spans="1:7" ht="14.4" customHeight="1" x14ac:dyDescent="0.3">
      <c r="A12" s="521" t="s">
        <v>531</v>
      </c>
    </row>
    <row r="13" spans="1:7" ht="14.4" customHeight="1" x14ac:dyDescent="0.3">
      <c r="A13" s="522" t="s">
        <v>532</v>
      </c>
    </row>
    <row r="14" spans="1:7" ht="14.4" customHeight="1" x14ac:dyDescent="0.3">
      <c r="A14" s="521" t="s">
        <v>1241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1345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257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42359</v>
      </c>
      <c r="G3" s="103">
        <f t="shared" si="0"/>
        <v>55299832.200000003</v>
      </c>
      <c r="H3" s="74"/>
      <c r="I3" s="74"/>
      <c r="J3" s="103">
        <f t="shared" si="0"/>
        <v>36795</v>
      </c>
      <c r="K3" s="103">
        <f t="shared" si="0"/>
        <v>68565125.079999998</v>
      </c>
      <c r="L3" s="74"/>
      <c r="M3" s="74"/>
      <c r="N3" s="103">
        <f t="shared" si="0"/>
        <v>48057</v>
      </c>
      <c r="O3" s="103">
        <f t="shared" si="0"/>
        <v>88862582.969999999</v>
      </c>
      <c r="P3" s="75">
        <f>IF(G3=0,0,O3/G3)</f>
        <v>1.6069231937018427</v>
      </c>
      <c r="Q3" s="104">
        <f>IF(N3=0,0,O3/N3)</f>
        <v>1849.1079961295961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1247</v>
      </c>
      <c r="B6" s="541" t="s">
        <v>447</v>
      </c>
      <c r="C6" s="541" t="s">
        <v>1248</v>
      </c>
      <c r="D6" s="541" t="s">
        <v>1249</v>
      </c>
      <c r="E6" s="541" t="s">
        <v>1250</v>
      </c>
      <c r="F6" s="116"/>
      <c r="G6" s="116"/>
      <c r="H6" s="541"/>
      <c r="I6" s="541"/>
      <c r="J6" s="116"/>
      <c r="K6" s="116"/>
      <c r="L6" s="541"/>
      <c r="M6" s="541"/>
      <c r="N6" s="116">
        <v>4</v>
      </c>
      <c r="O6" s="116">
        <v>148</v>
      </c>
      <c r="P6" s="546"/>
      <c r="Q6" s="564">
        <v>37</v>
      </c>
    </row>
    <row r="7" spans="1:17" ht="14.4" customHeight="1" x14ac:dyDescent="0.3">
      <c r="A7" s="547" t="s">
        <v>1247</v>
      </c>
      <c r="B7" s="548" t="s">
        <v>447</v>
      </c>
      <c r="C7" s="548" t="s">
        <v>1248</v>
      </c>
      <c r="D7" s="548" t="s">
        <v>1251</v>
      </c>
      <c r="E7" s="548" t="s">
        <v>1252</v>
      </c>
      <c r="F7" s="565"/>
      <c r="G7" s="565"/>
      <c r="H7" s="548"/>
      <c r="I7" s="548"/>
      <c r="J7" s="565"/>
      <c r="K7" s="565"/>
      <c r="L7" s="548"/>
      <c r="M7" s="548"/>
      <c r="N7" s="565">
        <v>4</v>
      </c>
      <c r="O7" s="565">
        <v>296</v>
      </c>
      <c r="P7" s="553"/>
      <c r="Q7" s="566">
        <v>74</v>
      </c>
    </row>
    <row r="8" spans="1:17" ht="14.4" customHeight="1" x14ac:dyDescent="0.3">
      <c r="A8" s="547" t="s">
        <v>1253</v>
      </c>
      <c r="B8" s="548" t="s">
        <v>447</v>
      </c>
      <c r="C8" s="548" t="s">
        <v>1254</v>
      </c>
      <c r="D8" s="548" t="s">
        <v>1255</v>
      </c>
      <c r="E8" s="548" t="s">
        <v>615</v>
      </c>
      <c r="F8" s="565">
        <v>1</v>
      </c>
      <c r="G8" s="565">
        <v>1146.7</v>
      </c>
      <c r="H8" s="548">
        <v>1</v>
      </c>
      <c r="I8" s="548">
        <v>1146.7</v>
      </c>
      <c r="J8" s="565"/>
      <c r="K8" s="565"/>
      <c r="L8" s="548"/>
      <c r="M8" s="548"/>
      <c r="N8" s="565"/>
      <c r="O8" s="565"/>
      <c r="P8" s="553"/>
      <c r="Q8" s="566"/>
    </row>
    <row r="9" spans="1:17" ht="14.4" customHeight="1" x14ac:dyDescent="0.3">
      <c r="A9" s="547" t="s">
        <v>1253</v>
      </c>
      <c r="B9" s="548" t="s">
        <v>447</v>
      </c>
      <c r="C9" s="548" t="s">
        <v>1254</v>
      </c>
      <c r="D9" s="548" t="s">
        <v>1256</v>
      </c>
      <c r="E9" s="548" t="s">
        <v>1257</v>
      </c>
      <c r="F9" s="565">
        <v>16</v>
      </c>
      <c r="G9" s="565">
        <v>22016.799999999996</v>
      </c>
      <c r="H9" s="548">
        <v>1</v>
      </c>
      <c r="I9" s="548">
        <v>1376.0499999999997</v>
      </c>
      <c r="J9" s="565"/>
      <c r="K9" s="565"/>
      <c r="L9" s="548"/>
      <c r="M9" s="548"/>
      <c r="N9" s="565"/>
      <c r="O9" s="565"/>
      <c r="P9" s="553"/>
      <c r="Q9" s="566"/>
    </row>
    <row r="10" spans="1:17" ht="14.4" customHeight="1" x14ac:dyDescent="0.3">
      <c r="A10" s="547" t="s">
        <v>1253</v>
      </c>
      <c r="B10" s="548" t="s">
        <v>447</v>
      </c>
      <c r="C10" s="548" t="s">
        <v>1248</v>
      </c>
      <c r="D10" s="548" t="s">
        <v>1258</v>
      </c>
      <c r="E10" s="548" t="s">
        <v>1259</v>
      </c>
      <c r="F10" s="565">
        <v>123</v>
      </c>
      <c r="G10" s="565">
        <v>7847</v>
      </c>
      <c r="H10" s="548">
        <v>1</v>
      </c>
      <c r="I10" s="548">
        <v>63.796747967479675</v>
      </c>
      <c r="J10" s="565">
        <v>100</v>
      </c>
      <c r="K10" s="565">
        <v>6400</v>
      </c>
      <c r="L10" s="548">
        <v>0.81559831782846948</v>
      </c>
      <c r="M10" s="548">
        <v>64</v>
      </c>
      <c r="N10" s="565">
        <v>107</v>
      </c>
      <c r="O10" s="565">
        <v>7062</v>
      </c>
      <c r="P10" s="553">
        <v>0.89996176882885182</v>
      </c>
      <c r="Q10" s="566">
        <v>66</v>
      </c>
    </row>
    <row r="11" spans="1:17" ht="14.4" customHeight="1" x14ac:dyDescent="0.3">
      <c r="A11" s="547" t="s">
        <v>1253</v>
      </c>
      <c r="B11" s="548" t="s">
        <v>447</v>
      </c>
      <c r="C11" s="548" t="s">
        <v>1248</v>
      </c>
      <c r="D11" s="548" t="s">
        <v>1260</v>
      </c>
      <c r="E11" s="548" t="s">
        <v>1261</v>
      </c>
      <c r="F11" s="565">
        <v>1</v>
      </c>
      <c r="G11" s="565">
        <v>206</v>
      </c>
      <c r="H11" s="548">
        <v>1</v>
      </c>
      <c r="I11" s="548">
        <v>206</v>
      </c>
      <c r="J11" s="565"/>
      <c r="K11" s="565"/>
      <c r="L11" s="548"/>
      <c r="M11" s="548"/>
      <c r="N11" s="565"/>
      <c r="O11" s="565"/>
      <c r="P11" s="553"/>
      <c r="Q11" s="566"/>
    </row>
    <row r="12" spans="1:17" ht="14.4" customHeight="1" x14ac:dyDescent="0.3">
      <c r="A12" s="547" t="s">
        <v>1253</v>
      </c>
      <c r="B12" s="548" t="s">
        <v>447</v>
      </c>
      <c r="C12" s="548" t="s">
        <v>1248</v>
      </c>
      <c r="D12" s="548" t="s">
        <v>1249</v>
      </c>
      <c r="E12" s="548" t="s">
        <v>1250</v>
      </c>
      <c r="F12" s="565">
        <v>7</v>
      </c>
      <c r="G12" s="565">
        <v>242</v>
      </c>
      <c r="H12" s="548">
        <v>1</v>
      </c>
      <c r="I12" s="548">
        <v>34.571428571428569</v>
      </c>
      <c r="J12" s="565">
        <v>76</v>
      </c>
      <c r="K12" s="565">
        <v>2660</v>
      </c>
      <c r="L12" s="548">
        <v>10.991735537190083</v>
      </c>
      <c r="M12" s="548">
        <v>35</v>
      </c>
      <c r="N12" s="565">
        <v>298</v>
      </c>
      <c r="O12" s="565">
        <v>11026</v>
      </c>
      <c r="P12" s="553">
        <v>45.561983471074377</v>
      </c>
      <c r="Q12" s="566">
        <v>37</v>
      </c>
    </row>
    <row r="13" spans="1:17" ht="14.4" customHeight="1" x14ac:dyDescent="0.3">
      <c r="A13" s="547" t="s">
        <v>1253</v>
      </c>
      <c r="B13" s="548" t="s">
        <v>447</v>
      </c>
      <c r="C13" s="548" t="s">
        <v>1248</v>
      </c>
      <c r="D13" s="548" t="s">
        <v>1262</v>
      </c>
      <c r="E13" s="548" t="s">
        <v>1263</v>
      </c>
      <c r="F13" s="565">
        <v>869</v>
      </c>
      <c r="G13" s="565">
        <v>2020621</v>
      </c>
      <c r="H13" s="548">
        <v>1</v>
      </c>
      <c r="I13" s="548">
        <v>2325.2255466052934</v>
      </c>
      <c r="J13" s="565">
        <v>620</v>
      </c>
      <c r="K13" s="565">
        <v>1448320</v>
      </c>
      <c r="L13" s="548">
        <v>0.71676974553862405</v>
      </c>
      <c r="M13" s="548">
        <v>2336</v>
      </c>
      <c r="N13" s="565">
        <v>873</v>
      </c>
      <c r="O13" s="565">
        <v>2163294</v>
      </c>
      <c r="P13" s="553">
        <v>1.0706084911519775</v>
      </c>
      <c r="Q13" s="566">
        <v>2478</v>
      </c>
    </row>
    <row r="14" spans="1:17" ht="14.4" customHeight="1" x14ac:dyDescent="0.3">
      <c r="A14" s="547" t="s">
        <v>1253</v>
      </c>
      <c r="B14" s="548" t="s">
        <v>447</v>
      </c>
      <c r="C14" s="548" t="s">
        <v>1248</v>
      </c>
      <c r="D14" s="548" t="s">
        <v>1264</v>
      </c>
      <c r="E14" s="548" t="s">
        <v>1265</v>
      </c>
      <c r="F14" s="565">
        <v>1726</v>
      </c>
      <c r="G14" s="565">
        <v>553342</v>
      </c>
      <c r="H14" s="548">
        <v>1</v>
      </c>
      <c r="I14" s="548">
        <v>320.59212050984934</v>
      </c>
      <c r="J14" s="565">
        <v>137</v>
      </c>
      <c r="K14" s="565">
        <v>44251</v>
      </c>
      <c r="L14" s="548">
        <v>7.9970434198018581E-2</v>
      </c>
      <c r="M14" s="548">
        <v>323</v>
      </c>
      <c r="N14" s="565">
        <v>26</v>
      </c>
      <c r="O14" s="565">
        <v>8996</v>
      </c>
      <c r="P14" s="553">
        <v>1.6257576688557891E-2</v>
      </c>
      <c r="Q14" s="566">
        <v>346</v>
      </c>
    </row>
    <row r="15" spans="1:17" ht="14.4" customHeight="1" x14ac:dyDescent="0.3">
      <c r="A15" s="547" t="s">
        <v>1253</v>
      </c>
      <c r="B15" s="548" t="s">
        <v>447</v>
      </c>
      <c r="C15" s="548" t="s">
        <v>1248</v>
      </c>
      <c r="D15" s="548" t="s">
        <v>1266</v>
      </c>
      <c r="E15" s="548" t="s">
        <v>1267</v>
      </c>
      <c r="F15" s="565">
        <v>50</v>
      </c>
      <c r="G15" s="565">
        <v>0</v>
      </c>
      <c r="H15" s="548"/>
      <c r="I15" s="548">
        <v>0</v>
      </c>
      <c r="J15" s="565"/>
      <c r="K15" s="565"/>
      <c r="L15" s="548"/>
      <c r="M15" s="548"/>
      <c r="N15" s="565"/>
      <c r="O15" s="565"/>
      <c r="P15" s="553"/>
      <c r="Q15" s="566"/>
    </row>
    <row r="16" spans="1:17" ht="14.4" customHeight="1" x14ac:dyDescent="0.3">
      <c r="A16" s="547" t="s">
        <v>1253</v>
      </c>
      <c r="B16" s="548" t="s">
        <v>447</v>
      </c>
      <c r="C16" s="548" t="s">
        <v>1248</v>
      </c>
      <c r="D16" s="548" t="s">
        <v>1268</v>
      </c>
      <c r="E16" s="548" t="s">
        <v>1269</v>
      </c>
      <c r="F16" s="565">
        <v>4404</v>
      </c>
      <c r="G16" s="565">
        <v>1430202</v>
      </c>
      <c r="H16" s="548">
        <v>1</v>
      </c>
      <c r="I16" s="548">
        <v>324.75068119891006</v>
      </c>
      <c r="J16" s="565">
        <v>1603</v>
      </c>
      <c r="K16" s="565">
        <v>524181</v>
      </c>
      <c r="L16" s="548">
        <v>0.36650836734950726</v>
      </c>
      <c r="M16" s="548">
        <v>327</v>
      </c>
      <c r="N16" s="565">
        <v>1670</v>
      </c>
      <c r="O16" s="565">
        <v>584500</v>
      </c>
      <c r="P16" s="553">
        <v>0.40868352862043261</v>
      </c>
      <c r="Q16" s="566">
        <v>350</v>
      </c>
    </row>
    <row r="17" spans="1:17" ht="14.4" customHeight="1" x14ac:dyDescent="0.3">
      <c r="A17" s="547" t="s">
        <v>1253</v>
      </c>
      <c r="B17" s="548" t="s">
        <v>447</v>
      </c>
      <c r="C17" s="548" t="s">
        <v>1248</v>
      </c>
      <c r="D17" s="548" t="s">
        <v>1270</v>
      </c>
      <c r="E17" s="548" t="s">
        <v>1271</v>
      </c>
      <c r="F17" s="565">
        <v>4643</v>
      </c>
      <c r="G17" s="565">
        <v>0</v>
      </c>
      <c r="H17" s="548"/>
      <c r="I17" s="548">
        <v>0</v>
      </c>
      <c r="J17" s="565">
        <v>3171</v>
      </c>
      <c r="K17" s="565">
        <v>53633.080000000067</v>
      </c>
      <c r="L17" s="548"/>
      <c r="M17" s="548">
        <v>16.913617155471481</v>
      </c>
      <c r="N17" s="565">
        <v>3598</v>
      </c>
      <c r="O17" s="565">
        <v>119932.97000000018</v>
      </c>
      <c r="P17" s="553"/>
      <c r="Q17" s="566">
        <v>33.333232351306329</v>
      </c>
    </row>
    <row r="18" spans="1:17" ht="14.4" customHeight="1" x14ac:dyDescent="0.3">
      <c r="A18" s="547" t="s">
        <v>1253</v>
      </c>
      <c r="B18" s="548" t="s">
        <v>447</v>
      </c>
      <c r="C18" s="548" t="s">
        <v>1248</v>
      </c>
      <c r="D18" s="548" t="s">
        <v>1272</v>
      </c>
      <c r="E18" s="548" t="s">
        <v>1273</v>
      </c>
      <c r="F18" s="565">
        <v>2057</v>
      </c>
      <c r="G18" s="565">
        <v>2965772</v>
      </c>
      <c r="H18" s="548">
        <v>1</v>
      </c>
      <c r="I18" s="548">
        <v>1441.7948468643656</v>
      </c>
      <c r="J18" s="565">
        <v>1565</v>
      </c>
      <c r="K18" s="565">
        <v>2266120</v>
      </c>
      <c r="L18" s="548">
        <v>0.76409110342939379</v>
      </c>
      <c r="M18" s="548">
        <v>1448</v>
      </c>
      <c r="N18" s="565">
        <v>1933</v>
      </c>
      <c r="O18" s="565">
        <v>2936227</v>
      </c>
      <c r="P18" s="553">
        <v>0.99003800696749444</v>
      </c>
      <c r="Q18" s="566">
        <v>1519</v>
      </c>
    </row>
    <row r="19" spans="1:17" ht="14.4" customHeight="1" x14ac:dyDescent="0.3">
      <c r="A19" s="547" t="s">
        <v>1253</v>
      </c>
      <c r="B19" s="548" t="s">
        <v>447</v>
      </c>
      <c r="C19" s="548" t="s">
        <v>1248</v>
      </c>
      <c r="D19" s="548" t="s">
        <v>1274</v>
      </c>
      <c r="E19" s="548" t="s">
        <v>1275</v>
      </c>
      <c r="F19" s="565">
        <v>284</v>
      </c>
      <c r="G19" s="565">
        <v>30556</v>
      </c>
      <c r="H19" s="548">
        <v>1</v>
      </c>
      <c r="I19" s="548">
        <v>107.59154929577464</v>
      </c>
      <c r="J19" s="565">
        <v>323</v>
      </c>
      <c r="K19" s="565">
        <v>34884</v>
      </c>
      <c r="L19" s="548">
        <v>1.1416415761225291</v>
      </c>
      <c r="M19" s="548">
        <v>108</v>
      </c>
      <c r="N19" s="565">
        <v>392</v>
      </c>
      <c r="O19" s="565">
        <v>45472</v>
      </c>
      <c r="P19" s="553">
        <v>1.4881528995941877</v>
      </c>
      <c r="Q19" s="566">
        <v>116</v>
      </c>
    </row>
    <row r="20" spans="1:17" ht="14.4" customHeight="1" x14ac:dyDescent="0.3">
      <c r="A20" s="547" t="s">
        <v>1253</v>
      </c>
      <c r="B20" s="548" t="s">
        <v>447</v>
      </c>
      <c r="C20" s="548" t="s">
        <v>1248</v>
      </c>
      <c r="D20" s="548" t="s">
        <v>1276</v>
      </c>
      <c r="E20" s="548" t="s">
        <v>1277</v>
      </c>
      <c r="F20" s="565">
        <v>2648</v>
      </c>
      <c r="G20" s="565">
        <v>94207</v>
      </c>
      <c r="H20" s="548">
        <v>1</v>
      </c>
      <c r="I20" s="548">
        <v>35.576661631419938</v>
      </c>
      <c r="J20" s="565">
        <v>853</v>
      </c>
      <c r="K20" s="565">
        <v>30708</v>
      </c>
      <c r="L20" s="548">
        <v>0.32596303884000127</v>
      </c>
      <c r="M20" s="548">
        <v>36</v>
      </c>
      <c r="N20" s="565">
        <v>947</v>
      </c>
      <c r="O20" s="565">
        <v>35039</v>
      </c>
      <c r="P20" s="553">
        <v>0.37193626800556223</v>
      </c>
      <c r="Q20" s="566">
        <v>37</v>
      </c>
    </row>
    <row r="21" spans="1:17" ht="14.4" customHeight="1" x14ac:dyDescent="0.3">
      <c r="A21" s="547" t="s">
        <v>1253</v>
      </c>
      <c r="B21" s="548" t="s">
        <v>447</v>
      </c>
      <c r="C21" s="548" t="s">
        <v>1248</v>
      </c>
      <c r="D21" s="548" t="s">
        <v>1278</v>
      </c>
      <c r="E21" s="548" t="s">
        <v>1279</v>
      </c>
      <c r="F21" s="565">
        <v>49</v>
      </c>
      <c r="G21" s="565">
        <v>3995</v>
      </c>
      <c r="H21" s="548">
        <v>1</v>
      </c>
      <c r="I21" s="548">
        <v>81.530612244897952</v>
      </c>
      <c r="J21" s="565"/>
      <c r="K21" s="565"/>
      <c r="L21" s="548"/>
      <c r="M21" s="548"/>
      <c r="N21" s="565"/>
      <c r="O21" s="565"/>
      <c r="P21" s="553"/>
      <c r="Q21" s="566"/>
    </row>
    <row r="22" spans="1:17" ht="14.4" customHeight="1" x14ac:dyDescent="0.3">
      <c r="A22" s="547" t="s">
        <v>1253</v>
      </c>
      <c r="B22" s="548" t="s">
        <v>447</v>
      </c>
      <c r="C22" s="548" t="s">
        <v>1248</v>
      </c>
      <c r="D22" s="548" t="s">
        <v>1280</v>
      </c>
      <c r="E22" s="548" t="s">
        <v>1281</v>
      </c>
      <c r="F22" s="565">
        <v>20</v>
      </c>
      <c r="G22" s="565">
        <v>611</v>
      </c>
      <c r="H22" s="548">
        <v>1</v>
      </c>
      <c r="I22" s="548">
        <v>30.55</v>
      </c>
      <c r="J22" s="565"/>
      <c r="K22" s="565"/>
      <c r="L22" s="548"/>
      <c r="M22" s="548"/>
      <c r="N22" s="565"/>
      <c r="O22" s="565"/>
      <c r="P22" s="553"/>
      <c r="Q22" s="566"/>
    </row>
    <row r="23" spans="1:17" ht="14.4" customHeight="1" x14ac:dyDescent="0.3">
      <c r="A23" s="547" t="s">
        <v>1253</v>
      </c>
      <c r="B23" s="548" t="s">
        <v>447</v>
      </c>
      <c r="C23" s="548" t="s">
        <v>1248</v>
      </c>
      <c r="D23" s="548" t="s">
        <v>1251</v>
      </c>
      <c r="E23" s="548" t="s">
        <v>1252</v>
      </c>
      <c r="F23" s="565">
        <v>15</v>
      </c>
      <c r="G23" s="565">
        <v>1045</v>
      </c>
      <c r="H23" s="548">
        <v>1</v>
      </c>
      <c r="I23" s="548">
        <v>69.666666666666671</v>
      </c>
      <c r="J23" s="565">
        <v>3</v>
      </c>
      <c r="K23" s="565">
        <v>210</v>
      </c>
      <c r="L23" s="548">
        <v>0.20095693779904306</v>
      </c>
      <c r="M23" s="548">
        <v>70</v>
      </c>
      <c r="N23" s="565">
        <v>12</v>
      </c>
      <c r="O23" s="565">
        <v>888</v>
      </c>
      <c r="P23" s="553">
        <v>0.84976076555023927</v>
      </c>
      <c r="Q23" s="566">
        <v>74</v>
      </c>
    </row>
    <row r="24" spans="1:17" ht="14.4" customHeight="1" x14ac:dyDescent="0.3">
      <c r="A24" s="547" t="s">
        <v>1253</v>
      </c>
      <c r="B24" s="548" t="s">
        <v>447</v>
      </c>
      <c r="C24" s="548" t="s">
        <v>1248</v>
      </c>
      <c r="D24" s="548" t="s">
        <v>1282</v>
      </c>
      <c r="E24" s="548" t="s">
        <v>1283</v>
      </c>
      <c r="F24" s="565"/>
      <c r="G24" s="565"/>
      <c r="H24" s="548"/>
      <c r="I24" s="548"/>
      <c r="J24" s="565"/>
      <c r="K24" s="565"/>
      <c r="L24" s="548"/>
      <c r="M24" s="548"/>
      <c r="N24" s="565">
        <v>4</v>
      </c>
      <c r="O24" s="565">
        <v>236</v>
      </c>
      <c r="P24" s="553"/>
      <c r="Q24" s="566">
        <v>59</v>
      </c>
    </row>
    <row r="25" spans="1:17" ht="14.4" customHeight="1" x14ac:dyDescent="0.3">
      <c r="A25" s="547" t="s">
        <v>1253</v>
      </c>
      <c r="B25" s="548" t="s">
        <v>447</v>
      </c>
      <c r="C25" s="548" t="s">
        <v>1248</v>
      </c>
      <c r="D25" s="548" t="s">
        <v>1284</v>
      </c>
      <c r="E25" s="548" t="s">
        <v>1285</v>
      </c>
      <c r="F25" s="565">
        <v>1</v>
      </c>
      <c r="G25" s="565">
        <v>1929</v>
      </c>
      <c r="H25" s="548">
        <v>1</v>
      </c>
      <c r="I25" s="548">
        <v>1929</v>
      </c>
      <c r="J25" s="565"/>
      <c r="K25" s="565"/>
      <c r="L25" s="548"/>
      <c r="M25" s="548"/>
      <c r="N25" s="565"/>
      <c r="O25" s="565"/>
      <c r="P25" s="553"/>
      <c r="Q25" s="566"/>
    </row>
    <row r="26" spans="1:17" ht="14.4" customHeight="1" x14ac:dyDescent="0.3">
      <c r="A26" s="547" t="s">
        <v>1253</v>
      </c>
      <c r="B26" s="548" t="s">
        <v>447</v>
      </c>
      <c r="C26" s="548" t="s">
        <v>1248</v>
      </c>
      <c r="D26" s="548" t="s">
        <v>1286</v>
      </c>
      <c r="E26" s="548" t="s">
        <v>1287</v>
      </c>
      <c r="F26" s="565">
        <v>1</v>
      </c>
      <c r="G26" s="565">
        <v>876</v>
      </c>
      <c r="H26" s="548">
        <v>1</v>
      </c>
      <c r="I26" s="548">
        <v>876</v>
      </c>
      <c r="J26" s="565"/>
      <c r="K26" s="565"/>
      <c r="L26" s="548"/>
      <c r="M26" s="548"/>
      <c r="N26" s="565"/>
      <c r="O26" s="565"/>
      <c r="P26" s="553"/>
      <c r="Q26" s="566"/>
    </row>
    <row r="27" spans="1:17" ht="14.4" customHeight="1" x14ac:dyDescent="0.3">
      <c r="A27" s="547" t="s">
        <v>1288</v>
      </c>
      <c r="B27" s="548" t="s">
        <v>447</v>
      </c>
      <c r="C27" s="548" t="s">
        <v>1248</v>
      </c>
      <c r="D27" s="548" t="s">
        <v>1258</v>
      </c>
      <c r="E27" s="548" t="s">
        <v>1259</v>
      </c>
      <c r="F27" s="565">
        <v>1</v>
      </c>
      <c r="G27" s="565">
        <v>64</v>
      </c>
      <c r="H27" s="548">
        <v>1</v>
      </c>
      <c r="I27" s="548">
        <v>64</v>
      </c>
      <c r="J27" s="565"/>
      <c r="K27" s="565"/>
      <c r="L27" s="548"/>
      <c r="M27" s="548"/>
      <c r="N27" s="565"/>
      <c r="O27" s="565"/>
      <c r="P27" s="553"/>
      <c r="Q27" s="566"/>
    </row>
    <row r="28" spans="1:17" ht="14.4" customHeight="1" x14ac:dyDescent="0.3">
      <c r="A28" s="547" t="s">
        <v>1288</v>
      </c>
      <c r="B28" s="548" t="s">
        <v>447</v>
      </c>
      <c r="C28" s="548" t="s">
        <v>1248</v>
      </c>
      <c r="D28" s="548" t="s">
        <v>1289</v>
      </c>
      <c r="E28" s="548" t="s">
        <v>1290</v>
      </c>
      <c r="F28" s="565">
        <v>2</v>
      </c>
      <c r="G28" s="565">
        <v>327</v>
      </c>
      <c r="H28" s="548">
        <v>1</v>
      </c>
      <c r="I28" s="548">
        <v>163.5</v>
      </c>
      <c r="J28" s="565"/>
      <c r="K28" s="565"/>
      <c r="L28" s="548"/>
      <c r="M28" s="548"/>
      <c r="N28" s="565"/>
      <c r="O28" s="565"/>
      <c r="P28" s="553"/>
      <c r="Q28" s="566"/>
    </row>
    <row r="29" spans="1:17" ht="14.4" customHeight="1" x14ac:dyDescent="0.3">
      <c r="A29" s="547" t="s">
        <v>1288</v>
      </c>
      <c r="B29" s="548" t="s">
        <v>447</v>
      </c>
      <c r="C29" s="548" t="s">
        <v>1248</v>
      </c>
      <c r="D29" s="548" t="s">
        <v>1274</v>
      </c>
      <c r="E29" s="548" t="s">
        <v>1275</v>
      </c>
      <c r="F29" s="565">
        <v>0</v>
      </c>
      <c r="G29" s="565">
        <v>0</v>
      </c>
      <c r="H29" s="548"/>
      <c r="I29" s="548"/>
      <c r="J29" s="565"/>
      <c r="K29" s="565"/>
      <c r="L29" s="548"/>
      <c r="M29" s="548"/>
      <c r="N29" s="565"/>
      <c r="O29" s="565"/>
      <c r="P29" s="553"/>
      <c r="Q29" s="566"/>
    </row>
    <row r="30" spans="1:17" ht="14.4" customHeight="1" x14ac:dyDescent="0.3">
      <c r="A30" s="547" t="s">
        <v>1288</v>
      </c>
      <c r="B30" s="548" t="s">
        <v>447</v>
      </c>
      <c r="C30" s="548" t="s">
        <v>1248</v>
      </c>
      <c r="D30" s="548" t="s">
        <v>1276</v>
      </c>
      <c r="E30" s="548" t="s">
        <v>1277</v>
      </c>
      <c r="F30" s="565">
        <v>2</v>
      </c>
      <c r="G30" s="565">
        <v>71</v>
      </c>
      <c r="H30" s="548">
        <v>1</v>
      </c>
      <c r="I30" s="548">
        <v>35.5</v>
      </c>
      <c r="J30" s="565"/>
      <c r="K30" s="565"/>
      <c r="L30" s="548"/>
      <c r="M30" s="548"/>
      <c r="N30" s="565"/>
      <c r="O30" s="565"/>
      <c r="P30" s="553"/>
      <c r="Q30" s="566"/>
    </row>
    <row r="31" spans="1:17" ht="14.4" customHeight="1" x14ac:dyDescent="0.3">
      <c r="A31" s="547" t="s">
        <v>1288</v>
      </c>
      <c r="B31" s="548" t="s">
        <v>447</v>
      </c>
      <c r="C31" s="548" t="s">
        <v>1248</v>
      </c>
      <c r="D31" s="548" t="s">
        <v>1291</v>
      </c>
      <c r="E31" s="548" t="s">
        <v>1292</v>
      </c>
      <c r="F31" s="565">
        <v>24</v>
      </c>
      <c r="G31" s="565">
        <v>7902</v>
      </c>
      <c r="H31" s="548">
        <v>1</v>
      </c>
      <c r="I31" s="548">
        <v>329.25</v>
      </c>
      <c r="J31" s="565"/>
      <c r="K31" s="565"/>
      <c r="L31" s="548"/>
      <c r="M31" s="548"/>
      <c r="N31" s="565"/>
      <c r="O31" s="565"/>
      <c r="P31" s="553"/>
      <c r="Q31" s="566"/>
    </row>
    <row r="32" spans="1:17" ht="14.4" customHeight="1" x14ac:dyDescent="0.3">
      <c r="A32" s="547" t="s">
        <v>1293</v>
      </c>
      <c r="B32" s="548" t="s">
        <v>447</v>
      </c>
      <c r="C32" s="548" t="s">
        <v>1254</v>
      </c>
      <c r="D32" s="548" t="s">
        <v>1255</v>
      </c>
      <c r="E32" s="548" t="s">
        <v>615</v>
      </c>
      <c r="F32" s="565">
        <v>2</v>
      </c>
      <c r="G32" s="565">
        <v>2293.4</v>
      </c>
      <c r="H32" s="548">
        <v>1</v>
      </c>
      <c r="I32" s="548">
        <v>1146.7</v>
      </c>
      <c r="J32" s="565"/>
      <c r="K32" s="565"/>
      <c r="L32" s="548"/>
      <c r="M32" s="548"/>
      <c r="N32" s="565"/>
      <c r="O32" s="565"/>
      <c r="P32" s="553"/>
      <c r="Q32" s="566"/>
    </row>
    <row r="33" spans="1:17" ht="14.4" customHeight="1" x14ac:dyDescent="0.3">
      <c r="A33" s="547" t="s">
        <v>1293</v>
      </c>
      <c r="B33" s="548" t="s">
        <v>447</v>
      </c>
      <c r="C33" s="548" t="s">
        <v>1254</v>
      </c>
      <c r="D33" s="548" t="s">
        <v>1256</v>
      </c>
      <c r="E33" s="548" t="s">
        <v>1257</v>
      </c>
      <c r="F33" s="565">
        <v>6</v>
      </c>
      <c r="G33" s="565">
        <v>8256.2999999999993</v>
      </c>
      <c r="H33" s="548">
        <v>1</v>
      </c>
      <c r="I33" s="548">
        <v>1376.05</v>
      </c>
      <c r="J33" s="565"/>
      <c r="K33" s="565"/>
      <c r="L33" s="548"/>
      <c r="M33" s="548"/>
      <c r="N33" s="565"/>
      <c r="O33" s="565"/>
      <c r="P33" s="553"/>
      <c r="Q33" s="566"/>
    </row>
    <row r="34" spans="1:17" ht="14.4" customHeight="1" x14ac:dyDescent="0.3">
      <c r="A34" s="547" t="s">
        <v>1293</v>
      </c>
      <c r="B34" s="548" t="s">
        <v>447</v>
      </c>
      <c r="C34" s="548" t="s">
        <v>1248</v>
      </c>
      <c r="D34" s="548" t="s">
        <v>1294</v>
      </c>
      <c r="E34" s="548" t="s">
        <v>1295</v>
      </c>
      <c r="F34" s="565">
        <v>1305</v>
      </c>
      <c r="G34" s="565">
        <v>572910</v>
      </c>
      <c r="H34" s="548">
        <v>1</v>
      </c>
      <c r="I34" s="548">
        <v>439.01149425287355</v>
      </c>
      <c r="J34" s="565"/>
      <c r="K34" s="565"/>
      <c r="L34" s="548"/>
      <c r="M34" s="548"/>
      <c r="N34" s="565"/>
      <c r="O34" s="565"/>
      <c r="P34" s="553"/>
      <c r="Q34" s="566"/>
    </row>
    <row r="35" spans="1:17" ht="14.4" customHeight="1" x14ac:dyDescent="0.3">
      <c r="A35" s="547" t="s">
        <v>1293</v>
      </c>
      <c r="B35" s="548" t="s">
        <v>447</v>
      </c>
      <c r="C35" s="548" t="s">
        <v>1248</v>
      </c>
      <c r="D35" s="548" t="s">
        <v>1296</v>
      </c>
      <c r="E35" s="548" t="s">
        <v>1297</v>
      </c>
      <c r="F35" s="565">
        <v>50</v>
      </c>
      <c r="G35" s="565">
        <v>51108</v>
      </c>
      <c r="H35" s="548">
        <v>1</v>
      </c>
      <c r="I35" s="548">
        <v>1022.16</v>
      </c>
      <c r="J35" s="565"/>
      <c r="K35" s="565"/>
      <c r="L35" s="548"/>
      <c r="M35" s="548"/>
      <c r="N35" s="565"/>
      <c r="O35" s="565"/>
      <c r="P35" s="553"/>
      <c r="Q35" s="566"/>
    </row>
    <row r="36" spans="1:17" ht="14.4" customHeight="1" x14ac:dyDescent="0.3">
      <c r="A36" s="547" t="s">
        <v>1293</v>
      </c>
      <c r="B36" s="548" t="s">
        <v>447</v>
      </c>
      <c r="C36" s="548" t="s">
        <v>1248</v>
      </c>
      <c r="D36" s="548" t="s">
        <v>1298</v>
      </c>
      <c r="E36" s="548" t="s">
        <v>1299</v>
      </c>
      <c r="F36" s="565">
        <v>3</v>
      </c>
      <c r="G36" s="565">
        <v>1919</v>
      </c>
      <c r="H36" s="548">
        <v>1</v>
      </c>
      <c r="I36" s="548">
        <v>639.66666666666663</v>
      </c>
      <c r="J36" s="565"/>
      <c r="K36" s="565"/>
      <c r="L36" s="548"/>
      <c r="M36" s="548"/>
      <c r="N36" s="565"/>
      <c r="O36" s="565"/>
      <c r="P36" s="553"/>
      <c r="Q36" s="566"/>
    </row>
    <row r="37" spans="1:17" ht="14.4" customHeight="1" x14ac:dyDescent="0.3">
      <c r="A37" s="547" t="s">
        <v>1293</v>
      </c>
      <c r="B37" s="548" t="s">
        <v>447</v>
      </c>
      <c r="C37" s="548" t="s">
        <v>1248</v>
      </c>
      <c r="D37" s="548" t="s">
        <v>1300</v>
      </c>
      <c r="E37" s="548" t="s">
        <v>1301</v>
      </c>
      <c r="F37" s="565">
        <v>27</v>
      </c>
      <c r="G37" s="565">
        <v>8257</v>
      </c>
      <c r="H37" s="548">
        <v>1</v>
      </c>
      <c r="I37" s="548">
        <v>305.81481481481484</v>
      </c>
      <c r="J37" s="565"/>
      <c r="K37" s="565"/>
      <c r="L37" s="548"/>
      <c r="M37" s="548"/>
      <c r="N37" s="565"/>
      <c r="O37" s="565"/>
      <c r="P37" s="553"/>
      <c r="Q37" s="566"/>
    </row>
    <row r="38" spans="1:17" ht="14.4" customHeight="1" x14ac:dyDescent="0.3">
      <c r="A38" s="547" t="s">
        <v>1293</v>
      </c>
      <c r="B38" s="548" t="s">
        <v>447</v>
      </c>
      <c r="C38" s="548" t="s">
        <v>1248</v>
      </c>
      <c r="D38" s="548" t="s">
        <v>1302</v>
      </c>
      <c r="E38" s="548" t="s">
        <v>1303</v>
      </c>
      <c r="F38" s="565">
        <v>1</v>
      </c>
      <c r="G38" s="565">
        <v>831</v>
      </c>
      <c r="H38" s="548">
        <v>1</v>
      </c>
      <c r="I38" s="548">
        <v>831</v>
      </c>
      <c r="J38" s="565"/>
      <c r="K38" s="565"/>
      <c r="L38" s="548"/>
      <c r="M38" s="548"/>
      <c r="N38" s="565"/>
      <c r="O38" s="565"/>
      <c r="P38" s="553"/>
      <c r="Q38" s="566"/>
    </row>
    <row r="39" spans="1:17" ht="14.4" customHeight="1" x14ac:dyDescent="0.3">
      <c r="A39" s="547" t="s">
        <v>1293</v>
      </c>
      <c r="B39" s="548" t="s">
        <v>447</v>
      </c>
      <c r="C39" s="548" t="s">
        <v>1248</v>
      </c>
      <c r="D39" s="548" t="s">
        <v>1304</v>
      </c>
      <c r="E39" s="548" t="s">
        <v>1305</v>
      </c>
      <c r="F39" s="565">
        <v>3416</v>
      </c>
      <c r="G39" s="565">
        <v>2201622</v>
      </c>
      <c r="H39" s="548">
        <v>1</v>
      </c>
      <c r="I39" s="548">
        <v>644.50292740046837</v>
      </c>
      <c r="J39" s="565"/>
      <c r="K39" s="565"/>
      <c r="L39" s="548"/>
      <c r="M39" s="548"/>
      <c r="N39" s="565"/>
      <c r="O39" s="565"/>
      <c r="P39" s="553"/>
      <c r="Q39" s="566"/>
    </row>
    <row r="40" spans="1:17" ht="14.4" customHeight="1" x14ac:dyDescent="0.3">
      <c r="A40" s="547" t="s">
        <v>1293</v>
      </c>
      <c r="B40" s="548" t="s">
        <v>447</v>
      </c>
      <c r="C40" s="548" t="s">
        <v>1248</v>
      </c>
      <c r="D40" s="548" t="s">
        <v>1306</v>
      </c>
      <c r="E40" s="548" t="s">
        <v>1307</v>
      </c>
      <c r="F40" s="565">
        <v>117</v>
      </c>
      <c r="G40" s="565">
        <v>34281</v>
      </c>
      <c r="H40" s="548">
        <v>1</v>
      </c>
      <c r="I40" s="548">
        <v>293</v>
      </c>
      <c r="J40" s="565"/>
      <c r="K40" s="565"/>
      <c r="L40" s="548"/>
      <c r="M40" s="548"/>
      <c r="N40" s="565"/>
      <c r="O40" s="565"/>
      <c r="P40" s="553"/>
      <c r="Q40" s="566"/>
    </row>
    <row r="41" spans="1:17" ht="14.4" customHeight="1" x14ac:dyDescent="0.3">
      <c r="A41" s="547" t="s">
        <v>1293</v>
      </c>
      <c r="B41" s="548" t="s">
        <v>447</v>
      </c>
      <c r="C41" s="548" t="s">
        <v>1248</v>
      </c>
      <c r="D41" s="548" t="s">
        <v>1308</v>
      </c>
      <c r="E41" s="548" t="s">
        <v>1309</v>
      </c>
      <c r="F41" s="565">
        <v>50</v>
      </c>
      <c r="G41" s="565">
        <v>29410</v>
      </c>
      <c r="H41" s="548">
        <v>1</v>
      </c>
      <c r="I41" s="548">
        <v>588.20000000000005</v>
      </c>
      <c r="J41" s="565"/>
      <c r="K41" s="565"/>
      <c r="L41" s="548"/>
      <c r="M41" s="548"/>
      <c r="N41" s="565"/>
      <c r="O41" s="565"/>
      <c r="P41" s="553"/>
      <c r="Q41" s="566"/>
    </row>
    <row r="42" spans="1:17" ht="14.4" customHeight="1" x14ac:dyDescent="0.3">
      <c r="A42" s="547" t="s">
        <v>1293</v>
      </c>
      <c r="B42" s="548" t="s">
        <v>447</v>
      </c>
      <c r="C42" s="548" t="s">
        <v>1248</v>
      </c>
      <c r="D42" s="548" t="s">
        <v>1310</v>
      </c>
      <c r="E42" s="548" t="s">
        <v>1311</v>
      </c>
      <c r="F42" s="565">
        <v>224</v>
      </c>
      <c r="G42" s="565">
        <v>183051</v>
      </c>
      <c r="H42" s="548">
        <v>1</v>
      </c>
      <c r="I42" s="548">
        <v>817.19196428571433</v>
      </c>
      <c r="J42" s="565"/>
      <c r="K42" s="565"/>
      <c r="L42" s="548"/>
      <c r="M42" s="548"/>
      <c r="N42" s="565"/>
      <c r="O42" s="565"/>
      <c r="P42" s="553"/>
      <c r="Q42" s="566"/>
    </row>
    <row r="43" spans="1:17" ht="14.4" customHeight="1" x14ac:dyDescent="0.3">
      <c r="A43" s="547" t="s">
        <v>1312</v>
      </c>
      <c r="B43" s="548" t="s">
        <v>447</v>
      </c>
      <c r="C43" s="548" t="s">
        <v>1248</v>
      </c>
      <c r="D43" s="548" t="s">
        <v>1251</v>
      </c>
      <c r="E43" s="548" t="s">
        <v>1252</v>
      </c>
      <c r="F43" s="565"/>
      <c r="G43" s="565"/>
      <c r="H43" s="548"/>
      <c r="I43" s="548"/>
      <c r="J43" s="565"/>
      <c r="K43" s="565"/>
      <c r="L43" s="548"/>
      <c r="M43" s="548"/>
      <c r="N43" s="565">
        <v>1</v>
      </c>
      <c r="O43" s="565">
        <v>74</v>
      </c>
      <c r="P43" s="553"/>
      <c r="Q43" s="566">
        <v>74</v>
      </c>
    </row>
    <row r="44" spans="1:17" ht="14.4" customHeight="1" x14ac:dyDescent="0.3">
      <c r="A44" s="547" t="s">
        <v>1312</v>
      </c>
      <c r="B44" s="548" t="s">
        <v>452</v>
      </c>
      <c r="C44" s="548" t="s">
        <v>1248</v>
      </c>
      <c r="D44" s="548" t="s">
        <v>1313</v>
      </c>
      <c r="E44" s="548" t="s">
        <v>1314</v>
      </c>
      <c r="F44" s="565">
        <v>63</v>
      </c>
      <c r="G44" s="565">
        <v>672237</v>
      </c>
      <c r="H44" s="548">
        <v>1</v>
      </c>
      <c r="I44" s="548">
        <v>10670.428571428571</v>
      </c>
      <c r="J44" s="565">
        <v>66</v>
      </c>
      <c r="K44" s="565">
        <v>707190</v>
      </c>
      <c r="L44" s="548">
        <v>1.051995055315313</v>
      </c>
      <c r="M44" s="548">
        <v>10715</v>
      </c>
      <c r="N44" s="565">
        <v>59</v>
      </c>
      <c r="O44" s="565">
        <v>658794</v>
      </c>
      <c r="P44" s="553">
        <v>0.98000258837285059</v>
      </c>
      <c r="Q44" s="566">
        <v>11166</v>
      </c>
    </row>
    <row r="45" spans="1:17" ht="14.4" customHeight="1" x14ac:dyDescent="0.3">
      <c r="A45" s="547" t="s">
        <v>1312</v>
      </c>
      <c r="B45" s="548" t="s">
        <v>452</v>
      </c>
      <c r="C45" s="548" t="s">
        <v>1248</v>
      </c>
      <c r="D45" s="548" t="s">
        <v>1315</v>
      </c>
      <c r="E45" s="548" t="s">
        <v>1316</v>
      </c>
      <c r="F45" s="565">
        <v>675</v>
      </c>
      <c r="G45" s="565">
        <v>202463</v>
      </c>
      <c r="H45" s="548">
        <v>1</v>
      </c>
      <c r="I45" s="548">
        <v>299.94518518518521</v>
      </c>
      <c r="J45" s="565">
        <v>648</v>
      </c>
      <c r="K45" s="565">
        <v>196344</v>
      </c>
      <c r="L45" s="548">
        <v>0.96977719385764316</v>
      </c>
      <c r="M45" s="548">
        <v>303</v>
      </c>
      <c r="N45" s="565">
        <v>607</v>
      </c>
      <c r="O45" s="565">
        <v>190598</v>
      </c>
      <c r="P45" s="553">
        <v>0.9413966996438855</v>
      </c>
      <c r="Q45" s="566">
        <v>314</v>
      </c>
    </row>
    <row r="46" spans="1:17" ht="14.4" customHeight="1" x14ac:dyDescent="0.3">
      <c r="A46" s="547" t="s">
        <v>1312</v>
      </c>
      <c r="B46" s="548" t="s">
        <v>452</v>
      </c>
      <c r="C46" s="548" t="s">
        <v>1248</v>
      </c>
      <c r="D46" s="548" t="s">
        <v>1317</v>
      </c>
      <c r="E46" s="548" t="s">
        <v>1318</v>
      </c>
      <c r="F46" s="565">
        <v>1708</v>
      </c>
      <c r="G46" s="565">
        <v>2147260</v>
      </c>
      <c r="H46" s="548">
        <v>1</v>
      </c>
      <c r="I46" s="548">
        <v>1257.1779859484777</v>
      </c>
      <c r="J46" s="565">
        <v>1439</v>
      </c>
      <c r="K46" s="565">
        <v>1824652</v>
      </c>
      <c r="L46" s="548">
        <v>0.84975829661987834</v>
      </c>
      <c r="M46" s="548">
        <v>1268</v>
      </c>
      <c r="N46" s="565">
        <v>1535</v>
      </c>
      <c r="O46" s="565">
        <v>1969405</v>
      </c>
      <c r="P46" s="553">
        <v>0.91717118560397903</v>
      </c>
      <c r="Q46" s="566">
        <v>1283</v>
      </c>
    </row>
    <row r="47" spans="1:17" ht="14.4" customHeight="1" x14ac:dyDescent="0.3">
      <c r="A47" s="547" t="s">
        <v>1312</v>
      </c>
      <c r="B47" s="548" t="s">
        <v>452</v>
      </c>
      <c r="C47" s="548" t="s">
        <v>1248</v>
      </c>
      <c r="D47" s="548" t="s">
        <v>1319</v>
      </c>
      <c r="E47" s="548" t="s">
        <v>1320</v>
      </c>
      <c r="F47" s="565">
        <v>63</v>
      </c>
      <c r="G47" s="565">
        <v>591456</v>
      </c>
      <c r="H47" s="548">
        <v>1</v>
      </c>
      <c r="I47" s="548">
        <v>9388.1904761904771</v>
      </c>
      <c r="J47" s="565">
        <v>57</v>
      </c>
      <c r="K47" s="565">
        <v>538422</v>
      </c>
      <c r="L47" s="548">
        <v>0.91033314397013476</v>
      </c>
      <c r="M47" s="548">
        <v>9446</v>
      </c>
      <c r="N47" s="565">
        <v>98</v>
      </c>
      <c r="O47" s="565">
        <v>955794</v>
      </c>
      <c r="P47" s="553">
        <v>1.6160018665801006</v>
      </c>
      <c r="Q47" s="566">
        <v>9753</v>
      </c>
    </row>
    <row r="48" spans="1:17" ht="14.4" customHeight="1" x14ac:dyDescent="0.3">
      <c r="A48" s="547" t="s">
        <v>1312</v>
      </c>
      <c r="B48" s="548" t="s">
        <v>452</v>
      </c>
      <c r="C48" s="548" t="s">
        <v>1248</v>
      </c>
      <c r="D48" s="548" t="s">
        <v>1321</v>
      </c>
      <c r="E48" s="548" t="s">
        <v>1322</v>
      </c>
      <c r="F48" s="565">
        <v>51</v>
      </c>
      <c r="G48" s="565">
        <v>21930</v>
      </c>
      <c r="H48" s="548">
        <v>1</v>
      </c>
      <c r="I48" s="548">
        <v>430</v>
      </c>
      <c r="J48" s="565"/>
      <c r="K48" s="565"/>
      <c r="L48" s="548"/>
      <c r="M48" s="548"/>
      <c r="N48" s="565">
        <v>2783</v>
      </c>
      <c r="O48" s="565">
        <v>1210605</v>
      </c>
      <c r="P48" s="553">
        <v>55.203146374829004</v>
      </c>
      <c r="Q48" s="566">
        <v>435</v>
      </c>
    </row>
    <row r="49" spans="1:17" ht="14.4" customHeight="1" x14ac:dyDescent="0.3">
      <c r="A49" s="547" t="s">
        <v>1312</v>
      </c>
      <c r="B49" s="548" t="s">
        <v>452</v>
      </c>
      <c r="C49" s="548" t="s">
        <v>1248</v>
      </c>
      <c r="D49" s="548" t="s">
        <v>1323</v>
      </c>
      <c r="E49" s="548" t="s">
        <v>1324</v>
      </c>
      <c r="F49" s="565">
        <v>659</v>
      </c>
      <c r="G49" s="565">
        <v>662954</v>
      </c>
      <c r="H49" s="548">
        <v>1</v>
      </c>
      <c r="I49" s="548">
        <v>1006</v>
      </c>
      <c r="J49" s="565">
        <v>537</v>
      </c>
      <c r="K49" s="565">
        <v>541296</v>
      </c>
      <c r="L49" s="548">
        <v>0.81649103859392957</v>
      </c>
      <c r="M49" s="548">
        <v>1008</v>
      </c>
      <c r="N49" s="565">
        <v>274</v>
      </c>
      <c r="O49" s="565">
        <v>277014</v>
      </c>
      <c r="P49" s="553">
        <v>0.41784799548686635</v>
      </c>
      <c r="Q49" s="566">
        <v>1011</v>
      </c>
    </row>
    <row r="50" spans="1:17" ht="14.4" customHeight="1" x14ac:dyDescent="0.3">
      <c r="A50" s="547" t="s">
        <v>1312</v>
      </c>
      <c r="B50" s="548" t="s">
        <v>452</v>
      </c>
      <c r="C50" s="548" t="s">
        <v>1248</v>
      </c>
      <c r="D50" s="548" t="s">
        <v>1325</v>
      </c>
      <c r="E50" s="548" t="s">
        <v>1326</v>
      </c>
      <c r="F50" s="565">
        <v>16120</v>
      </c>
      <c r="G50" s="565">
        <v>36259720</v>
      </c>
      <c r="H50" s="548">
        <v>1</v>
      </c>
      <c r="I50" s="548">
        <v>2249.3622828784119</v>
      </c>
      <c r="J50" s="565">
        <v>24774</v>
      </c>
      <c r="K50" s="565">
        <v>56088336</v>
      </c>
      <c r="L50" s="548">
        <v>1.5468496723085561</v>
      </c>
      <c r="M50" s="548">
        <v>2264</v>
      </c>
      <c r="N50" s="565">
        <v>32072</v>
      </c>
      <c r="O50" s="565">
        <v>73573168</v>
      </c>
      <c r="P50" s="553">
        <v>2.0290605663805459</v>
      </c>
      <c r="Q50" s="566">
        <v>2294</v>
      </c>
    </row>
    <row r="51" spans="1:17" ht="14.4" customHeight="1" x14ac:dyDescent="0.3">
      <c r="A51" s="547" t="s">
        <v>1312</v>
      </c>
      <c r="B51" s="548" t="s">
        <v>452</v>
      </c>
      <c r="C51" s="548" t="s">
        <v>1248</v>
      </c>
      <c r="D51" s="548" t="s">
        <v>1327</v>
      </c>
      <c r="E51" s="548" t="s">
        <v>1328</v>
      </c>
      <c r="F51" s="565">
        <v>61</v>
      </c>
      <c r="G51" s="565">
        <v>30495</v>
      </c>
      <c r="H51" s="548">
        <v>1</v>
      </c>
      <c r="I51" s="548">
        <v>499.91803278688525</v>
      </c>
      <c r="J51" s="565">
        <v>64</v>
      </c>
      <c r="K51" s="565">
        <v>32192</v>
      </c>
      <c r="L51" s="548">
        <v>1.0556484669617969</v>
      </c>
      <c r="M51" s="548">
        <v>503</v>
      </c>
      <c r="N51" s="565">
        <v>60</v>
      </c>
      <c r="O51" s="565">
        <v>31680</v>
      </c>
      <c r="P51" s="553">
        <v>1.0388588293162813</v>
      </c>
      <c r="Q51" s="566">
        <v>528</v>
      </c>
    </row>
    <row r="52" spans="1:17" ht="14.4" customHeight="1" x14ac:dyDescent="0.3">
      <c r="A52" s="547" t="s">
        <v>1312</v>
      </c>
      <c r="B52" s="548" t="s">
        <v>452</v>
      </c>
      <c r="C52" s="548" t="s">
        <v>1248</v>
      </c>
      <c r="D52" s="548" t="s">
        <v>1329</v>
      </c>
      <c r="E52" s="548" t="s">
        <v>1330</v>
      </c>
      <c r="F52" s="565">
        <v>152</v>
      </c>
      <c r="G52" s="565">
        <v>133616</v>
      </c>
      <c r="H52" s="548">
        <v>1</v>
      </c>
      <c r="I52" s="548">
        <v>879.0526315789474</v>
      </c>
      <c r="J52" s="565">
        <v>147</v>
      </c>
      <c r="K52" s="565">
        <v>130095</v>
      </c>
      <c r="L52" s="548">
        <v>0.97364836546521372</v>
      </c>
      <c r="M52" s="548">
        <v>885</v>
      </c>
      <c r="N52" s="565">
        <v>122</v>
      </c>
      <c r="O52" s="565">
        <v>114192</v>
      </c>
      <c r="P52" s="553">
        <v>0.85462818824092923</v>
      </c>
      <c r="Q52" s="566">
        <v>936</v>
      </c>
    </row>
    <row r="53" spans="1:17" ht="14.4" customHeight="1" x14ac:dyDescent="0.3">
      <c r="A53" s="547" t="s">
        <v>1312</v>
      </c>
      <c r="B53" s="548" t="s">
        <v>452</v>
      </c>
      <c r="C53" s="548" t="s">
        <v>1248</v>
      </c>
      <c r="D53" s="548" t="s">
        <v>1331</v>
      </c>
      <c r="E53" s="548" t="s">
        <v>1332</v>
      </c>
      <c r="F53" s="565">
        <v>527</v>
      </c>
      <c r="G53" s="565">
        <v>3453722</v>
      </c>
      <c r="H53" s="548">
        <v>1</v>
      </c>
      <c r="I53" s="548">
        <v>6553.5521821631883</v>
      </c>
      <c r="J53" s="565">
        <v>498</v>
      </c>
      <c r="K53" s="565">
        <v>3282816</v>
      </c>
      <c r="L53" s="548">
        <v>0.95051541496391434</v>
      </c>
      <c r="M53" s="548">
        <v>6592</v>
      </c>
      <c r="N53" s="565">
        <v>476</v>
      </c>
      <c r="O53" s="565">
        <v>3298680</v>
      </c>
      <c r="P53" s="553">
        <v>0.9551087203891917</v>
      </c>
      <c r="Q53" s="566">
        <v>6930</v>
      </c>
    </row>
    <row r="54" spans="1:17" ht="14.4" customHeight="1" x14ac:dyDescent="0.3">
      <c r="A54" s="547" t="s">
        <v>1312</v>
      </c>
      <c r="B54" s="548" t="s">
        <v>452</v>
      </c>
      <c r="C54" s="548" t="s">
        <v>1248</v>
      </c>
      <c r="D54" s="548" t="s">
        <v>1333</v>
      </c>
      <c r="E54" s="548" t="s">
        <v>1334</v>
      </c>
      <c r="F54" s="565">
        <v>18</v>
      </c>
      <c r="G54" s="565">
        <v>60060</v>
      </c>
      <c r="H54" s="548">
        <v>1</v>
      </c>
      <c r="I54" s="548">
        <v>3336.6666666666665</v>
      </c>
      <c r="J54" s="565">
        <v>16</v>
      </c>
      <c r="K54" s="565">
        <v>53776</v>
      </c>
      <c r="L54" s="548">
        <v>0.89537129537129534</v>
      </c>
      <c r="M54" s="548">
        <v>3361</v>
      </c>
      <c r="N54" s="565">
        <v>20</v>
      </c>
      <c r="O54" s="565">
        <v>71180</v>
      </c>
      <c r="P54" s="553">
        <v>1.1851481851481851</v>
      </c>
      <c r="Q54" s="566">
        <v>3559</v>
      </c>
    </row>
    <row r="55" spans="1:17" ht="14.4" customHeight="1" x14ac:dyDescent="0.3">
      <c r="A55" s="547" t="s">
        <v>1312</v>
      </c>
      <c r="B55" s="548" t="s">
        <v>452</v>
      </c>
      <c r="C55" s="548" t="s">
        <v>1248</v>
      </c>
      <c r="D55" s="548" t="s">
        <v>1335</v>
      </c>
      <c r="E55" s="548" t="s">
        <v>1336</v>
      </c>
      <c r="F55" s="565">
        <v>79</v>
      </c>
      <c r="G55" s="565">
        <v>674578</v>
      </c>
      <c r="H55" s="548">
        <v>1</v>
      </c>
      <c r="I55" s="548">
        <v>8538.9620253164558</v>
      </c>
      <c r="J55" s="565">
        <v>71</v>
      </c>
      <c r="K55" s="565">
        <v>609322</v>
      </c>
      <c r="L55" s="548">
        <v>0.90326396650943253</v>
      </c>
      <c r="M55" s="548">
        <v>8582</v>
      </c>
      <c r="N55" s="565">
        <v>59</v>
      </c>
      <c r="O55" s="565">
        <v>527283</v>
      </c>
      <c r="P55" s="553">
        <v>0.78164867517173697</v>
      </c>
      <c r="Q55" s="566">
        <v>8937</v>
      </c>
    </row>
    <row r="56" spans="1:17" ht="14.4" customHeight="1" x14ac:dyDescent="0.3">
      <c r="A56" s="547" t="s">
        <v>1312</v>
      </c>
      <c r="B56" s="548" t="s">
        <v>452</v>
      </c>
      <c r="C56" s="548" t="s">
        <v>1248</v>
      </c>
      <c r="D56" s="548" t="s">
        <v>1337</v>
      </c>
      <c r="E56" s="548" t="s">
        <v>1338</v>
      </c>
      <c r="F56" s="565">
        <v>12</v>
      </c>
      <c r="G56" s="565">
        <v>125280</v>
      </c>
      <c r="H56" s="548">
        <v>1</v>
      </c>
      <c r="I56" s="548">
        <v>10440</v>
      </c>
      <c r="J56" s="565">
        <v>13</v>
      </c>
      <c r="K56" s="565">
        <v>136214</v>
      </c>
      <c r="L56" s="548">
        <v>1.0872765006385696</v>
      </c>
      <c r="M56" s="548">
        <v>10478</v>
      </c>
      <c r="N56" s="565">
        <v>5</v>
      </c>
      <c r="O56" s="565">
        <v>54645</v>
      </c>
      <c r="P56" s="553">
        <v>0.43618295019157088</v>
      </c>
      <c r="Q56" s="566">
        <v>10929</v>
      </c>
    </row>
    <row r="57" spans="1:17" ht="14.4" customHeight="1" x14ac:dyDescent="0.3">
      <c r="A57" s="547" t="s">
        <v>1312</v>
      </c>
      <c r="B57" s="548" t="s">
        <v>452</v>
      </c>
      <c r="C57" s="548" t="s">
        <v>1248</v>
      </c>
      <c r="D57" s="548" t="s">
        <v>1339</v>
      </c>
      <c r="E57" s="548" t="s">
        <v>1340</v>
      </c>
      <c r="F57" s="565">
        <v>19</v>
      </c>
      <c r="G57" s="565">
        <v>19501</v>
      </c>
      <c r="H57" s="548">
        <v>1</v>
      </c>
      <c r="I57" s="548">
        <v>1026.3684210526317</v>
      </c>
      <c r="J57" s="565">
        <v>11</v>
      </c>
      <c r="K57" s="565">
        <v>11396</v>
      </c>
      <c r="L57" s="548">
        <v>0.58438028819034926</v>
      </c>
      <c r="M57" s="548">
        <v>1036</v>
      </c>
      <c r="N57" s="565">
        <v>11</v>
      </c>
      <c r="O57" s="565">
        <v>12133</v>
      </c>
      <c r="P57" s="553">
        <v>0.62217322188605717</v>
      </c>
      <c r="Q57" s="566">
        <v>1103</v>
      </c>
    </row>
    <row r="58" spans="1:17" ht="14.4" customHeight="1" x14ac:dyDescent="0.3">
      <c r="A58" s="547" t="s">
        <v>1312</v>
      </c>
      <c r="B58" s="548" t="s">
        <v>452</v>
      </c>
      <c r="C58" s="548" t="s">
        <v>1248</v>
      </c>
      <c r="D58" s="548" t="s">
        <v>1341</v>
      </c>
      <c r="E58" s="548" t="s">
        <v>1342</v>
      </c>
      <c r="F58" s="565">
        <v>5</v>
      </c>
      <c r="G58" s="565">
        <v>2823</v>
      </c>
      <c r="H58" s="548">
        <v>1</v>
      </c>
      <c r="I58" s="548">
        <v>564.6</v>
      </c>
      <c r="J58" s="565">
        <v>3</v>
      </c>
      <c r="K58" s="565">
        <v>1707</v>
      </c>
      <c r="L58" s="548">
        <v>0.60467587672688627</v>
      </c>
      <c r="M58" s="548">
        <v>569</v>
      </c>
      <c r="N58" s="565">
        <v>7</v>
      </c>
      <c r="O58" s="565">
        <v>4221</v>
      </c>
      <c r="P58" s="553">
        <v>1.4952178533475027</v>
      </c>
      <c r="Q58" s="566">
        <v>603</v>
      </c>
    </row>
    <row r="59" spans="1:17" ht="14.4" customHeight="1" thickBot="1" x14ac:dyDescent="0.35">
      <c r="A59" s="555" t="s">
        <v>1312</v>
      </c>
      <c r="B59" s="556" t="s">
        <v>452</v>
      </c>
      <c r="C59" s="556" t="s">
        <v>1248</v>
      </c>
      <c r="D59" s="556" t="s">
        <v>1343</v>
      </c>
      <c r="E59" s="556" t="s">
        <v>1344</v>
      </c>
      <c r="F59" s="567">
        <v>2</v>
      </c>
      <c r="G59" s="567">
        <v>4820</v>
      </c>
      <c r="H59" s="556">
        <v>1</v>
      </c>
      <c r="I59" s="556">
        <v>2410</v>
      </c>
      <c r="J59" s="567"/>
      <c r="K59" s="567"/>
      <c r="L59" s="556"/>
      <c r="M59" s="556"/>
      <c r="N59" s="567"/>
      <c r="O59" s="567"/>
      <c r="P59" s="561"/>
      <c r="Q59" s="56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1010909</v>
      </c>
      <c r="C3" s="222">
        <f t="shared" ref="C3:R3" si="0">SUBTOTAL(9,C6:C1048576)</f>
        <v>11</v>
      </c>
      <c r="D3" s="222">
        <f t="shared" si="0"/>
        <v>1041820</v>
      </c>
      <c r="E3" s="222">
        <f t="shared" si="0"/>
        <v>91.476262513718368</v>
      </c>
      <c r="F3" s="222">
        <f t="shared" si="0"/>
        <v>1310367.33</v>
      </c>
      <c r="G3" s="225">
        <f>IF(B3&lt;&gt;0,F3/B3,"")</f>
        <v>1.29622679192687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1346</v>
      </c>
      <c r="B6" s="619"/>
      <c r="C6" s="541"/>
      <c r="D6" s="619">
        <v>1448</v>
      </c>
      <c r="E6" s="541"/>
      <c r="F6" s="619">
        <v>4321</v>
      </c>
      <c r="G6" s="546"/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1347</v>
      </c>
      <c r="B7" s="620">
        <v>2705</v>
      </c>
      <c r="C7" s="548">
        <v>1</v>
      </c>
      <c r="D7" s="620"/>
      <c r="E7" s="548"/>
      <c r="F7" s="620"/>
      <c r="G7" s="553"/>
      <c r="H7" s="620"/>
      <c r="I7" s="548"/>
      <c r="J7" s="620"/>
      <c r="K7" s="548"/>
      <c r="L7" s="620"/>
      <c r="M7" s="553"/>
      <c r="N7" s="620"/>
      <c r="O7" s="548"/>
      <c r="P7" s="620"/>
      <c r="Q7" s="548"/>
      <c r="R7" s="620"/>
      <c r="S7" s="554"/>
    </row>
    <row r="8" spans="1:19" ht="14.4" customHeight="1" x14ac:dyDescent="0.3">
      <c r="A8" s="573" t="s">
        <v>1348</v>
      </c>
      <c r="B8" s="620">
        <v>5577</v>
      </c>
      <c r="C8" s="548">
        <v>1</v>
      </c>
      <c r="D8" s="620">
        <v>1448</v>
      </c>
      <c r="E8" s="548">
        <v>0.25963779809933657</v>
      </c>
      <c r="F8" s="620">
        <v>3038</v>
      </c>
      <c r="G8" s="553">
        <v>0.54473731396808323</v>
      </c>
      <c r="H8" s="620"/>
      <c r="I8" s="548"/>
      <c r="J8" s="620"/>
      <c r="K8" s="548"/>
      <c r="L8" s="620"/>
      <c r="M8" s="553"/>
      <c r="N8" s="620"/>
      <c r="O8" s="548"/>
      <c r="P8" s="620"/>
      <c r="Q8" s="548"/>
      <c r="R8" s="620"/>
      <c r="S8" s="554"/>
    </row>
    <row r="9" spans="1:19" ht="14.4" customHeight="1" x14ac:dyDescent="0.3">
      <c r="A9" s="573" t="s">
        <v>1349</v>
      </c>
      <c r="B9" s="620">
        <v>2705</v>
      </c>
      <c r="C9" s="548">
        <v>1</v>
      </c>
      <c r="D9" s="620">
        <v>227246</v>
      </c>
      <c r="E9" s="548">
        <v>84.009611829944546</v>
      </c>
      <c r="F9" s="620">
        <v>33.33</v>
      </c>
      <c r="G9" s="553">
        <v>1.2321626617375231E-2</v>
      </c>
      <c r="H9" s="620"/>
      <c r="I9" s="548"/>
      <c r="J9" s="620"/>
      <c r="K9" s="548"/>
      <c r="L9" s="620"/>
      <c r="M9" s="553"/>
      <c r="N9" s="620"/>
      <c r="O9" s="548"/>
      <c r="P9" s="620"/>
      <c r="Q9" s="548"/>
      <c r="R9" s="620"/>
      <c r="S9" s="554"/>
    </row>
    <row r="10" spans="1:19" ht="14.4" customHeight="1" x14ac:dyDescent="0.3">
      <c r="A10" s="573" t="s">
        <v>1350</v>
      </c>
      <c r="B10" s="620">
        <v>218278</v>
      </c>
      <c r="C10" s="548">
        <v>1</v>
      </c>
      <c r="D10" s="620">
        <v>326228</v>
      </c>
      <c r="E10" s="548">
        <v>1.4945528179660799</v>
      </c>
      <c r="F10" s="620">
        <v>538543</v>
      </c>
      <c r="G10" s="553">
        <v>2.467234444149204</v>
      </c>
      <c r="H10" s="620"/>
      <c r="I10" s="548"/>
      <c r="J10" s="620"/>
      <c r="K10" s="548"/>
      <c r="L10" s="620"/>
      <c r="M10" s="553"/>
      <c r="N10" s="620"/>
      <c r="O10" s="548"/>
      <c r="P10" s="620"/>
      <c r="Q10" s="548"/>
      <c r="R10" s="620"/>
      <c r="S10" s="554"/>
    </row>
    <row r="11" spans="1:19" ht="14.4" customHeight="1" x14ac:dyDescent="0.3">
      <c r="A11" s="573" t="s">
        <v>1351</v>
      </c>
      <c r="B11" s="620">
        <v>302092</v>
      </c>
      <c r="C11" s="548">
        <v>1</v>
      </c>
      <c r="D11" s="620">
        <v>362433</v>
      </c>
      <c r="E11" s="548">
        <v>1.1997437866610172</v>
      </c>
      <c r="F11" s="620">
        <v>496141</v>
      </c>
      <c r="G11" s="553">
        <v>1.6423506746289209</v>
      </c>
      <c r="H11" s="620"/>
      <c r="I11" s="548"/>
      <c r="J11" s="620"/>
      <c r="K11" s="548"/>
      <c r="L11" s="620"/>
      <c r="M11" s="553"/>
      <c r="N11" s="620"/>
      <c r="O11" s="548"/>
      <c r="P11" s="620"/>
      <c r="Q11" s="548"/>
      <c r="R11" s="620"/>
      <c r="S11" s="554"/>
    </row>
    <row r="12" spans="1:19" ht="14.4" customHeight="1" x14ac:dyDescent="0.3">
      <c r="A12" s="573" t="s">
        <v>1352</v>
      </c>
      <c r="B12" s="620">
        <v>337665</v>
      </c>
      <c r="C12" s="548">
        <v>1</v>
      </c>
      <c r="D12" s="620">
        <v>48843</v>
      </c>
      <c r="E12" s="548">
        <v>0.14464928257296433</v>
      </c>
      <c r="F12" s="620">
        <v>141567</v>
      </c>
      <c r="G12" s="553">
        <v>0.41925280973746171</v>
      </c>
      <c r="H12" s="620"/>
      <c r="I12" s="548"/>
      <c r="J12" s="620"/>
      <c r="K12" s="548"/>
      <c r="L12" s="620"/>
      <c r="M12" s="553"/>
      <c r="N12" s="620"/>
      <c r="O12" s="548"/>
      <c r="P12" s="620"/>
      <c r="Q12" s="548"/>
      <c r="R12" s="620"/>
      <c r="S12" s="554"/>
    </row>
    <row r="13" spans="1:19" ht="14.4" customHeight="1" x14ac:dyDescent="0.3">
      <c r="A13" s="573" t="s">
        <v>1353</v>
      </c>
      <c r="B13" s="620">
        <v>18540</v>
      </c>
      <c r="C13" s="548">
        <v>1</v>
      </c>
      <c r="D13" s="620"/>
      <c r="E13" s="548"/>
      <c r="F13" s="620">
        <v>33749</v>
      </c>
      <c r="G13" s="553">
        <v>1.8203344120819849</v>
      </c>
      <c r="H13" s="620"/>
      <c r="I13" s="548"/>
      <c r="J13" s="620"/>
      <c r="K13" s="548"/>
      <c r="L13" s="620"/>
      <c r="M13" s="553"/>
      <c r="N13" s="620"/>
      <c r="O13" s="548"/>
      <c r="P13" s="620"/>
      <c r="Q13" s="548"/>
      <c r="R13" s="620"/>
      <c r="S13" s="554"/>
    </row>
    <row r="14" spans="1:19" ht="14.4" customHeight="1" x14ac:dyDescent="0.3">
      <c r="A14" s="573" t="s">
        <v>1354</v>
      </c>
      <c r="B14" s="620">
        <v>117440</v>
      </c>
      <c r="C14" s="548">
        <v>1</v>
      </c>
      <c r="D14" s="620">
        <v>68742</v>
      </c>
      <c r="E14" s="548">
        <v>0.58533719346049051</v>
      </c>
      <c r="F14" s="620">
        <v>78944</v>
      </c>
      <c r="G14" s="553">
        <v>0.67220708446866484</v>
      </c>
      <c r="H14" s="620"/>
      <c r="I14" s="548"/>
      <c r="J14" s="620"/>
      <c r="K14" s="548"/>
      <c r="L14" s="620"/>
      <c r="M14" s="553"/>
      <c r="N14" s="620"/>
      <c r="O14" s="548"/>
      <c r="P14" s="620"/>
      <c r="Q14" s="548"/>
      <c r="R14" s="620"/>
      <c r="S14" s="554"/>
    </row>
    <row r="15" spans="1:19" ht="14.4" customHeight="1" x14ac:dyDescent="0.3">
      <c r="A15" s="573" t="s">
        <v>1355</v>
      </c>
      <c r="B15" s="620">
        <v>1766</v>
      </c>
      <c r="C15" s="548">
        <v>1</v>
      </c>
      <c r="D15" s="620"/>
      <c r="E15" s="548"/>
      <c r="F15" s="620">
        <v>1519</v>
      </c>
      <c r="G15" s="553">
        <v>0.86013590033975085</v>
      </c>
      <c r="H15" s="620"/>
      <c r="I15" s="548"/>
      <c r="J15" s="620"/>
      <c r="K15" s="548"/>
      <c r="L15" s="620"/>
      <c r="M15" s="553"/>
      <c r="N15" s="620"/>
      <c r="O15" s="548"/>
      <c r="P15" s="620"/>
      <c r="Q15" s="548"/>
      <c r="R15" s="620"/>
      <c r="S15" s="554"/>
    </row>
    <row r="16" spans="1:19" ht="14.4" customHeight="1" x14ac:dyDescent="0.3">
      <c r="A16" s="573" t="s">
        <v>1356</v>
      </c>
      <c r="B16" s="620">
        <v>1436</v>
      </c>
      <c r="C16" s="548">
        <v>1</v>
      </c>
      <c r="D16" s="620">
        <v>5432</v>
      </c>
      <c r="E16" s="548">
        <v>3.7827298050139277</v>
      </c>
      <c r="F16" s="620">
        <v>8427</v>
      </c>
      <c r="G16" s="553">
        <v>5.8683844011142066</v>
      </c>
      <c r="H16" s="620"/>
      <c r="I16" s="548"/>
      <c r="J16" s="620"/>
      <c r="K16" s="548"/>
      <c r="L16" s="620"/>
      <c r="M16" s="553"/>
      <c r="N16" s="620"/>
      <c r="O16" s="548"/>
      <c r="P16" s="620"/>
      <c r="Q16" s="548"/>
      <c r="R16" s="620"/>
      <c r="S16" s="554"/>
    </row>
    <row r="17" spans="1:19" ht="14.4" customHeight="1" x14ac:dyDescent="0.3">
      <c r="A17" s="573" t="s">
        <v>1357</v>
      </c>
      <c r="B17" s="620"/>
      <c r="C17" s="548"/>
      <c r="D17" s="620"/>
      <c r="E17" s="548"/>
      <c r="F17" s="620">
        <v>2802</v>
      </c>
      <c r="G17" s="553"/>
      <c r="H17" s="620"/>
      <c r="I17" s="548"/>
      <c r="J17" s="620"/>
      <c r="K17" s="548"/>
      <c r="L17" s="620"/>
      <c r="M17" s="553"/>
      <c r="N17" s="620"/>
      <c r="O17" s="548"/>
      <c r="P17" s="620"/>
      <c r="Q17" s="548"/>
      <c r="R17" s="620"/>
      <c r="S17" s="554"/>
    </row>
    <row r="18" spans="1:19" ht="14.4" customHeight="1" x14ac:dyDescent="0.3">
      <c r="A18" s="573" t="s">
        <v>1358</v>
      </c>
      <c r="B18" s="620"/>
      <c r="C18" s="548"/>
      <c r="D18" s="620"/>
      <c r="E18" s="548"/>
      <c r="F18" s="620">
        <v>1283</v>
      </c>
      <c r="G18" s="553"/>
      <c r="H18" s="620"/>
      <c r="I18" s="548"/>
      <c r="J18" s="620"/>
      <c r="K18" s="548"/>
      <c r="L18" s="620"/>
      <c r="M18" s="553"/>
      <c r="N18" s="620"/>
      <c r="O18" s="548"/>
      <c r="P18" s="620"/>
      <c r="Q18" s="548"/>
      <c r="R18" s="620"/>
      <c r="S18" s="554"/>
    </row>
    <row r="19" spans="1:19" ht="14.4" customHeight="1" thickBot="1" x14ac:dyDescent="0.35">
      <c r="A19" s="622" t="s">
        <v>1359</v>
      </c>
      <c r="B19" s="621">
        <v>2705</v>
      </c>
      <c r="C19" s="556">
        <v>1</v>
      </c>
      <c r="D19" s="621"/>
      <c r="E19" s="556"/>
      <c r="F19" s="621"/>
      <c r="G19" s="561"/>
      <c r="H19" s="621"/>
      <c r="I19" s="556"/>
      <c r="J19" s="621"/>
      <c r="K19" s="556"/>
      <c r="L19" s="621"/>
      <c r="M19" s="561"/>
      <c r="N19" s="621"/>
      <c r="O19" s="556"/>
      <c r="P19" s="621"/>
      <c r="Q19" s="556"/>
      <c r="R19" s="621"/>
      <c r="S19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1376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257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525</v>
      </c>
      <c r="G3" s="103">
        <f t="shared" si="0"/>
        <v>1010909</v>
      </c>
      <c r="H3" s="103"/>
      <c r="I3" s="103"/>
      <c r="J3" s="103">
        <f t="shared" si="0"/>
        <v>504</v>
      </c>
      <c r="K3" s="103">
        <f t="shared" si="0"/>
        <v>1041820</v>
      </c>
      <c r="L3" s="103"/>
      <c r="M3" s="103"/>
      <c r="N3" s="103">
        <f t="shared" si="0"/>
        <v>637</v>
      </c>
      <c r="O3" s="103">
        <f t="shared" si="0"/>
        <v>1310367.33</v>
      </c>
      <c r="P3" s="75">
        <f>IF(G3=0,0,O3/G3)</f>
        <v>1.29622679192687</v>
      </c>
      <c r="Q3" s="104">
        <f>IF(N3=0,0,O3/N3)</f>
        <v>2057.0915698587128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1360</v>
      </c>
      <c r="B6" s="541" t="s">
        <v>1253</v>
      </c>
      <c r="C6" s="541" t="s">
        <v>1248</v>
      </c>
      <c r="D6" s="541" t="s">
        <v>1272</v>
      </c>
      <c r="E6" s="541" t="s">
        <v>1273</v>
      </c>
      <c r="F6" s="116"/>
      <c r="G6" s="116"/>
      <c r="H6" s="116"/>
      <c r="I6" s="116"/>
      <c r="J6" s="116">
        <v>1</v>
      </c>
      <c r="K6" s="116">
        <v>1448</v>
      </c>
      <c r="L6" s="116"/>
      <c r="M6" s="116">
        <v>1448</v>
      </c>
      <c r="N6" s="116">
        <v>2</v>
      </c>
      <c r="O6" s="116">
        <v>3038</v>
      </c>
      <c r="P6" s="546"/>
      <c r="Q6" s="564">
        <v>1519</v>
      </c>
    </row>
    <row r="7" spans="1:17" ht="14.4" customHeight="1" x14ac:dyDescent="0.3">
      <c r="A7" s="547" t="s">
        <v>1360</v>
      </c>
      <c r="B7" s="548" t="s">
        <v>1312</v>
      </c>
      <c r="C7" s="548" t="s">
        <v>1248</v>
      </c>
      <c r="D7" s="548" t="s">
        <v>1317</v>
      </c>
      <c r="E7" s="548" t="s">
        <v>1318</v>
      </c>
      <c r="F7" s="565"/>
      <c r="G7" s="565"/>
      <c r="H7" s="565"/>
      <c r="I7" s="565"/>
      <c r="J7" s="565"/>
      <c r="K7" s="565"/>
      <c r="L7" s="565"/>
      <c r="M7" s="565"/>
      <c r="N7" s="565">
        <v>1</v>
      </c>
      <c r="O7" s="565">
        <v>1283</v>
      </c>
      <c r="P7" s="553"/>
      <c r="Q7" s="566">
        <v>1283</v>
      </c>
    </row>
    <row r="8" spans="1:17" ht="14.4" customHeight="1" x14ac:dyDescent="0.3">
      <c r="A8" s="547" t="s">
        <v>1361</v>
      </c>
      <c r="B8" s="548" t="s">
        <v>1253</v>
      </c>
      <c r="C8" s="548" t="s">
        <v>1248</v>
      </c>
      <c r="D8" s="548" t="s">
        <v>1270</v>
      </c>
      <c r="E8" s="548" t="s">
        <v>1271</v>
      </c>
      <c r="F8" s="565">
        <v>1</v>
      </c>
      <c r="G8" s="565">
        <v>0</v>
      </c>
      <c r="H8" s="565"/>
      <c r="I8" s="565">
        <v>0</v>
      </c>
      <c r="J8" s="565"/>
      <c r="K8" s="565"/>
      <c r="L8" s="565"/>
      <c r="M8" s="565"/>
      <c r="N8" s="565"/>
      <c r="O8" s="565"/>
      <c r="P8" s="553"/>
      <c r="Q8" s="566"/>
    </row>
    <row r="9" spans="1:17" ht="14.4" customHeight="1" x14ac:dyDescent="0.3">
      <c r="A9" s="547" t="s">
        <v>1361</v>
      </c>
      <c r="B9" s="548" t="s">
        <v>1253</v>
      </c>
      <c r="C9" s="548" t="s">
        <v>1248</v>
      </c>
      <c r="D9" s="548" t="s">
        <v>1272</v>
      </c>
      <c r="E9" s="548" t="s">
        <v>1273</v>
      </c>
      <c r="F9" s="565">
        <v>1</v>
      </c>
      <c r="G9" s="565">
        <v>1444</v>
      </c>
      <c r="H9" s="565">
        <v>1</v>
      </c>
      <c r="I9" s="565">
        <v>1444</v>
      </c>
      <c r="J9" s="565"/>
      <c r="K9" s="565"/>
      <c r="L9" s="565"/>
      <c r="M9" s="565"/>
      <c r="N9" s="565"/>
      <c r="O9" s="565"/>
      <c r="P9" s="553"/>
      <c r="Q9" s="566"/>
    </row>
    <row r="10" spans="1:17" ht="14.4" customHeight="1" x14ac:dyDescent="0.3">
      <c r="A10" s="547" t="s">
        <v>1361</v>
      </c>
      <c r="B10" s="548" t="s">
        <v>1312</v>
      </c>
      <c r="C10" s="548" t="s">
        <v>1248</v>
      </c>
      <c r="D10" s="548" t="s">
        <v>1317</v>
      </c>
      <c r="E10" s="548" t="s">
        <v>1318</v>
      </c>
      <c r="F10" s="565">
        <v>1</v>
      </c>
      <c r="G10" s="565">
        <v>1261</v>
      </c>
      <c r="H10" s="565">
        <v>1</v>
      </c>
      <c r="I10" s="565">
        <v>1261</v>
      </c>
      <c r="J10" s="565"/>
      <c r="K10" s="565"/>
      <c r="L10" s="565"/>
      <c r="M10" s="565"/>
      <c r="N10" s="565"/>
      <c r="O10" s="565"/>
      <c r="P10" s="553"/>
      <c r="Q10" s="566"/>
    </row>
    <row r="11" spans="1:17" ht="14.4" customHeight="1" x14ac:dyDescent="0.3">
      <c r="A11" s="547" t="s">
        <v>1362</v>
      </c>
      <c r="B11" s="548" t="s">
        <v>1253</v>
      </c>
      <c r="C11" s="548" t="s">
        <v>1248</v>
      </c>
      <c r="D11" s="548" t="s">
        <v>1270</v>
      </c>
      <c r="E11" s="548" t="s">
        <v>1271</v>
      </c>
      <c r="F11" s="565">
        <v>2</v>
      </c>
      <c r="G11" s="565">
        <v>0</v>
      </c>
      <c r="H11" s="565"/>
      <c r="I11" s="565">
        <v>0</v>
      </c>
      <c r="J11" s="565"/>
      <c r="K11" s="565"/>
      <c r="L11" s="565"/>
      <c r="M11" s="565"/>
      <c r="N11" s="565"/>
      <c r="O11" s="565"/>
      <c r="P11" s="553"/>
      <c r="Q11" s="566"/>
    </row>
    <row r="12" spans="1:17" ht="14.4" customHeight="1" x14ac:dyDescent="0.3">
      <c r="A12" s="547" t="s">
        <v>1362</v>
      </c>
      <c r="B12" s="548" t="s">
        <v>1253</v>
      </c>
      <c r="C12" s="548" t="s">
        <v>1248</v>
      </c>
      <c r="D12" s="548" t="s">
        <v>1272</v>
      </c>
      <c r="E12" s="548" t="s">
        <v>1273</v>
      </c>
      <c r="F12" s="565">
        <v>3</v>
      </c>
      <c r="G12" s="565">
        <v>4316</v>
      </c>
      <c r="H12" s="565">
        <v>1</v>
      </c>
      <c r="I12" s="565">
        <v>1438.6666666666667</v>
      </c>
      <c r="J12" s="565">
        <v>1</v>
      </c>
      <c r="K12" s="565">
        <v>1448</v>
      </c>
      <c r="L12" s="565">
        <v>0.33549582947173306</v>
      </c>
      <c r="M12" s="565">
        <v>1448</v>
      </c>
      <c r="N12" s="565">
        <v>2</v>
      </c>
      <c r="O12" s="565">
        <v>3038</v>
      </c>
      <c r="P12" s="553">
        <v>0.70389249304911961</v>
      </c>
      <c r="Q12" s="566">
        <v>1519</v>
      </c>
    </row>
    <row r="13" spans="1:17" ht="14.4" customHeight="1" x14ac:dyDescent="0.3">
      <c r="A13" s="547" t="s">
        <v>1362</v>
      </c>
      <c r="B13" s="548" t="s">
        <v>1312</v>
      </c>
      <c r="C13" s="548" t="s">
        <v>1248</v>
      </c>
      <c r="D13" s="548" t="s">
        <v>1317</v>
      </c>
      <c r="E13" s="548" t="s">
        <v>1318</v>
      </c>
      <c r="F13" s="565">
        <v>1</v>
      </c>
      <c r="G13" s="565">
        <v>1261</v>
      </c>
      <c r="H13" s="565">
        <v>1</v>
      </c>
      <c r="I13" s="565">
        <v>1261</v>
      </c>
      <c r="J13" s="565"/>
      <c r="K13" s="565"/>
      <c r="L13" s="565"/>
      <c r="M13" s="565"/>
      <c r="N13" s="565"/>
      <c r="O13" s="565"/>
      <c r="P13" s="553"/>
      <c r="Q13" s="566"/>
    </row>
    <row r="14" spans="1:17" ht="14.4" customHeight="1" x14ac:dyDescent="0.3">
      <c r="A14" s="547" t="s">
        <v>1363</v>
      </c>
      <c r="B14" s="548" t="s">
        <v>1253</v>
      </c>
      <c r="C14" s="548" t="s">
        <v>1248</v>
      </c>
      <c r="D14" s="548" t="s">
        <v>1268</v>
      </c>
      <c r="E14" s="548" t="s">
        <v>1269</v>
      </c>
      <c r="F14" s="565"/>
      <c r="G14" s="565"/>
      <c r="H14" s="565"/>
      <c r="I14" s="565"/>
      <c r="J14" s="565">
        <v>2</v>
      </c>
      <c r="K14" s="565">
        <v>654</v>
      </c>
      <c r="L14" s="565"/>
      <c r="M14" s="565">
        <v>327</v>
      </c>
      <c r="N14" s="565"/>
      <c r="O14" s="565"/>
      <c r="P14" s="553"/>
      <c r="Q14" s="566"/>
    </row>
    <row r="15" spans="1:17" ht="14.4" customHeight="1" x14ac:dyDescent="0.3">
      <c r="A15" s="547" t="s">
        <v>1363</v>
      </c>
      <c r="B15" s="548" t="s">
        <v>1253</v>
      </c>
      <c r="C15" s="548" t="s">
        <v>1248</v>
      </c>
      <c r="D15" s="548" t="s">
        <v>1270</v>
      </c>
      <c r="E15" s="548" t="s">
        <v>1271</v>
      </c>
      <c r="F15" s="565"/>
      <c r="G15" s="565"/>
      <c r="H15" s="565"/>
      <c r="I15" s="565"/>
      <c r="J15" s="565"/>
      <c r="K15" s="565"/>
      <c r="L15" s="565"/>
      <c r="M15" s="565"/>
      <c r="N15" s="565">
        <v>1</v>
      </c>
      <c r="O15" s="565">
        <v>33.33</v>
      </c>
      <c r="P15" s="553"/>
      <c r="Q15" s="566">
        <v>33.33</v>
      </c>
    </row>
    <row r="16" spans="1:17" ht="14.4" customHeight="1" x14ac:dyDescent="0.3">
      <c r="A16" s="547" t="s">
        <v>1363</v>
      </c>
      <c r="B16" s="548" t="s">
        <v>1253</v>
      </c>
      <c r="C16" s="548" t="s">
        <v>1248</v>
      </c>
      <c r="D16" s="548" t="s">
        <v>1272</v>
      </c>
      <c r="E16" s="548" t="s">
        <v>1273</v>
      </c>
      <c r="F16" s="565">
        <v>1</v>
      </c>
      <c r="G16" s="565">
        <v>1444</v>
      </c>
      <c r="H16" s="565">
        <v>1</v>
      </c>
      <c r="I16" s="565">
        <v>1444</v>
      </c>
      <c r="J16" s="565">
        <v>1</v>
      </c>
      <c r="K16" s="565">
        <v>1448</v>
      </c>
      <c r="L16" s="565">
        <v>1.002770083102493</v>
      </c>
      <c r="M16" s="565">
        <v>1448</v>
      </c>
      <c r="N16" s="565"/>
      <c r="O16" s="565"/>
      <c r="P16" s="553"/>
      <c r="Q16" s="566"/>
    </row>
    <row r="17" spans="1:17" ht="14.4" customHeight="1" x14ac:dyDescent="0.3">
      <c r="A17" s="547" t="s">
        <v>1363</v>
      </c>
      <c r="B17" s="548" t="s">
        <v>1312</v>
      </c>
      <c r="C17" s="548" t="s">
        <v>1248</v>
      </c>
      <c r="D17" s="548" t="s">
        <v>1317</v>
      </c>
      <c r="E17" s="548" t="s">
        <v>1318</v>
      </c>
      <c r="F17" s="565">
        <v>1</v>
      </c>
      <c r="G17" s="565">
        <v>1261</v>
      </c>
      <c r="H17" s="565">
        <v>1</v>
      </c>
      <c r="I17" s="565">
        <v>1261</v>
      </c>
      <c r="J17" s="565"/>
      <c r="K17" s="565"/>
      <c r="L17" s="565"/>
      <c r="M17" s="565"/>
      <c r="N17" s="565"/>
      <c r="O17" s="565"/>
      <c r="P17" s="553"/>
      <c r="Q17" s="566"/>
    </row>
    <row r="18" spans="1:17" ht="14.4" customHeight="1" x14ac:dyDescent="0.3">
      <c r="A18" s="547" t="s">
        <v>1363</v>
      </c>
      <c r="B18" s="548" t="s">
        <v>1312</v>
      </c>
      <c r="C18" s="548" t="s">
        <v>1248</v>
      </c>
      <c r="D18" s="548" t="s">
        <v>1323</v>
      </c>
      <c r="E18" s="548" t="s">
        <v>1324</v>
      </c>
      <c r="F18" s="565"/>
      <c r="G18" s="565"/>
      <c r="H18" s="565"/>
      <c r="I18" s="565"/>
      <c r="J18" s="565">
        <v>1</v>
      </c>
      <c r="K18" s="565">
        <v>1008</v>
      </c>
      <c r="L18" s="565"/>
      <c r="M18" s="565">
        <v>1008</v>
      </c>
      <c r="N18" s="565"/>
      <c r="O18" s="565"/>
      <c r="P18" s="553"/>
      <c r="Q18" s="566"/>
    </row>
    <row r="19" spans="1:17" ht="14.4" customHeight="1" x14ac:dyDescent="0.3">
      <c r="A19" s="547" t="s">
        <v>1363</v>
      </c>
      <c r="B19" s="548" t="s">
        <v>1312</v>
      </c>
      <c r="C19" s="548" t="s">
        <v>1248</v>
      </c>
      <c r="D19" s="548" t="s">
        <v>1325</v>
      </c>
      <c r="E19" s="548" t="s">
        <v>1326</v>
      </c>
      <c r="F19" s="565"/>
      <c r="G19" s="565"/>
      <c r="H19" s="565"/>
      <c r="I19" s="565"/>
      <c r="J19" s="565">
        <v>99</v>
      </c>
      <c r="K19" s="565">
        <v>224136</v>
      </c>
      <c r="L19" s="565"/>
      <c r="M19" s="565">
        <v>2264</v>
      </c>
      <c r="N19" s="565"/>
      <c r="O19" s="565"/>
      <c r="P19" s="553"/>
      <c r="Q19" s="566"/>
    </row>
    <row r="20" spans="1:17" ht="14.4" customHeight="1" x14ac:dyDescent="0.3">
      <c r="A20" s="547" t="s">
        <v>1364</v>
      </c>
      <c r="B20" s="548" t="s">
        <v>1253</v>
      </c>
      <c r="C20" s="548" t="s">
        <v>1248</v>
      </c>
      <c r="D20" s="548" t="s">
        <v>1262</v>
      </c>
      <c r="E20" s="548" t="s">
        <v>1263</v>
      </c>
      <c r="F20" s="565"/>
      <c r="G20" s="565"/>
      <c r="H20" s="565"/>
      <c r="I20" s="565"/>
      <c r="J20" s="565"/>
      <c r="K20" s="565"/>
      <c r="L20" s="565"/>
      <c r="M20" s="565"/>
      <c r="N20" s="565">
        <v>2</v>
      </c>
      <c r="O20" s="565">
        <v>4956</v>
      </c>
      <c r="P20" s="553"/>
      <c r="Q20" s="566">
        <v>2478</v>
      </c>
    </row>
    <row r="21" spans="1:17" ht="14.4" customHeight="1" x14ac:dyDescent="0.3">
      <c r="A21" s="547" t="s">
        <v>1364</v>
      </c>
      <c r="B21" s="548" t="s">
        <v>1253</v>
      </c>
      <c r="C21" s="548" t="s">
        <v>1248</v>
      </c>
      <c r="D21" s="548" t="s">
        <v>1268</v>
      </c>
      <c r="E21" s="548" t="s">
        <v>1269</v>
      </c>
      <c r="F21" s="565">
        <v>10</v>
      </c>
      <c r="G21" s="565">
        <v>3242</v>
      </c>
      <c r="H21" s="565">
        <v>1</v>
      </c>
      <c r="I21" s="565">
        <v>324.2</v>
      </c>
      <c r="J21" s="565">
        <v>9</v>
      </c>
      <c r="K21" s="565">
        <v>2943</v>
      </c>
      <c r="L21" s="565">
        <v>0.90777297964219616</v>
      </c>
      <c r="M21" s="565">
        <v>327</v>
      </c>
      <c r="N21" s="565">
        <v>9</v>
      </c>
      <c r="O21" s="565">
        <v>3150</v>
      </c>
      <c r="P21" s="553">
        <v>0.97162245527452185</v>
      </c>
      <c r="Q21" s="566">
        <v>350</v>
      </c>
    </row>
    <row r="22" spans="1:17" ht="14.4" customHeight="1" x14ac:dyDescent="0.3">
      <c r="A22" s="547" t="s">
        <v>1364</v>
      </c>
      <c r="B22" s="548" t="s">
        <v>1253</v>
      </c>
      <c r="C22" s="548" t="s">
        <v>1248</v>
      </c>
      <c r="D22" s="548" t="s">
        <v>1270</v>
      </c>
      <c r="E22" s="548" t="s">
        <v>1271</v>
      </c>
      <c r="F22" s="565">
        <v>4</v>
      </c>
      <c r="G22" s="565">
        <v>0</v>
      </c>
      <c r="H22" s="565"/>
      <c r="I22" s="565">
        <v>0</v>
      </c>
      <c r="J22" s="565"/>
      <c r="K22" s="565"/>
      <c r="L22" s="565"/>
      <c r="M22" s="565"/>
      <c r="N22" s="565"/>
      <c r="O22" s="565"/>
      <c r="P22" s="553"/>
      <c r="Q22" s="566"/>
    </row>
    <row r="23" spans="1:17" ht="14.4" customHeight="1" x14ac:dyDescent="0.3">
      <c r="A23" s="547" t="s">
        <v>1364</v>
      </c>
      <c r="B23" s="548" t="s">
        <v>1253</v>
      </c>
      <c r="C23" s="548" t="s">
        <v>1248</v>
      </c>
      <c r="D23" s="548" t="s">
        <v>1272</v>
      </c>
      <c r="E23" s="548" t="s">
        <v>1273</v>
      </c>
      <c r="F23" s="565">
        <v>11</v>
      </c>
      <c r="G23" s="565">
        <v>15868</v>
      </c>
      <c r="H23" s="565">
        <v>1</v>
      </c>
      <c r="I23" s="565">
        <v>1442.5454545454545</v>
      </c>
      <c r="J23" s="565">
        <v>5</v>
      </c>
      <c r="K23" s="565">
        <v>7240</v>
      </c>
      <c r="L23" s="565">
        <v>0.4562641794807159</v>
      </c>
      <c r="M23" s="565">
        <v>1448</v>
      </c>
      <c r="N23" s="565">
        <v>7</v>
      </c>
      <c r="O23" s="565">
        <v>10633</v>
      </c>
      <c r="P23" s="553">
        <v>0.6700907486765818</v>
      </c>
      <c r="Q23" s="566">
        <v>1519</v>
      </c>
    </row>
    <row r="24" spans="1:17" ht="14.4" customHeight="1" x14ac:dyDescent="0.3">
      <c r="A24" s="547" t="s">
        <v>1364</v>
      </c>
      <c r="B24" s="548" t="s">
        <v>1293</v>
      </c>
      <c r="C24" s="548" t="s">
        <v>1248</v>
      </c>
      <c r="D24" s="548" t="s">
        <v>1294</v>
      </c>
      <c r="E24" s="548" t="s">
        <v>1295</v>
      </c>
      <c r="F24" s="565">
        <v>1</v>
      </c>
      <c r="G24" s="565">
        <v>438</v>
      </c>
      <c r="H24" s="565">
        <v>1</v>
      </c>
      <c r="I24" s="565">
        <v>438</v>
      </c>
      <c r="J24" s="565"/>
      <c r="K24" s="565"/>
      <c r="L24" s="565"/>
      <c r="M24" s="565"/>
      <c r="N24" s="565"/>
      <c r="O24" s="565"/>
      <c r="P24" s="553"/>
      <c r="Q24" s="566"/>
    </row>
    <row r="25" spans="1:17" ht="14.4" customHeight="1" x14ac:dyDescent="0.3">
      <c r="A25" s="547" t="s">
        <v>1364</v>
      </c>
      <c r="B25" s="548" t="s">
        <v>1293</v>
      </c>
      <c r="C25" s="548" t="s">
        <v>1248</v>
      </c>
      <c r="D25" s="548" t="s">
        <v>1304</v>
      </c>
      <c r="E25" s="548" t="s">
        <v>1305</v>
      </c>
      <c r="F25" s="565">
        <v>5</v>
      </c>
      <c r="G25" s="565">
        <v>3215</v>
      </c>
      <c r="H25" s="565">
        <v>1</v>
      </c>
      <c r="I25" s="565">
        <v>643</v>
      </c>
      <c r="J25" s="565"/>
      <c r="K25" s="565"/>
      <c r="L25" s="565"/>
      <c r="M25" s="565"/>
      <c r="N25" s="565"/>
      <c r="O25" s="565"/>
      <c r="P25" s="553"/>
      <c r="Q25" s="566"/>
    </row>
    <row r="26" spans="1:17" ht="14.4" customHeight="1" x14ac:dyDescent="0.3">
      <c r="A26" s="547" t="s">
        <v>1364</v>
      </c>
      <c r="B26" s="548" t="s">
        <v>1293</v>
      </c>
      <c r="C26" s="548" t="s">
        <v>1248</v>
      </c>
      <c r="D26" s="548" t="s">
        <v>1308</v>
      </c>
      <c r="E26" s="548" t="s">
        <v>1309</v>
      </c>
      <c r="F26" s="565">
        <v>2</v>
      </c>
      <c r="G26" s="565">
        <v>1172</v>
      </c>
      <c r="H26" s="565">
        <v>1</v>
      </c>
      <c r="I26" s="565">
        <v>586</v>
      </c>
      <c r="J26" s="565"/>
      <c r="K26" s="565"/>
      <c r="L26" s="565"/>
      <c r="M26" s="565"/>
      <c r="N26" s="565"/>
      <c r="O26" s="565"/>
      <c r="P26" s="553"/>
      <c r="Q26" s="566"/>
    </row>
    <row r="27" spans="1:17" ht="14.4" customHeight="1" x14ac:dyDescent="0.3">
      <c r="A27" s="547" t="s">
        <v>1364</v>
      </c>
      <c r="B27" s="548" t="s">
        <v>1293</v>
      </c>
      <c r="C27" s="548" t="s">
        <v>1248</v>
      </c>
      <c r="D27" s="548" t="s">
        <v>1310</v>
      </c>
      <c r="E27" s="548" t="s">
        <v>1311</v>
      </c>
      <c r="F27" s="565">
        <v>1</v>
      </c>
      <c r="G27" s="565">
        <v>816</v>
      </c>
      <c r="H27" s="565">
        <v>1</v>
      </c>
      <c r="I27" s="565">
        <v>816</v>
      </c>
      <c r="J27" s="565"/>
      <c r="K27" s="565"/>
      <c r="L27" s="565"/>
      <c r="M27" s="565"/>
      <c r="N27" s="565"/>
      <c r="O27" s="565"/>
      <c r="P27" s="553"/>
      <c r="Q27" s="566"/>
    </row>
    <row r="28" spans="1:17" ht="14.4" customHeight="1" x14ac:dyDescent="0.3">
      <c r="A28" s="547" t="s">
        <v>1364</v>
      </c>
      <c r="B28" s="548" t="s">
        <v>1312</v>
      </c>
      <c r="C28" s="548" t="s">
        <v>1248</v>
      </c>
      <c r="D28" s="548" t="s">
        <v>1315</v>
      </c>
      <c r="E28" s="548" t="s">
        <v>1316</v>
      </c>
      <c r="F28" s="565">
        <v>3</v>
      </c>
      <c r="G28" s="565">
        <v>895</v>
      </c>
      <c r="H28" s="565">
        <v>1</v>
      </c>
      <c r="I28" s="565">
        <v>298.33333333333331</v>
      </c>
      <c r="J28" s="565">
        <v>6</v>
      </c>
      <c r="K28" s="565">
        <v>1818</v>
      </c>
      <c r="L28" s="565">
        <v>2.0312849162011175</v>
      </c>
      <c r="M28" s="565">
        <v>303</v>
      </c>
      <c r="N28" s="565">
        <v>3</v>
      </c>
      <c r="O28" s="565">
        <v>942</v>
      </c>
      <c r="P28" s="553">
        <v>1.0525139664804468</v>
      </c>
      <c r="Q28" s="566">
        <v>314</v>
      </c>
    </row>
    <row r="29" spans="1:17" ht="14.4" customHeight="1" x14ac:dyDescent="0.3">
      <c r="A29" s="547" t="s">
        <v>1364</v>
      </c>
      <c r="B29" s="548" t="s">
        <v>1312</v>
      </c>
      <c r="C29" s="548" t="s">
        <v>1248</v>
      </c>
      <c r="D29" s="548" t="s">
        <v>1317</v>
      </c>
      <c r="E29" s="548" t="s">
        <v>1318</v>
      </c>
      <c r="F29" s="565">
        <v>3</v>
      </c>
      <c r="G29" s="565">
        <v>3751</v>
      </c>
      <c r="H29" s="565">
        <v>1</v>
      </c>
      <c r="I29" s="565">
        <v>1250.3333333333333</v>
      </c>
      <c r="J29" s="565">
        <v>5</v>
      </c>
      <c r="K29" s="565">
        <v>6340</v>
      </c>
      <c r="L29" s="565">
        <v>1.690215942415356</v>
      </c>
      <c r="M29" s="565">
        <v>1268</v>
      </c>
      <c r="N29" s="565">
        <v>13</v>
      </c>
      <c r="O29" s="565">
        <v>16679</v>
      </c>
      <c r="P29" s="553">
        <v>4.4465475873100511</v>
      </c>
      <c r="Q29" s="566">
        <v>1283</v>
      </c>
    </row>
    <row r="30" spans="1:17" ht="14.4" customHeight="1" x14ac:dyDescent="0.3">
      <c r="A30" s="547" t="s">
        <v>1364</v>
      </c>
      <c r="B30" s="548" t="s">
        <v>1312</v>
      </c>
      <c r="C30" s="548" t="s">
        <v>1248</v>
      </c>
      <c r="D30" s="548" t="s">
        <v>1319</v>
      </c>
      <c r="E30" s="548" t="s">
        <v>1320</v>
      </c>
      <c r="F30" s="565">
        <v>1</v>
      </c>
      <c r="G30" s="565">
        <v>9412</v>
      </c>
      <c r="H30" s="565">
        <v>1</v>
      </c>
      <c r="I30" s="565">
        <v>9412</v>
      </c>
      <c r="J30" s="565"/>
      <c r="K30" s="565"/>
      <c r="L30" s="565"/>
      <c r="M30" s="565"/>
      <c r="N30" s="565"/>
      <c r="O30" s="565"/>
      <c r="P30" s="553"/>
      <c r="Q30" s="566"/>
    </row>
    <row r="31" spans="1:17" ht="14.4" customHeight="1" x14ac:dyDescent="0.3">
      <c r="A31" s="547" t="s">
        <v>1364</v>
      </c>
      <c r="B31" s="548" t="s">
        <v>1312</v>
      </c>
      <c r="C31" s="548" t="s">
        <v>1248</v>
      </c>
      <c r="D31" s="548" t="s">
        <v>1325</v>
      </c>
      <c r="E31" s="548" t="s">
        <v>1326</v>
      </c>
      <c r="F31" s="565">
        <v>62</v>
      </c>
      <c r="G31" s="565">
        <v>138950</v>
      </c>
      <c r="H31" s="565">
        <v>1</v>
      </c>
      <c r="I31" s="565">
        <v>2241.1290322580644</v>
      </c>
      <c r="J31" s="565">
        <v>108</v>
      </c>
      <c r="K31" s="565">
        <v>244512</v>
      </c>
      <c r="L31" s="565">
        <v>1.7597121266642677</v>
      </c>
      <c r="M31" s="565">
        <v>2264</v>
      </c>
      <c r="N31" s="565">
        <v>206</v>
      </c>
      <c r="O31" s="565">
        <v>472564</v>
      </c>
      <c r="P31" s="553">
        <v>3.400964375674703</v>
      </c>
      <c r="Q31" s="566">
        <v>2294</v>
      </c>
    </row>
    <row r="32" spans="1:17" ht="14.4" customHeight="1" x14ac:dyDescent="0.3">
      <c r="A32" s="547" t="s">
        <v>1364</v>
      </c>
      <c r="B32" s="548" t="s">
        <v>1312</v>
      </c>
      <c r="C32" s="548" t="s">
        <v>1248</v>
      </c>
      <c r="D32" s="548" t="s">
        <v>1329</v>
      </c>
      <c r="E32" s="548" t="s">
        <v>1330</v>
      </c>
      <c r="F32" s="565">
        <v>3</v>
      </c>
      <c r="G32" s="565">
        <v>2627</v>
      </c>
      <c r="H32" s="565">
        <v>1</v>
      </c>
      <c r="I32" s="565">
        <v>875.66666666666663</v>
      </c>
      <c r="J32" s="565">
        <v>7</v>
      </c>
      <c r="K32" s="565">
        <v>6195</v>
      </c>
      <c r="L32" s="565">
        <v>2.3582032736962315</v>
      </c>
      <c r="M32" s="565">
        <v>885</v>
      </c>
      <c r="N32" s="565">
        <v>3</v>
      </c>
      <c r="O32" s="565">
        <v>2808</v>
      </c>
      <c r="P32" s="553">
        <v>1.0688998858012944</v>
      </c>
      <c r="Q32" s="566">
        <v>936</v>
      </c>
    </row>
    <row r="33" spans="1:17" ht="14.4" customHeight="1" x14ac:dyDescent="0.3">
      <c r="A33" s="547" t="s">
        <v>1364</v>
      </c>
      <c r="B33" s="548" t="s">
        <v>1312</v>
      </c>
      <c r="C33" s="548" t="s">
        <v>1248</v>
      </c>
      <c r="D33" s="548" t="s">
        <v>1335</v>
      </c>
      <c r="E33" s="548" t="s">
        <v>1336</v>
      </c>
      <c r="F33" s="565">
        <v>2</v>
      </c>
      <c r="G33" s="565">
        <v>17000</v>
      </c>
      <c r="H33" s="565">
        <v>1</v>
      </c>
      <c r="I33" s="565">
        <v>8500</v>
      </c>
      <c r="J33" s="565">
        <v>3</v>
      </c>
      <c r="K33" s="565">
        <v>25746</v>
      </c>
      <c r="L33" s="565">
        <v>1.514470588235294</v>
      </c>
      <c r="M33" s="565">
        <v>8582</v>
      </c>
      <c r="N33" s="565">
        <v>3</v>
      </c>
      <c r="O33" s="565">
        <v>26811</v>
      </c>
      <c r="P33" s="553">
        <v>1.5771176470588235</v>
      </c>
      <c r="Q33" s="566">
        <v>8937</v>
      </c>
    </row>
    <row r="34" spans="1:17" ht="14.4" customHeight="1" x14ac:dyDescent="0.3">
      <c r="A34" s="547" t="s">
        <v>1364</v>
      </c>
      <c r="B34" s="548" t="s">
        <v>1312</v>
      </c>
      <c r="C34" s="548" t="s">
        <v>1248</v>
      </c>
      <c r="D34" s="548" t="s">
        <v>1337</v>
      </c>
      <c r="E34" s="548" t="s">
        <v>1338</v>
      </c>
      <c r="F34" s="565">
        <v>2</v>
      </c>
      <c r="G34" s="565">
        <v>20892</v>
      </c>
      <c r="H34" s="565">
        <v>1</v>
      </c>
      <c r="I34" s="565">
        <v>10446</v>
      </c>
      <c r="J34" s="565">
        <v>3</v>
      </c>
      <c r="K34" s="565">
        <v>31434</v>
      </c>
      <c r="L34" s="565">
        <v>1.5045950603101665</v>
      </c>
      <c r="M34" s="565">
        <v>10478</v>
      </c>
      <c r="N34" s="565"/>
      <c r="O34" s="565"/>
      <c r="P34" s="553"/>
      <c r="Q34" s="566"/>
    </row>
    <row r="35" spans="1:17" ht="14.4" customHeight="1" x14ac:dyDescent="0.3">
      <c r="A35" s="547" t="s">
        <v>1365</v>
      </c>
      <c r="B35" s="548" t="s">
        <v>1253</v>
      </c>
      <c r="C35" s="548" t="s">
        <v>1248</v>
      </c>
      <c r="D35" s="548" t="s">
        <v>1262</v>
      </c>
      <c r="E35" s="548" t="s">
        <v>1263</v>
      </c>
      <c r="F35" s="565">
        <v>6</v>
      </c>
      <c r="G35" s="565">
        <v>13958</v>
      </c>
      <c r="H35" s="565">
        <v>1</v>
      </c>
      <c r="I35" s="565">
        <v>2326.3333333333335</v>
      </c>
      <c r="J35" s="565">
        <v>5</v>
      </c>
      <c r="K35" s="565">
        <v>11680</v>
      </c>
      <c r="L35" s="565">
        <v>0.83679610259349479</v>
      </c>
      <c r="M35" s="565">
        <v>2336</v>
      </c>
      <c r="N35" s="565">
        <v>5</v>
      </c>
      <c r="O35" s="565">
        <v>12390</v>
      </c>
      <c r="P35" s="553">
        <v>0.88766298896690066</v>
      </c>
      <c r="Q35" s="566">
        <v>2478</v>
      </c>
    </row>
    <row r="36" spans="1:17" ht="14.4" customHeight="1" x14ac:dyDescent="0.3">
      <c r="A36" s="547" t="s">
        <v>1365</v>
      </c>
      <c r="B36" s="548" t="s">
        <v>1253</v>
      </c>
      <c r="C36" s="548" t="s">
        <v>1248</v>
      </c>
      <c r="D36" s="548" t="s">
        <v>1268</v>
      </c>
      <c r="E36" s="548" t="s">
        <v>1269</v>
      </c>
      <c r="F36" s="565">
        <v>6</v>
      </c>
      <c r="G36" s="565">
        <v>1953</v>
      </c>
      <c r="H36" s="565">
        <v>1</v>
      </c>
      <c r="I36" s="565">
        <v>325.5</v>
      </c>
      <c r="J36" s="565">
        <v>15</v>
      </c>
      <c r="K36" s="565">
        <v>4905</v>
      </c>
      <c r="L36" s="565">
        <v>2.5115207373271891</v>
      </c>
      <c r="M36" s="565">
        <v>327</v>
      </c>
      <c r="N36" s="565">
        <v>21</v>
      </c>
      <c r="O36" s="565">
        <v>7350</v>
      </c>
      <c r="P36" s="553">
        <v>3.763440860215054</v>
      </c>
      <c r="Q36" s="566">
        <v>350</v>
      </c>
    </row>
    <row r="37" spans="1:17" ht="14.4" customHeight="1" x14ac:dyDescent="0.3">
      <c r="A37" s="547" t="s">
        <v>1365</v>
      </c>
      <c r="B37" s="548" t="s">
        <v>1253</v>
      </c>
      <c r="C37" s="548" t="s">
        <v>1248</v>
      </c>
      <c r="D37" s="548" t="s">
        <v>1272</v>
      </c>
      <c r="E37" s="548" t="s">
        <v>1273</v>
      </c>
      <c r="F37" s="565">
        <v>16</v>
      </c>
      <c r="G37" s="565">
        <v>23096</v>
      </c>
      <c r="H37" s="565">
        <v>1</v>
      </c>
      <c r="I37" s="565">
        <v>1443.5</v>
      </c>
      <c r="J37" s="565">
        <v>12</v>
      </c>
      <c r="K37" s="565">
        <v>17376</v>
      </c>
      <c r="L37" s="565">
        <v>0.75233806719778318</v>
      </c>
      <c r="M37" s="565">
        <v>1448</v>
      </c>
      <c r="N37" s="565">
        <v>25</v>
      </c>
      <c r="O37" s="565">
        <v>37975</v>
      </c>
      <c r="P37" s="553">
        <v>1.6442241080706617</v>
      </c>
      <c r="Q37" s="566">
        <v>1519</v>
      </c>
    </row>
    <row r="38" spans="1:17" ht="14.4" customHeight="1" x14ac:dyDescent="0.3">
      <c r="A38" s="547" t="s">
        <v>1365</v>
      </c>
      <c r="B38" s="548" t="s">
        <v>1312</v>
      </c>
      <c r="C38" s="548" t="s">
        <v>1248</v>
      </c>
      <c r="D38" s="548" t="s">
        <v>1315</v>
      </c>
      <c r="E38" s="548" t="s">
        <v>1316</v>
      </c>
      <c r="F38" s="565">
        <v>7</v>
      </c>
      <c r="G38" s="565">
        <v>2099</v>
      </c>
      <c r="H38" s="565">
        <v>1</v>
      </c>
      <c r="I38" s="565">
        <v>299.85714285714283</v>
      </c>
      <c r="J38" s="565">
        <v>8</v>
      </c>
      <c r="K38" s="565">
        <v>2424</v>
      </c>
      <c r="L38" s="565">
        <v>1.154835636017151</v>
      </c>
      <c r="M38" s="565">
        <v>303</v>
      </c>
      <c r="N38" s="565">
        <v>13</v>
      </c>
      <c r="O38" s="565">
        <v>4082</v>
      </c>
      <c r="P38" s="553">
        <v>1.9447355883754169</v>
      </c>
      <c r="Q38" s="566">
        <v>314</v>
      </c>
    </row>
    <row r="39" spans="1:17" ht="14.4" customHeight="1" x14ac:dyDescent="0.3">
      <c r="A39" s="547" t="s">
        <v>1365</v>
      </c>
      <c r="B39" s="548" t="s">
        <v>1312</v>
      </c>
      <c r="C39" s="548" t="s">
        <v>1248</v>
      </c>
      <c r="D39" s="548" t="s">
        <v>1317</v>
      </c>
      <c r="E39" s="548" t="s">
        <v>1318</v>
      </c>
      <c r="F39" s="565">
        <v>10</v>
      </c>
      <c r="G39" s="565">
        <v>12594</v>
      </c>
      <c r="H39" s="565">
        <v>1</v>
      </c>
      <c r="I39" s="565">
        <v>1259.4000000000001</v>
      </c>
      <c r="J39" s="565">
        <v>12</v>
      </c>
      <c r="K39" s="565">
        <v>15216</v>
      </c>
      <c r="L39" s="565">
        <v>1.2081943782753692</v>
      </c>
      <c r="M39" s="565">
        <v>1268</v>
      </c>
      <c r="N39" s="565">
        <v>18</v>
      </c>
      <c r="O39" s="565">
        <v>23094</v>
      </c>
      <c r="P39" s="553">
        <v>1.8337303477846594</v>
      </c>
      <c r="Q39" s="566">
        <v>1283</v>
      </c>
    </row>
    <row r="40" spans="1:17" ht="14.4" customHeight="1" x14ac:dyDescent="0.3">
      <c r="A40" s="547" t="s">
        <v>1365</v>
      </c>
      <c r="B40" s="548" t="s">
        <v>1312</v>
      </c>
      <c r="C40" s="548" t="s">
        <v>1248</v>
      </c>
      <c r="D40" s="548" t="s">
        <v>1325</v>
      </c>
      <c r="E40" s="548" t="s">
        <v>1326</v>
      </c>
      <c r="F40" s="565">
        <v>90</v>
      </c>
      <c r="G40" s="565">
        <v>202524</v>
      </c>
      <c r="H40" s="565">
        <v>1</v>
      </c>
      <c r="I40" s="565">
        <v>2250.2666666666669</v>
      </c>
      <c r="J40" s="565">
        <v>114</v>
      </c>
      <c r="K40" s="565">
        <v>258096</v>
      </c>
      <c r="L40" s="565">
        <v>1.2743971084908454</v>
      </c>
      <c r="M40" s="565">
        <v>2264</v>
      </c>
      <c r="N40" s="565">
        <v>140</v>
      </c>
      <c r="O40" s="565">
        <v>321160</v>
      </c>
      <c r="P40" s="553">
        <v>1.5857873634729711</v>
      </c>
      <c r="Q40" s="566">
        <v>2294</v>
      </c>
    </row>
    <row r="41" spans="1:17" ht="14.4" customHeight="1" x14ac:dyDescent="0.3">
      <c r="A41" s="547" t="s">
        <v>1365</v>
      </c>
      <c r="B41" s="548" t="s">
        <v>1312</v>
      </c>
      <c r="C41" s="548" t="s">
        <v>1248</v>
      </c>
      <c r="D41" s="548" t="s">
        <v>1331</v>
      </c>
      <c r="E41" s="548" t="s">
        <v>1332</v>
      </c>
      <c r="F41" s="565">
        <v>7</v>
      </c>
      <c r="G41" s="565">
        <v>45868</v>
      </c>
      <c r="H41" s="565">
        <v>1</v>
      </c>
      <c r="I41" s="565">
        <v>6552.5714285714284</v>
      </c>
      <c r="J41" s="565">
        <v>8</v>
      </c>
      <c r="K41" s="565">
        <v>52736</v>
      </c>
      <c r="L41" s="565">
        <v>1.1497340193599024</v>
      </c>
      <c r="M41" s="565">
        <v>6592</v>
      </c>
      <c r="N41" s="565">
        <v>13</v>
      </c>
      <c r="O41" s="565">
        <v>90090</v>
      </c>
      <c r="P41" s="553">
        <v>1.9641144152786256</v>
      </c>
      <c r="Q41" s="566">
        <v>6930</v>
      </c>
    </row>
    <row r="42" spans="1:17" ht="14.4" customHeight="1" x14ac:dyDescent="0.3">
      <c r="A42" s="547" t="s">
        <v>1366</v>
      </c>
      <c r="B42" s="548" t="s">
        <v>1253</v>
      </c>
      <c r="C42" s="548" t="s">
        <v>1248</v>
      </c>
      <c r="D42" s="548" t="s">
        <v>1249</v>
      </c>
      <c r="E42" s="548" t="s">
        <v>1250</v>
      </c>
      <c r="F42" s="565"/>
      <c r="G42" s="565"/>
      <c r="H42" s="565"/>
      <c r="I42" s="565"/>
      <c r="J42" s="565"/>
      <c r="K42" s="565"/>
      <c r="L42" s="565"/>
      <c r="M42" s="565"/>
      <c r="N42" s="565">
        <v>1</v>
      </c>
      <c r="O42" s="565">
        <v>37</v>
      </c>
      <c r="P42" s="553"/>
      <c r="Q42" s="566">
        <v>37</v>
      </c>
    </row>
    <row r="43" spans="1:17" ht="14.4" customHeight="1" x14ac:dyDescent="0.3">
      <c r="A43" s="547" t="s">
        <v>1366</v>
      </c>
      <c r="B43" s="548" t="s">
        <v>1253</v>
      </c>
      <c r="C43" s="548" t="s">
        <v>1248</v>
      </c>
      <c r="D43" s="548" t="s">
        <v>1262</v>
      </c>
      <c r="E43" s="548" t="s">
        <v>1263</v>
      </c>
      <c r="F43" s="565">
        <v>3</v>
      </c>
      <c r="G43" s="565">
        <v>6955</v>
      </c>
      <c r="H43" s="565">
        <v>1</v>
      </c>
      <c r="I43" s="565">
        <v>2318.3333333333335</v>
      </c>
      <c r="J43" s="565">
        <v>1</v>
      </c>
      <c r="K43" s="565">
        <v>2336</v>
      </c>
      <c r="L43" s="565">
        <v>0.33587347232207043</v>
      </c>
      <c r="M43" s="565">
        <v>2336</v>
      </c>
      <c r="N43" s="565"/>
      <c r="O43" s="565"/>
      <c r="P43" s="553"/>
      <c r="Q43" s="566"/>
    </row>
    <row r="44" spans="1:17" ht="14.4" customHeight="1" x14ac:dyDescent="0.3">
      <c r="A44" s="547" t="s">
        <v>1366</v>
      </c>
      <c r="B44" s="548" t="s">
        <v>1253</v>
      </c>
      <c r="C44" s="548" t="s">
        <v>1248</v>
      </c>
      <c r="D44" s="548" t="s">
        <v>1268</v>
      </c>
      <c r="E44" s="548" t="s">
        <v>1269</v>
      </c>
      <c r="F44" s="565">
        <v>10</v>
      </c>
      <c r="G44" s="565">
        <v>3257</v>
      </c>
      <c r="H44" s="565">
        <v>1</v>
      </c>
      <c r="I44" s="565">
        <v>325.7</v>
      </c>
      <c r="J44" s="565">
        <v>1</v>
      </c>
      <c r="K44" s="565">
        <v>327</v>
      </c>
      <c r="L44" s="565">
        <v>0.10039914031317163</v>
      </c>
      <c r="M44" s="565">
        <v>327</v>
      </c>
      <c r="N44" s="565">
        <v>6</v>
      </c>
      <c r="O44" s="565">
        <v>2100</v>
      </c>
      <c r="P44" s="553">
        <v>0.64476512127724905</v>
      </c>
      <c r="Q44" s="566">
        <v>350</v>
      </c>
    </row>
    <row r="45" spans="1:17" ht="14.4" customHeight="1" x14ac:dyDescent="0.3">
      <c r="A45" s="547" t="s">
        <v>1366</v>
      </c>
      <c r="B45" s="548" t="s">
        <v>1253</v>
      </c>
      <c r="C45" s="548" t="s">
        <v>1248</v>
      </c>
      <c r="D45" s="548" t="s">
        <v>1270</v>
      </c>
      <c r="E45" s="548" t="s">
        <v>1271</v>
      </c>
      <c r="F45" s="565">
        <v>1</v>
      </c>
      <c r="G45" s="565">
        <v>0</v>
      </c>
      <c r="H45" s="565"/>
      <c r="I45" s="565">
        <v>0</v>
      </c>
      <c r="J45" s="565"/>
      <c r="K45" s="565"/>
      <c r="L45" s="565"/>
      <c r="M45" s="565"/>
      <c r="N45" s="565"/>
      <c r="O45" s="565"/>
      <c r="P45" s="553"/>
      <c r="Q45" s="566"/>
    </row>
    <row r="46" spans="1:17" ht="14.4" customHeight="1" x14ac:dyDescent="0.3">
      <c r="A46" s="547" t="s">
        <v>1366</v>
      </c>
      <c r="B46" s="548" t="s">
        <v>1253</v>
      </c>
      <c r="C46" s="548" t="s">
        <v>1248</v>
      </c>
      <c r="D46" s="548" t="s">
        <v>1272</v>
      </c>
      <c r="E46" s="548" t="s">
        <v>1273</v>
      </c>
      <c r="F46" s="565">
        <v>26</v>
      </c>
      <c r="G46" s="565">
        <v>37480</v>
      </c>
      <c r="H46" s="565">
        <v>1</v>
      </c>
      <c r="I46" s="565">
        <v>1441.5384615384614</v>
      </c>
      <c r="J46" s="565">
        <v>7</v>
      </c>
      <c r="K46" s="565">
        <v>10136</v>
      </c>
      <c r="L46" s="565">
        <v>0.27043756670224117</v>
      </c>
      <c r="M46" s="565">
        <v>1448</v>
      </c>
      <c r="N46" s="565">
        <v>14</v>
      </c>
      <c r="O46" s="565">
        <v>21266</v>
      </c>
      <c r="P46" s="553">
        <v>0.56739594450373532</v>
      </c>
      <c r="Q46" s="566">
        <v>1519</v>
      </c>
    </row>
    <row r="47" spans="1:17" ht="14.4" customHeight="1" x14ac:dyDescent="0.3">
      <c r="A47" s="547" t="s">
        <v>1366</v>
      </c>
      <c r="B47" s="548" t="s">
        <v>1312</v>
      </c>
      <c r="C47" s="548" t="s">
        <v>1248</v>
      </c>
      <c r="D47" s="548" t="s">
        <v>1315</v>
      </c>
      <c r="E47" s="548" t="s">
        <v>1316</v>
      </c>
      <c r="F47" s="565">
        <v>5</v>
      </c>
      <c r="G47" s="565">
        <v>1501</v>
      </c>
      <c r="H47" s="565">
        <v>1</v>
      </c>
      <c r="I47" s="565">
        <v>300.2</v>
      </c>
      <c r="J47" s="565"/>
      <c r="K47" s="565"/>
      <c r="L47" s="565"/>
      <c r="M47" s="565"/>
      <c r="N47" s="565">
        <v>2</v>
      </c>
      <c r="O47" s="565">
        <v>628</v>
      </c>
      <c r="P47" s="553">
        <v>0.41838774150566288</v>
      </c>
      <c r="Q47" s="566">
        <v>314</v>
      </c>
    </row>
    <row r="48" spans="1:17" ht="14.4" customHeight="1" x14ac:dyDescent="0.3">
      <c r="A48" s="547" t="s">
        <v>1366</v>
      </c>
      <c r="B48" s="548" t="s">
        <v>1312</v>
      </c>
      <c r="C48" s="548" t="s">
        <v>1248</v>
      </c>
      <c r="D48" s="548" t="s">
        <v>1367</v>
      </c>
      <c r="E48" s="548" t="s">
        <v>1368</v>
      </c>
      <c r="F48" s="565">
        <v>1</v>
      </c>
      <c r="G48" s="565">
        <v>6276</v>
      </c>
      <c r="H48" s="565">
        <v>1</v>
      </c>
      <c r="I48" s="565">
        <v>6276</v>
      </c>
      <c r="J48" s="565"/>
      <c r="K48" s="565"/>
      <c r="L48" s="565"/>
      <c r="M48" s="565"/>
      <c r="N48" s="565">
        <v>3</v>
      </c>
      <c r="O48" s="565">
        <v>19206</v>
      </c>
      <c r="P48" s="553">
        <v>3.0602294455066921</v>
      </c>
      <c r="Q48" s="566">
        <v>6402</v>
      </c>
    </row>
    <row r="49" spans="1:17" ht="14.4" customHeight="1" x14ac:dyDescent="0.3">
      <c r="A49" s="547" t="s">
        <v>1366</v>
      </c>
      <c r="B49" s="548" t="s">
        <v>1312</v>
      </c>
      <c r="C49" s="548" t="s">
        <v>1248</v>
      </c>
      <c r="D49" s="548" t="s">
        <v>1317</v>
      </c>
      <c r="E49" s="548" t="s">
        <v>1318</v>
      </c>
      <c r="F49" s="565">
        <v>30</v>
      </c>
      <c r="G49" s="565">
        <v>37718</v>
      </c>
      <c r="H49" s="565">
        <v>1</v>
      </c>
      <c r="I49" s="565">
        <v>1257.2666666666667</v>
      </c>
      <c r="J49" s="565">
        <v>7</v>
      </c>
      <c r="K49" s="565">
        <v>8876</v>
      </c>
      <c r="L49" s="565">
        <v>0.23532530887109604</v>
      </c>
      <c r="M49" s="565">
        <v>1268</v>
      </c>
      <c r="N49" s="565">
        <v>13</v>
      </c>
      <c r="O49" s="565">
        <v>16679</v>
      </c>
      <c r="P49" s="553">
        <v>0.44220266185905932</v>
      </c>
      <c r="Q49" s="566">
        <v>1283</v>
      </c>
    </row>
    <row r="50" spans="1:17" ht="14.4" customHeight="1" x14ac:dyDescent="0.3">
      <c r="A50" s="547" t="s">
        <v>1366</v>
      </c>
      <c r="B50" s="548" t="s">
        <v>1312</v>
      </c>
      <c r="C50" s="548" t="s">
        <v>1248</v>
      </c>
      <c r="D50" s="548" t="s">
        <v>1319</v>
      </c>
      <c r="E50" s="548" t="s">
        <v>1320</v>
      </c>
      <c r="F50" s="565">
        <v>3</v>
      </c>
      <c r="G50" s="565">
        <v>28161</v>
      </c>
      <c r="H50" s="565">
        <v>1</v>
      </c>
      <c r="I50" s="565">
        <v>9387</v>
      </c>
      <c r="J50" s="565"/>
      <c r="K50" s="565"/>
      <c r="L50" s="565"/>
      <c r="M50" s="565"/>
      <c r="N50" s="565"/>
      <c r="O50" s="565"/>
      <c r="P50" s="553"/>
      <c r="Q50" s="566"/>
    </row>
    <row r="51" spans="1:17" ht="14.4" customHeight="1" x14ac:dyDescent="0.3">
      <c r="A51" s="547" t="s">
        <v>1366</v>
      </c>
      <c r="B51" s="548" t="s">
        <v>1312</v>
      </c>
      <c r="C51" s="548" t="s">
        <v>1248</v>
      </c>
      <c r="D51" s="548" t="s">
        <v>1325</v>
      </c>
      <c r="E51" s="548" t="s">
        <v>1326</v>
      </c>
      <c r="F51" s="565">
        <v>81</v>
      </c>
      <c r="G51" s="565">
        <v>182511</v>
      </c>
      <c r="H51" s="565">
        <v>1</v>
      </c>
      <c r="I51" s="565">
        <v>2253.2222222222222</v>
      </c>
      <c r="J51" s="565">
        <v>12</v>
      </c>
      <c r="K51" s="565">
        <v>27168</v>
      </c>
      <c r="L51" s="565">
        <v>0.14885678123510362</v>
      </c>
      <c r="M51" s="565">
        <v>2264</v>
      </c>
      <c r="N51" s="565">
        <v>28</v>
      </c>
      <c r="O51" s="565">
        <v>64232</v>
      </c>
      <c r="P51" s="553">
        <v>0.35193495186591495</v>
      </c>
      <c r="Q51" s="566">
        <v>2294</v>
      </c>
    </row>
    <row r="52" spans="1:17" ht="14.4" customHeight="1" x14ac:dyDescent="0.3">
      <c r="A52" s="547" t="s">
        <v>1366</v>
      </c>
      <c r="B52" s="548" t="s">
        <v>1312</v>
      </c>
      <c r="C52" s="548" t="s">
        <v>1248</v>
      </c>
      <c r="D52" s="548" t="s">
        <v>1331</v>
      </c>
      <c r="E52" s="548" t="s">
        <v>1332</v>
      </c>
      <c r="F52" s="565">
        <v>5</v>
      </c>
      <c r="G52" s="565">
        <v>32786</v>
      </c>
      <c r="H52" s="565">
        <v>1</v>
      </c>
      <c r="I52" s="565">
        <v>6557.2</v>
      </c>
      <c r="J52" s="565"/>
      <c r="K52" s="565"/>
      <c r="L52" s="565"/>
      <c r="M52" s="565"/>
      <c r="N52" s="565">
        <v>2</v>
      </c>
      <c r="O52" s="565">
        <v>13860</v>
      </c>
      <c r="P52" s="553">
        <v>0.4227414140181785</v>
      </c>
      <c r="Q52" s="566">
        <v>6930</v>
      </c>
    </row>
    <row r="53" spans="1:17" ht="14.4" customHeight="1" x14ac:dyDescent="0.3">
      <c r="A53" s="547" t="s">
        <v>1366</v>
      </c>
      <c r="B53" s="548" t="s">
        <v>1312</v>
      </c>
      <c r="C53" s="548" t="s">
        <v>1248</v>
      </c>
      <c r="D53" s="548" t="s">
        <v>1333</v>
      </c>
      <c r="E53" s="548" t="s">
        <v>1334</v>
      </c>
      <c r="F53" s="565"/>
      <c r="G53" s="565"/>
      <c r="H53" s="565"/>
      <c r="I53" s="565"/>
      <c r="J53" s="565"/>
      <c r="K53" s="565"/>
      <c r="L53" s="565"/>
      <c r="M53" s="565"/>
      <c r="N53" s="565">
        <v>1</v>
      </c>
      <c r="O53" s="565">
        <v>3559</v>
      </c>
      <c r="P53" s="553"/>
      <c r="Q53" s="566">
        <v>3559</v>
      </c>
    </row>
    <row r="54" spans="1:17" ht="14.4" customHeight="1" x14ac:dyDescent="0.3">
      <c r="A54" s="547" t="s">
        <v>1366</v>
      </c>
      <c r="B54" s="548" t="s">
        <v>1312</v>
      </c>
      <c r="C54" s="548" t="s">
        <v>1248</v>
      </c>
      <c r="D54" s="548" t="s">
        <v>1339</v>
      </c>
      <c r="E54" s="548" t="s">
        <v>1340</v>
      </c>
      <c r="F54" s="565">
        <v>1</v>
      </c>
      <c r="G54" s="565">
        <v>1020</v>
      </c>
      <c r="H54" s="565">
        <v>1</v>
      </c>
      <c r="I54" s="565">
        <v>1020</v>
      </c>
      <c r="J54" s="565"/>
      <c r="K54" s="565"/>
      <c r="L54" s="565"/>
      <c r="M54" s="565"/>
      <c r="N54" s="565"/>
      <c r="O54" s="565"/>
      <c r="P54" s="553"/>
      <c r="Q54" s="566"/>
    </row>
    <row r="55" spans="1:17" ht="14.4" customHeight="1" x14ac:dyDescent="0.3">
      <c r="A55" s="547" t="s">
        <v>1369</v>
      </c>
      <c r="B55" s="548" t="s">
        <v>1253</v>
      </c>
      <c r="C55" s="548" t="s">
        <v>1248</v>
      </c>
      <c r="D55" s="548" t="s">
        <v>1262</v>
      </c>
      <c r="E55" s="548" t="s">
        <v>1263</v>
      </c>
      <c r="F55" s="565">
        <v>1</v>
      </c>
      <c r="G55" s="565">
        <v>2329</v>
      </c>
      <c r="H55" s="565">
        <v>1</v>
      </c>
      <c r="I55" s="565">
        <v>2329</v>
      </c>
      <c r="J55" s="565"/>
      <c r="K55" s="565"/>
      <c r="L55" s="565"/>
      <c r="M55" s="565"/>
      <c r="N55" s="565"/>
      <c r="O55" s="565"/>
      <c r="P55" s="553"/>
      <c r="Q55" s="566"/>
    </row>
    <row r="56" spans="1:17" ht="14.4" customHeight="1" x14ac:dyDescent="0.3">
      <c r="A56" s="547" t="s">
        <v>1369</v>
      </c>
      <c r="B56" s="548" t="s">
        <v>1253</v>
      </c>
      <c r="C56" s="548" t="s">
        <v>1248</v>
      </c>
      <c r="D56" s="548" t="s">
        <v>1268</v>
      </c>
      <c r="E56" s="548" t="s">
        <v>1269</v>
      </c>
      <c r="F56" s="565">
        <v>1</v>
      </c>
      <c r="G56" s="565">
        <v>326</v>
      </c>
      <c r="H56" s="565">
        <v>1</v>
      </c>
      <c r="I56" s="565">
        <v>326</v>
      </c>
      <c r="J56" s="565"/>
      <c r="K56" s="565"/>
      <c r="L56" s="565"/>
      <c r="M56" s="565"/>
      <c r="N56" s="565">
        <v>1</v>
      </c>
      <c r="O56" s="565">
        <v>350</v>
      </c>
      <c r="P56" s="553">
        <v>1.0736196319018405</v>
      </c>
      <c r="Q56" s="566">
        <v>350</v>
      </c>
    </row>
    <row r="57" spans="1:17" ht="14.4" customHeight="1" x14ac:dyDescent="0.3">
      <c r="A57" s="547" t="s">
        <v>1369</v>
      </c>
      <c r="B57" s="548" t="s">
        <v>1312</v>
      </c>
      <c r="C57" s="548" t="s">
        <v>1248</v>
      </c>
      <c r="D57" s="548" t="s">
        <v>1315</v>
      </c>
      <c r="E57" s="548" t="s">
        <v>1316</v>
      </c>
      <c r="F57" s="565">
        <v>1</v>
      </c>
      <c r="G57" s="565">
        <v>301</v>
      </c>
      <c r="H57" s="565">
        <v>1</v>
      </c>
      <c r="I57" s="565">
        <v>301</v>
      </c>
      <c r="J57" s="565"/>
      <c r="K57" s="565"/>
      <c r="L57" s="565"/>
      <c r="M57" s="565"/>
      <c r="N57" s="565"/>
      <c r="O57" s="565"/>
      <c r="P57" s="553"/>
      <c r="Q57" s="566"/>
    </row>
    <row r="58" spans="1:17" ht="14.4" customHeight="1" x14ac:dyDescent="0.3">
      <c r="A58" s="547" t="s">
        <v>1369</v>
      </c>
      <c r="B58" s="548" t="s">
        <v>1312</v>
      </c>
      <c r="C58" s="548" t="s">
        <v>1248</v>
      </c>
      <c r="D58" s="548" t="s">
        <v>1317</v>
      </c>
      <c r="E58" s="548" t="s">
        <v>1318</v>
      </c>
      <c r="F58" s="565"/>
      <c r="G58" s="565"/>
      <c r="H58" s="565"/>
      <c r="I58" s="565"/>
      <c r="J58" s="565"/>
      <c r="K58" s="565"/>
      <c r="L58" s="565"/>
      <c r="M58" s="565"/>
      <c r="N58" s="565">
        <v>1</v>
      </c>
      <c r="O58" s="565">
        <v>1283</v>
      </c>
      <c r="P58" s="553"/>
      <c r="Q58" s="566">
        <v>1283</v>
      </c>
    </row>
    <row r="59" spans="1:17" ht="14.4" customHeight="1" x14ac:dyDescent="0.3">
      <c r="A59" s="547" t="s">
        <v>1369</v>
      </c>
      <c r="B59" s="548" t="s">
        <v>1312</v>
      </c>
      <c r="C59" s="548" t="s">
        <v>1248</v>
      </c>
      <c r="D59" s="548" t="s">
        <v>1325</v>
      </c>
      <c r="E59" s="548" t="s">
        <v>1326</v>
      </c>
      <c r="F59" s="565">
        <v>4</v>
      </c>
      <c r="G59" s="565">
        <v>9016</v>
      </c>
      <c r="H59" s="565">
        <v>1</v>
      </c>
      <c r="I59" s="565">
        <v>2254</v>
      </c>
      <c r="J59" s="565"/>
      <c r="K59" s="565"/>
      <c r="L59" s="565"/>
      <c r="M59" s="565"/>
      <c r="N59" s="565">
        <v>14</v>
      </c>
      <c r="O59" s="565">
        <v>32116</v>
      </c>
      <c r="P59" s="553">
        <v>3.5621118012422359</v>
      </c>
      <c r="Q59" s="566">
        <v>2294</v>
      </c>
    </row>
    <row r="60" spans="1:17" ht="14.4" customHeight="1" x14ac:dyDescent="0.3">
      <c r="A60" s="547" t="s">
        <v>1369</v>
      </c>
      <c r="B60" s="548" t="s">
        <v>1312</v>
      </c>
      <c r="C60" s="548" t="s">
        <v>1248</v>
      </c>
      <c r="D60" s="548" t="s">
        <v>1331</v>
      </c>
      <c r="E60" s="548" t="s">
        <v>1332</v>
      </c>
      <c r="F60" s="565">
        <v>1</v>
      </c>
      <c r="G60" s="565">
        <v>6568</v>
      </c>
      <c r="H60" s="565">
        <v>1</v>
      </c>
      <c r="I60" s="565">
        <v>6568</v>
      </c>
      <c r="J60" s="565"/>
      <c r="K60" s="565"/>
      <c r="L60" s="565"/>
      <c r="M60" s="565"/>
      <c r="N60" s="565"/>
      <c r="O60" s="565"/>
      <c r="P60" s="553"/>
      <c r="Q60" s="566"/>
    </row>
    <row r="61" spans="1:17" ht="14.4" customHeight="1" x14ac:dyDescent="0.3">
      <c r="A61" s="547" t="s">
        <v>1370</v>
      </c>
      <c r="B61" s="548" t="s">
        <v>1253</v>
      </c>
      <c r="C61" s="548" t="s">
        <v>1248</v>
      </c>
      <c r="D61" s="548" t="s">
        <v>1262</v>
      </c>
      <c r="E61" s="548" t="s">
        <v>1263</v>
      </c>
      <c r="F61" s="565">
        <v>2</v>
      </c>
      <c r="G61" s="565">
        <v>4658</v>
      </c>
      <c r="H61" s="565">
        <v>1</v>
      </c>
      <c r="I61" s="565">
        <v>2329</v>
      </c>
      <c r="J61" s="565"/>
      <c r="K61" s="565"/>
      <c r="L61" s="565"/>
      <c r="M61" s="565"/>
      <c r="N61" s="565"/>
      <c r="O61" s="565"/>
      <c r="P61" s="553"/>
      <c r="Q61" s="566"/>
    </row>
    <row r="62" spans="1:17" ht="14.4" customHeight="1" x14ac:dyDescent="0.3">
      <c r="A62" s="547" t="s">
        <v>1370</v>
      </c>
      <c r="B62" s="548" t="s">
        <v>1253</v>
      </c>
      <c r="C62" s="548" t="s">
        <v>1248</v>
      </c>
      <c r="D62" s="548" t="s">
        <v>1268</v>
      </c>
      <c r="E62" s="548" t="s">
        <v>1269</v>
      </c>
      <c r="F62" s="565">
        <v>2</v>
      </c>
      <c r="G62" s="565">
        <v>652</v>
      </c>
      <c r="H62" s="565">
        <v>1</v>
      </c>
      <c r="I62" s="565">
        <v>326</v>
      </c>
      <c r="J62" s="565">
        <v>2</v>
      </c>
      <c r="K62" s="565">
        <v>654</v>
      </c>
      <c r="L62" s="565">
        <v>1.0030674846625767</v>
      </c>
      <c r="M62" s="565">
        <v>327</v>
      </c>
      <c r="N62" s="565">
        <v>5</v>
      </c>
      <c r="O62" s="565">
        <v>1750</v>
      </c>
      <c r="P62" s="553">
        <v>2.6840490797546011</v>
      </c>
      <c r="Q62" s="566">
        <v>350</v>
      </c>
    </row>
    <row r="63" spans="1:17" ht="14.4" customHeight="1" x14ac:dyDescent="0.3">
      <c r="A63" s="547" t="s">
        <v>1370</v>
      </c>
      <c r="B63" s="548" t="s">
        <v>1253</v>
      </c>
      <c r="C63" s="548" t="s">
        <v>1248</v>
      </c>
      <c r="D63" s="548" t="s">
        <v>1270</v>
      </c>
      <c r="E63" s="548" t="s">
        <v>1271</v>
      </c>
      <c r="F63" s="565">
        <v>7</v>
      </c>
      <c r="G63" s="565">
        <v>0</v>
      </c>
      <c r="H63" s="565"/>
      <c r="I63" s="565">
        <v>0</v>
      </c>
      <c r="J63" s="565"/>
      <c r="K63" s="565"/>
      <c r="L63" s="565"/>
      <c r="M63" s="565"/>
      <c r="N63" s="565"/>
      <c r="O63" s="565"/>
      <c r="P63" s="553"/>
      <c r="Q63" s="566"/>
    </row>
    <row r="64" spans="1:17" ht="14.4" customHeight="1" x14ac:dyDescent="0.3">
      <c r="A64" s="547" t="s">
        <v>1370</v>
      </c>
      <c r="B64" s="548" t="s">
        <v>1253</v>
      </c>
      <c r="C64" s="548" t="s">
        <v>1248</v>
      </c>
      <c r="D64" s="548" t="s">
        <v>1272</v>
      </c>
      <c r="E64" s="548" t="s">
        <v>1273</v>
      </c>
      <c r="F64" s="565">
        <v>29</v>
      </c>
      <c r="G64" s="565">
        <v>41804</v>
      </c>
      <c r="H64" s="565">
        <v>1</v>
      </c>
      <c r="I64" s="565">
        <v>1441.5172413793102</v>
      </c>
      <c r="J64" s="565">
        <v>17</v>
      </c>
      <c r="K64" s="565">
        <v>24616</v>
      </c>
      <c r="L64" s="565">
        <v>0.58884317290211463</v>
      </c>
      <c r="M64" s="565">
        <v>1448</v>
      </c>
      <c r="N64" s="565">
        <v>21</v>
      </c>
      <c r="O64" s="565">
        <v>31899</v>
      </c>
      <c r="P64" s="553">
        <v>0.76306095110515737</v>
      </c>
      <c r="Q64" s="566">
        <v>1519</v>
      </c>
    </row>
    <row r="65" spans="1:17" ht="14.4" customHeight="1" x14ac:dyDescent="0.3">
      <c r="A65" s="547" t="s">
        <v>1370</v>
      </c>
      <c r="B65" s="548" t="s">
        <v>1312</v>
      </c>
      <c r="C65" s="548" t="s">
        <v>1248</v>
      </c>
      <c r="D65" s="548" t="s">
        <v>1315</v>
      </c>
      <c r="E65" s="548" t="s">
        <v>1316</v>
      </c>
      <c r="F65" s="565">
        <v>1</v>
      </c>
      <c r="G65" s="565">
        <v>301</v>
      </c>
      <c r="H65" s="565">
        <v>1</v>
      </c>
      <c r="I65" s="565">
        <v>301</v>
      </c>
      <c r="J65" s="565"/>
      <c r="K65" s="565"/>
      <c r="L65" s="565"/>
      <c r="M65" s="565"/>
      <c r="N65" s="565"/>
      <c r="O65" s="565"/>
      <c r="P65" s="553"/>
      <c r="Q65" s="566"/>
    </row>
    <row r="66" spans="1:17" ht="14.4" customHeight="1" x14ac:dyDescent="0.3">
      <c r="A66" s="547" t="s">
        <v>1370</v>
      </c>
      <c r="B66" s="548" t="s">
        <v>1312</v>
      </c>
      <c r="C66" s="548" t="s">
        <v>1248</v>
      </c>
      <c r="D66" s="548" t="s">
        <v>1317</v>
      </c>
      <c r="E66" s="548" t="s">
        <v>1318</v>
      </c>
      <c r="F66" s="565">
        <v>29</v>
      </c>
      <c r="G66" s="565">
        <v>36409</v>
      </c>
      <c r="H66" s="565">
        <v>1</v>
      </c>
      <c r="I66" s="565">
        <v>1255.4827586206898</v>
      </c>
      <c r="J66" s="565">
        <v>20</v>
      </c>
      <c r="K66" s="565">
        <v>25360</v>
      </c>
      <c r="L66" s="565">
        <v>0.69653107748084264</v>
      </c>
      <c r="M66" s="565">
        <v>1268</v>
      </c>
      <c r="N66" s="565">
        <v>21</v>
      </c>
      <c r="O66" s="565">
        <v>26943</v>
      </c>
      <c r="P66" s="553">
        <v>0.74000933835040783</v>
      </c>
      <c r="Q66" s="566">
        <v>1283</v>
      </c>
    </row>
    <row r="67" spans="1:17" ht="14.4" customHeight="1" x14ac:dyDescent="0.3">
      <c r="A67" s="547" t="s">
        <v>1370</v>
      </c>
      <c r="B67" s="548" t="s">
        <v>1312</v>
      </c>
      <c r="C67" s="548" t="s">
        <v>1248</v>
      </c>
      <c r="D67" s="548" t="s">
        <v>1325</v>
      </c>
      <c r="E67" s="548" t="s">
        <v>1326</v>
      </c>
      <c r="F67" s="565">
        <v>12</v>
      </c>
      <c r="G67" s="565">
        <v>27048</v>
      </c>
      <c r="H67" s="565">
        <v>1</v>
      </c>
      <c r="I67" s="565">
        <v>2254</v>
      </c>
      <c r="J67" s="565">
        <v>8</v>
      </c>
      <c r="K67" s="565">
        <v>18112</v>
      </c>
      <c r="L67" s="565">
        <v>0.66962437148772558</v>
      </c>
      <c r="M67" s="565">
        <v>2264</v>
      </c>
      <c r="N67" s="565">
        <v>8</v>
      </c>
      <c r="O67" s="565">
        <v>18352</v>
      </c>
      <c r="P67" s="553">
        <v>0.67849748595090209</v>
      </c>
      <c r="Q67" s="566">
        <v>2294</v>
      </c>
    </row>
    <row r="68" spans="1:17" ht="14.4" customHeight="1" x14ac:dyDescent="0.3">
      <c r="A68" s="547" t="s">
        <v>1370</v>
      </c>
      <c r="B68" s="548" t="s">
        <v>1312</v>
      </c>
      <c r="C68" s="548" t="s">
        <v>1248</v>
      </c>
      <c r="D68" s="548" t="s">
        <v>1331</v>
      </c>
      <c r="E68" s="548" t="s">
        <v>1332</v>
      </c>
      <c r="F68" s="565">
        <v>1</v>
      </c>
      <c r="G68" s="565">
        <v>6568</v>
      </c>
      <c r="H68" s="565">
        <v>1</v>
      </c>
      <c r="I68" s="565">
        <v>6568</v>
      </c>
      <c r="J68" s="565"/>
      <c r="K68" s="565"/>
      <c r="L68" s="565"/>
      <c r="M68" s="565"/>
      <c r="N68" s="565"/>
      <c r="O68" s="565"/>
      <c r="P68" s="553"/>
      <c r="Q68" s="566"/>
    </row>
    <row r="69" spans="1:17" ht="14.4" customHeight="1" x14ac:dyDescent="0.3">
      <c r="A69" s="547" t="s">
        <v>1371</v>
      </c>
      <c r="B69" s="548" t="s">
        <v>1253</v>
      </c>
      <c r="C69" s="548" t="s">
        <v>1248</v>
      </c>
      <c r="D69" s="548" t="s">
        <v>1264</v>
      </c>
      <c r="E69" s="548" t="s">
        <v>1265</v>
      </c>
      <c r="F69" s="565">
        <v>1</v>
      </c>
      <c r="G69" s="565">
        <v>322</v>
      </c>
      <c r="H69" s="565">
        <v>1</v>
      </c>
      <c r="I69" s="565">
        <v>322</v>
      </c>
      <c r="J69" s="565"/>
      <c r="K69" s="565"/>
      <c r="L69" s="565"/>
      <c r="M69" s="565"/>
      <c r="N69" s="565"/>
      <c r="O69" s="565"/>
      <c r="P69" s="553"/>
      <c r="Q69" s="566"/>
    </row>
    <row r="70" spans="1:17" ht="14.4" customHeight="1" x14ac:dyDescent="0.3">
      <c r="A70" s="547" t="s">
        <v>1371</v>
      </c>
      <c r="B70" s="548" t="s">
        <v>1253</v>
      </c>
      <c r="C70" s="548" t="s">
        <v>1248</v>
      </c>
      <c r="D70" s="548" t="s">
        <v>1272</v>
      </c>
      <c r="E70" s="548" t="s">
        <v>1273</v>
      </c>
      <c r="F70" s="565">
        <v>1</v>
      </c>
      <c r="G70" s="565">
        <v>1444</v>
      </c>
      <c r="H70" s="565">
        <v>1</v>
      </c>
      <c r="I70" s="565">
        <v>1444</v>
      </c>
      <c r="J70" s="565"/>
      <c r="K70" s="565"/>
      <c r="L70" s="565"/>
      <c r="M70" s="565"/>
      <c r="N70" s="565">
        <v>1</v>
      </c>
      <c r="O70" s="565">
        <v>1519</v>
      </c>
      <c r="P70" s="553">
        <v>1.0519390581717452</v>
      </c>
      <c r="Q70" s="566">
        <v>1519</v>
      </c>
    </row>
    <row r="71" spans="1:17" ht="14.4" customHeight="1" x14ac:dyDescent="0.3">
      <c r="A71" s="547" t="s">
        <v>1372</v>
      </c>
      <c r="B71" s="548" t="s">
        <v>1253</v>
      </c>
      <c r="C71" s="548" t="s">
        <v>1248</v>
      </c>
      <c r="D71" s="548" t="s">
        <v>1262</v>
      </c>
      <c r="E71" s="548" t="s">
        <v>1263</v>
      </c>
      <c r="F71" s="565"/>
      <c r="G71" s="565"/>
      <c r="H71" s="565"/>
      <c r="I71" s="565"/>
      <c r="J71" s="565"/>
      <c r="K71" s="565"/>
      <c r="L71" s="565"/>
      <c r="M71" s="565"/>
      <c r="N71" s="565">
        <v>1</v>
      </c>
      <c r="O71" s="565">
        <v>2478</v>
      </c>
      <c r="P71" s="553"/>
      <c r="Q71" s="566">
        <v>2478</v>
      </c>
    </row>
    <row r="72" spans="1:17" ht="14.4" customHeight="1" x14ac:dyDescent="0.3">
      <c r="A72" s="547" t="s">
        <v>1372</v>
      </c>
      <c r="B72" s="548" t="s">
        <v>1253</v>
      </c>
      <c r="C72" s="548" t="s">
        <v>1248</v>
      </c>
      <c r="D72" s="548" t="s">
        <v>1268</v>
      </c>
      <c r="E72" s="548" t="s">
        <v>1269</v>
      </c>
      <c r="F72" s="565"/>
      <c r="G72" s="565"/>
      <c r="H72" s="565"/>
      <c r="I72" s="565"/>
      <c r="J72" s="565"/>
      <c r="K72" s="565"/>
      <c r="L72" s="565"/>
      <c r="M72" s="565"/>
      <c r="N72" s="565">
        <v>1</v>
      </c>
      <c r="O72" s="565">
        <v>350</v>
      </c>
      <c r="P72" s="553"/>
      <c r="Q72" s="566">
        <v>350</v>
      </c>
    </row>
    <row r="73" spans="1:17" ht="14.4" customHeight="1" x14ac:dyDescent="0.3">
      <c r="A73" s="547" t="s">
        <v>1372</v>
      </c>
      <c r="B73" s="548" t="s">
        <v>1253</v>
      </c>
      <c r="C73" s="548" t="s">
        <v>1248</v>
      </c>
      <c r="D73" s="548" t="s">
        <v>1272</v>
      </c>
      <c r="E73" s="548" t="s">
        <v>1273</v>
      </c>
      <c r="F73" s="565">
        <v>1</v>
      </c>
      <c r="G73" s="565">
        <v>1436</v>
      </c>
      <c r="H73" s="565">
        <v>1</v>
      </c>
      <c r="I73" s="565">
        <v>1436</v>
      </c>
      <c r="J73" s="565">
        <v>2</v>
      </c>
      <c r="K73" s="565">
        <v>2896</v>
      </c>
      <c r="L73" s="565">
        <v>2.0167130919220058</v>
      </c>
      <c r="M73" s="565">
        <v>1448</v>
      </c>
      <c r="N73" s="565"/>
      <c r="O73" s="565"/>
      <c r="P73" s="553"/>
      <c r="Q73" s="566"/>
    </row>
    <row r="74" spans="1:17" ht="14.4" customHeight="1" x14ac:dyDescent="0.3">
      <c r="A74" s="547" t="s">
        <v>1372</v>
      </c>
      <c r="B74" s="548" t="s">
        <v>1312</v>
      </c>
      <c r="C74" s="548" t="s">
        <v>1248</v>
      </c>
      <c r="D74" s="548" t="s">
        <v>1317</v>
      </c>
      <c r="E74" s="548" t="s">
        <v>1318</v>
      </c>
      <c r="F74" s="565"/>
      <c r="G74" s="565"/>
      <c r="H74" s="565"/>
      <c r="I74" s="565"/>
      <c r="J74" s="565">
        <v>2</v>
      </c>
      <c r="K74" s="565">
        <v>2536</v>
      </c>
      <c r="L74" s="565"/>
      <c r="M74" s="565">
        <v>1268</v>
      </c>
      <c r="N74" s="565"/>
      <c r="O74" s="565"/>
      <c r="P74" s="553"/>
      <c r="Q74" s="566"/>
    </row>
    <row r="75" spans="1:17" ht="14.4" customHeight="1" x14ac:dyDescent="0.3">
      <c r="A75" s="547" t="s">
        <v>1372</v>
      </c>
      <c r="B75" s="548" t="s">
        <v>1312</v>
      </c>
      <c r="C75" s="548" t="s">
        <v>1248</v>
      </c>
      <c r="D75" s="548" t="s">
        <v>1323</v>
      </c>
      <c r="E75" s="548" t="s">
        <v>1324</v>
      </c>
      <c r="F75" s="565"/>
      <c r="G75" s="565"/>
      <c r="H75" s="565"/>
      <c r="I75" s="565"/>
      <c r="J75" s="565"/>
      <c r="K75" s="565"/>
      <c r="L75" s="565"/>
      <c r="M75" s="565"/>
      <c r="N75" s="565">
        <v>1</v>
      </c>
      <c r="O75" s="565">
        <v>1011</v>
      </c>
      <c r="P75" s="553"/>
      <c r="Q75" s="566">
        <v>1011</v>
      </c>
    </row>
    <row r="76" spans="1:17" ht="14.4" customHeight="1" x14ac:dyDescent="0.3">
      <c r="A76" s="547" t="s">
        <v>1372</v>
      </c>
      <c r="B76" s="548" t="s">
        <v>1312</v>
      </c>
      <c r="C76" s="548" t="s">
        <v>1248</v>
      </c>
      <c r="D76" s="548" t="s">
        <v>1325</v>
      </c>
      <c r="E76" s="548" t="s">
        <v>1326</v>
      </c>
      <c r="F76" s="565"/>
      <c r="G76" s="565"/>
      <c r="H76" s="565"/>
      <c r="I76" s="565"/>
      <c r="J76" s="565"/>
      <c r="K76" s="565"/>
      <c r="L76" s="565"/>
      <c r="M76" s="565"/>
      <c r="N76" s="565">
        <v>2</v>
      </c>
      <c r="O76" s="565">
        <v>4588</v>
      </c>
      <c r="P76" s="553"/>
      <c r="Q76" s="566">
        <v>2294</v>
      </c>
    </row>
    <row r="77" spans="1:17" ht="14.4" customHeight="1" x14ac:dyDescent="0.3">
      <c r="A77" s="547" t="s">
        <v>1373</v>
      </c>
      <c r="B77" s="548" t="s">
        <v>1253</v>
      </c>
      <c r="C77" s="548" t="s">
        <v>1248</v>
      </c>
      <c r="D77" s="548" t="s">
        <v>1272</v>
      </c>
      <c r="E77" s="548" t="s">
        <v>1273</v>
      </c>
      <c r="F77" s="565"/>
      <c r="G77" s="565"/>
      <c r="H77" s="565"/>
      <c r="I77" s="565"/>
      <c r="J77" s="565"/>
      <c r="K77" s="565"/>
      <c r="L77" s="565"/>
      <c r="M77" s="565"/>
      <c r="N77" s="565">
        <v>1</v>
      </c>
      <c r="O77" s="565">
        <v>1519</v>
      </c>
      <c r="P77" s="553"/>
      <c r="Q77" s="566">
        <v>1519</v>
      </c>
    </row>
    <row r="78" spans="1:17" ht="14.4" customHeight="1" x14ac:dyDescent="0.3">
      <c r="A78" s="547" t="s">
        <v>1373</v>
      </c>
      <c r="B78" s="548" t="s">
        <v>1312</v>
      </c>
      <c r="C78" s="548" t="s">
        <v>1248</v>
      </c>
      <c r="D78" s="548" t="s">
        <v>1317</v>
      </c>
      <c r="E78" s="548" t="s">
        <v>1318</v>
      </c>
      <c r="F78" s="565"/>
      <c r="G78" s="565"/>
      <c r="H78" s="565"/>
      <c r="I78" s="565"/>
      <c r="J78" s="565"/>
      <c r="K78" s="565"/>
      <c r="L78" s="565"/>
      <c r="M78" s="565"/>
      <c r="N78" s="565">
        <v>1</v>
      </c>
      <c r="O78" s="565">
        <v>1283</v>
      </c>
      <c r="P78" s="553"/>
      <c r="Q78" s="566">
        <v>1283</v>
      </c>
    </row>
    <row r="79" spans="1:17" ht="14.4" customHeight="1" x14ac:dyDescent="0.3">
      <c r="A79" s="547" t="s">
        <v>1374</v>
      </c>
      <c r="B79" s="548" t="s">
        <v>1312</v>
      </c>
      <c r="C79" s="548" t="s">
        <v>1248</v>
      </c>
      <c r="D79" s="548" t="s">
        <v>1317</v>
      </c>
      <c r="E79" s="548" t="s">
        <v>1318</v>
      </c>
      <c r="F79" s="565"/>
      <c r="G79" s="565"/>
      <c r="H79" s="565"/>
      <c r="I79" s="565"/>
      <c r="J79" s="565"/>
      <c r="K79" s="565"/>
      <c r="L79" s="565"/>
      <c r="M79" s="565"/>
      <c r="N79" s="565">
        <v>1</v>
      </c>
      <c r="O79" s="565">
        <v>1283</v>
      </c>
      <c r="P79" s="553"/>
      <c r="Q79" s="566">
        <v>1283</v>
      </c>
    </row>
    <row r="80" spans="1:17" ht="14.4" customHeight="1" x14ac:dyDescent="0.3">
      <c r="A80" s="547" t="s">
        <v>1375</v>
      </c>
      <c r="B80" s="548" t="s">
        <v>1253</v>
      </c>
      <c r="C80" s="548" t="s">
        <v>1248</v>
      </c>
      <c r="D80" s="548" t="s">
        <v>1272</v>
      </c>
      <c r="E80" s="548" t="s">
        <v>1273</v>
      </c>
      <c r="F80" s="565">
        <v>1</v>
      </c>
      <c r="G80" s="565">
        <v>1444</v>
      </c>
      <c r="H80" s="565">
        <v>1</v>
      </c>
      <c r="I80" s="565">
        <v>1444</v>
      </c>
      <c r="J80" s="565"/>
      <c r="K80" s="565"/>
      <c r="L80" s="565"/>
      <c r="M80" s="565"/>
      <c r="N80" s="565"/>
      <c r="O80" s="565"/>
      <c r="P80" s="553"/>
      <c r="Q80" s="566"/>
    </row>
    <row r="81" spans="1:17" ht="14.4" customHeight="1" thickBot="1" x14ac:dyDescent="0.35">
      <c r="A81" s="555" t="s">
        <v>1375</v>
      </c>
      <c r="B81" s="556" t="s">
        <v>1312</v>
      </c>
      <c r="C81" s="556" t="s">
        <v>1248</v>
      </c>
      <c r="D81" s="556" t="s">
        <v>1317</v>
      </c>
      <c r="E81" s="556" t="s">
        <v>1318</v>
      </c>
      <c r="F81" s="567">
        <v>1</v>
      </c>
      <c r="G81" s="567">
        <v>1261</v>
      </c>
      <c r="H81" s="567">
        <v>1</v>
      </c>
      <c r="I81" s="567">
        <v>1261</v>
      </c>
      <c r="J81" s="567"/>
      <c r="K81" s="567"/>
      <c r="L81" s="567"/>
      <c r="M81" s="567"/>
      <c r="N81" s="567"/>
      <c r="O81" s="567"/>
      <c r="P81" s="561"/>
      <c r="Q81" s="56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58.009869999999999</v>
      </c>
      <c r="C5" s="29">
        <v>27.339660000000002</v>
      </c>
      <c r="D5" s="8"/>
      <c r="E5" s="117">
        <v>26.809260000000002</v>
      </c>
      <c r="F5" s="28">
        <v>55.916671714793083</v>
      </c>
      <c r="G5" s="116">
        <f>E5-F5</f>
        <v>-29.107411714793081</v>
      </c>
      <c r="H5" s="122">
        <f>IF(F5&lt;0.00000001,"",E5/F5)</f>
        <v>0.47945021006869865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3648.1443400000007</v>
      </c>
      <c r="C6" s="31">
        <v>3855.0558400000004</v>
      </c>
      <c r="D6" s="8"/>
      <c r="E6" s="118">
        <v>3857.777349999998</v>
      </c>
      <c r="F6" s="30">
        <v>4473.9690174397974</v>
      </c>
      <c r="G6" s="119">
        <f>E6-F6</f>
        <v>-616.1916674397994</v>
      </c>
      <c r="H6" s="123">
        <f>IF(F6&lt;0.00000001,"",E6/F6)</f>
        <v>0.86227180719449603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13511.123000000005</v>
      </c>
      <c r="C7" s="31">
        <v>13131.190880000002</v>
      </c>
      <c r="D7" s="8"/>
      <c r="E7" s="118">
        <v>15697.410770000002</v>
      </c>
      <c r="F7" s="30">
        <v>13659.251233150171</v>
      </c>
      <c r="G7" s="119">
        <f>E7-F7</f>
        <v>2038.1595368498311</v>
      </c>
      <c r="H7" s="123">
        <f>IF(F7&lt;0.00000001,"",E7/F7)</f>
        <v>1.1492145873928536</v>
      </c>
    </row>
    <row r="8" spans="1:8" ht="14.4" customHeight="1" thickBot="1" x14ac:dyDescent="0.35">
      <c r="A8" s="1" t="s">
        <v>76</v>
      </c>
      <c r="B8" s="11">
        <v>4779.4572000000062</v>
      </c>
      <c r="C8" s="33">
        <v>3478.9733900000015</v>
      </c>
      <c r="D8" s="8"/>
      <c r="E8" s="120">
        <v>3581.5381600000005</v>
      </c>
      <c r="F8" s="32">
        <v>3110.1244553991719</v>
      </c>
      <c r="G8" s="121">
        <f>E8-F8</f>
        <v>471.41370460082862</v>
      </c>
      <c r="H8" s="124">
        <f>IF(F8&lt;0.00000001,"",E8/F8)</f>
        <v>1.1515739036688564</v>
      </c>
    </row>
    <row r="9" spans="1:8" ht="14.4" customHeight="1" thickBot="1" x14ac:dyDescent="0.35">
      <c r="A9" s="2" t="s">
        <v>77</v>
      </c>
      <c r="B9" s="3">
        <v>21996.734410000012</v>
      </c>
      <c r="C9" s="35">
        <v>20492.559770000003</v>
      </c>
      <c r="D9" s="8"/>
      <c r="E9" s="3">
        <v>23163.535540000001</v>
      </c>
      <c r="F9" s="34">
        <v>21299.261377703933</v>
      </c>
      <c r="G9" s="34">
        <f>E9-F9</f>
        <v>1864.2741622960675</v>
      </c>
      <c r="H9" s="125">
        <f>IF(F9&lt;0.00000001,"",E9/F9)</f>
        <v>1.0875276437636279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55266.118999999999</v>
      </c>
      <c r="C11" s="29">
        <f>IF(ISERROR(VLOOKUP("Celkem:",'ZV Vykáz.-A'!A:F,4,0)),0,VLOOKUP("Celkem:",'ZV Vykáz.-A'!A:F,4,0)/1000)</f>
        <v>68565.125079999998</v>
      </c>
      <c r="D11" s="8"/>
      <c r="E11" s="117">
        <f>IF(ISERROR(VLOOKUP("Celkem:",'ZV Vykáz.-A'!A:F,6,0)),0,VLOOKUP("Celkem:",'ZV Vykáz.-A'!A:F,6,0)/1000)</f>
        <v>88862.582970000003</v>
      </c>
      <c r="F11" s="28">
        <f>B11</f>
        <v>55266.118999999999</v>
      </c>
      <c r="G11" s="116">
        <f>E11-F11</f>
        <v>33596.463970000004</v>
      </c>
      <c r="H11" s="122">
        <f>IF(F11&lt;0.00000001,"",E11/F11)</f>
        <v>1.6079034420709006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55266.118999999999</v>
      </c>
      <c r="C13" s="37">
        <f>SUM(C11:C12)</f>
        <v>68565.125079999998</v>
      </c>
      <c r="D13" s="8"/>
      <c r="E13" s="5">
        <f>SUM(E11:E12)</f>
        <v>88862.582970000003</v>
      </c>
      <c r="F13" s="36">
        <f>SUM(F11:F12)</f>
        <v>55266.118999999999</v>
      </c>
      <c r="G13" s="36">
        <f>E13-F13</f>
        <v>33596.463970000004</v>
      </c>
      <c r="H13" s="126">
        <f>IF(F13&lt;0.00000001,"",E13/F13)</f>
        <v>1.6079034420709006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2.5124692588403157</v>
      </c>
      <c r="C15" s="39">
        <f>IF(C9=0,"",C13/C9)</f>
        <v>3.3458545857397288</v>
      </c>
      <c r="D15" s="8"/>
      <c r="E15" s="6">
        <f>IF(E9=0,"",E13/E9)</f>
        <v>3.8363134512236901</v>
      </c>
      <c r="F15" s="38">
        <f>IF(F9=0,"",F13/F9)</f>
        <v>2.5947434523646238</v>
      </c>
      <c r="G15" s="38">
        <f>IF(ISERROR(F15-E15),"",E15-F15)</f>
        <v>1.2415699988590663</v>
      </c>
      <c r="H15" s="127">
        <f>IF(ISERROR(F15-E15),"",IF(F15&lt;0.00000001,"",E15/F15))</f>
        <v>1.4784943180905255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196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195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223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256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5.3599325941051008</v>
      </c>
      <c r="C4" s="201">
        <f t="shared" ref="C4:M4" si="0">(C10+C8)/C6</f>
        <v>5.2165467150689917</v>
      </c>
      <c r="D4" s="201">
        <f t="shared" si="0"/>
        <v>5.4123453045425718</v>
      </c>
      <c r="E4" s="201">
        <f t="shared" si="0"/>
        <v>5.2480145591258074</v>
      </c>
      <c r="F4" s="201">
        <f t="shared" si="0"/>
        <v>5.0959419088668181</v>
      </c>
      <c r="G4" s="201">
        <f t="shared" si="0"/>
        <v>4.9575854312636958</v>
      </c>
      <c r="H4" s="201">
        <f t="shared" si="0"/>
        <v>4.4240735673474498</v>
      </c>
      <c r="I4" s="201">
        <f t="shared" si="0"/>
        <v>4.1997665437745697</v>
      </c>
      <c r="J4" s="201">
        <f t="shared" si="0"/>
        <v>4.2317977360884482</v>
      </c>
      <c r="K4" s="201">
        <f t="shared" si="0"/>
        <v>4.1692404211669736</v>
      </c>
      <c r="L4" s="201">
        <f t="shared" si="0"/>
        <v>3.8363134257526212</v>
      </c>
      <c r="M4" s="201">
        <f t="shared" si="0"/>
        <v>3.8363134257526212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2173.1096400000001</v>
      </c>
      <c r="C5" s="201">
        <f>IF(ISERROR(VLOOKUP($A5,'Man Tab'!$A:$Q,COLUMN()+2,0)),0,VLOOKUP($A5,'Man Tab'!$A:$Q,COLUMN()+2,0))</f>
        <v>2039.3464100000001</v>
      </c>
      <c r="D5" s="201">
        <f>IF(ISERROR(VLOOKUP($A5,'Man Tab'!$A:$Q,COLUMN()+2,0)),0,VLOOKUP($A5,'Man Tab'!$A:$Q,COLUMN()+2,0))</f>
        <v>2018.97208</v>
      </c>
      <c r="E5" s="201">
        <f>IF(ISERROR(VLOOKUP($A5,'Man Tab'!$A:$Q,COLUMN()+2,0)),0,VLOOKUP($A5,'Man Tab'!$A:$Q,COLUMN()+2,0))</f>
        <v>1826.9458099999999</v>
      </c>
      <c r="F5" s="201">
        <f>IF(ISERROR(VLOOKUP($A5,'Man Tab'!$A:$Q,COLUMN()+2,0)),0,VLOOKUP($A5,'Man Tab'!$A:$Q,COLUMN()+2,0))</f>
        <v>2067.04603</v>
      </c>
      <c r="G5" s="201">
        <f>IF(ISERROR(VLOOKUP($A5,'Man Tab'!$A:$Q,COLUMN()+2,0)),0,VLOOKUP($A5,'Man Tab'!$A:$Q,COLUMN()+2,0))</f>
        <v>1953.39293</v>
      </c>
      <c r="H5" s="201">
        <f>IF(ISERROR(VLOOKUP($A5,'Man Tab'!$A:$Q,COLUMN()+2,0)),0,VLOOKUP($A5,'Man Tab'!$A:$Q,COLUMN()+2,0))</f>
        <v>2565.8722400000001</v>
      </c>
      <c r="I5" s="201">
        <f>IF(ISERROR(VLOOKUP($A5,'Man Tab'!$A:$Q,COLUMN()+2,0)),0,VLOOKUP($A5,'Man Tab'!$A:$Q,COLUMN()+2,0))</f>
        <v>2189.6656800000001</v>
      </c>
      <c r="J5" s="201">
        <f>IF(ISERROR(VLOOKUP($A5,'Man Tab'!$A:$Q,COLUMN()+2,0)),0,VLOOKUP($A5,'Man Tab'!$A:$Q,COLUMN()+2,0))</f>
        <v>2000.3178600000001</v>
      </c>
      <c r="K5" s="201">
        <f>IF(ISERROR(VLOOKUP($A5,'Man Tab'!$A:$Q,COLUMN()+2,0)),0,VLOOKUP($A5,'Man Tab'!$A:$Q,COLUMN()+2,0))</f>
        <v>1902.2307900000001</v>
      </c>
      <c r="L5" s="201">
        <f>IF(ISERROR(VLOOKUP($A5,'Man Tab'!$A:$Q,COLUMN()+2,0)),0,VLOOKUP($A5,'Man Tab'!$A:$Q,COLUMN()+2,0))</f>
        <v>2426.63607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2173.1096400000001</v>
      </c>
      <c r="C6" s="203">
        <f t="shared" ref="C6:M6" si="1">C5+B6</f>
        <v>4212.4560500000007</v>
      </c>
      <c r="D6" s="203">
        <f t="shared" si="1"/>
        <v>6231.4281300000002</v>
      </c>
      <c r="E6" s="203">
        <f t="shared" si="1"/>
        <v>8058.3739400000004</v>
      </c>
      <c r="F6" s="203">
        <f t="shared" si="1"/>
        <v>10125.419970000001</v>
      </c>
      <c r="G6" s="203">
        <f t="shared" si="1"/>
        <v>12078.812900000001</v>
      </c>
      <c r="H6" s="203">
        <f t="shared" si="1"/>
        <v>14644.685140000001</v>
      </c>
      <c r="I6" s="203">
        <f t="shared" si="1"/>
        <v>16834.35082</v>
      </c>
      <c r="J6" s="203">
        <f t="shared" si="1"/>
        <v>18834.668679999999</v>
      </c>
      <c r="K6" s="203">
        <f t="shared" si="1"/>
        <v>20736.89947</v>
      </c>
      <c r="L6" s="203">
        <f t="shared" si="1"/>
        <v>23163.535540000001</v>
      </c>
      <c r="M6" s="203">
        <f t="shared" si="1"/>
        <v>23163.535540000001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11647721.190000001</v>
      </c>
      <c r="C9" s="202">
        <v>10326752.58</v>
      </c>
      <c r="D9" s="202">
        <v>11752167.01</v>
      </c>
      <c r="E9" s="202">
        <v>8563822.9800000004</v>
      </c>
      <c r="F9" s="202">
        <v>9308088.2100000009</v>
      </c>
      <c r="G9" s="202">
        <v>8283194.8900000006</v>
      </c>
      <c r="H9" s="202">
        <v>4907417.57</v>
      </c>
      <c r="I9" s="202">
        <v>5911178.9300000006</v>
      </c>
      <c r="J9" s="202">
        <v>9004164.9200000018</v>
      </c>
      <c r="K9" s="202">
        <v>6752611.2000000002</v>
      </c>
      <c r="L9" s="202">
        <v>2405462.9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11647.721190000002</v>
      </c>
      <c r="C10" s="203">
        <f t="shared" ref="C10:M10" si="3">C9/1000+B10</f>
        <v>21974.473770000004</v>
      </c>
      <c r="D10" s="203">
        <f t="shared" si="3"/>
        <v>33726.640780000002</v>
      </c>
      <c r="E10" s="203">
        <f t="shared" si="3"/>
        <v>42290.463759999999</v>
      </c>
      <c r="F10" s="203">
        <f t="shared" si="3"/>
        <v>51598.55197</v>
      </c>
      <c r="G10" s="203">
        <f t="shared" si="3"/>
        <v>59881.746859999999</v>
      </c>
      <c r="H10" s="203">
        <f t="shared" si="3"/>
        <v>64789.164429999997</v>
      </c>
      <c r="I10" s="203">
        <f t="shared" si="3"/>
        <v>70700.343359999999</v>
      </c>
      <c r="J10" s="203">
        <f t="shared" si="3"/>
        <v>79704.508279999995</v>
      </c>
      <c r="K10" s="203">
        <f t="shared" si="3"/>
        <v>86457.119479999994</v>
      </c>
      <c r="L10" s="203">
        <f t="shared" si="3"/>
        <v>88862.582379999993</v>
      </c>
      <c r="M10" s="203">
        <f t="shared" si="3"/>
        <v>88862.582379999993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2.5947434523646238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2.5947434523646238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236</v>
      </c>
      <c r="E4" s="129" t="s">
        <v>237</v>
      </c>
      <c r="F4" s="129" t="s">
        <v>238</v>
      </c>
      <c r="G4" s="129" t="s">
        <v>239</v>
      </c>
      <c r="H4" s="129" t="s">
        <v>240</v>
      </c>
      <c r="I4" s="129" t="s">
        <v>241</v>
      </c>
      <c r="J4" s="129" t="s">
        <v>242</v>
      </c>
      <c r="K4" s="129" t="s">
        <v>243</v>
      </c>
      <c r="L4" s="129" t="s">
        <v>244</v>
      </c>
      <c r="M4" s="129" t="s">
        <v>245</v>
      </c>
      <c r="N4" s="129" t="s">
        <v>246</v>
      </c>
      <c r="O4" s="129" t="s">
        <v>247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258</v>
      </c>
    </row>
    <row r="7" spans="1:17" ht="14.4" customHeight="1" x14ac:dyDescent="0.3">
      <c r="A7" s="15" t="s">
        <v>35</v>
      </c>
      <c r="B7" s="51">
        <v>61.000005507048002</v>
      </c>
      <c r="C7" s="52">
        <v>5.0833337922539998</v>
      </c>
      <c r="D7" s="52">
        <v>1.6717</v>
      </c>
      <c r="E7" s="52">
        <v>3.0872099999999998</v>
      </c>
      <c r="F7" s="52">
        <v>1.60005</v>
      </c>
      <c r="G7" s="52">
        <v>1.88185</v>
      </c>
      <c r="H7" s="52">
        <v>2.3978199999999998</v>
      </c>
      <c r="I7" s="52">
        <v>3.1187900000000002</v>
      </c>
      <c r="J7" s="52">
        <v>1.8378000000000001</v>
      </c>
      <c r="K7" s="52">
        <v>3.2365200000000001</v>
      </c>
      <c r="L7" s="52">
        <v>2.4755799999999999</v>
      </c>
      <c r="M7" s="52">
        <v>2.3452500000000001</v>
      </c>
      <c r="N7" s="52">
        <v>3.1566900000000002</v>
      </c>
      <c r="O7" s="52">
        <v>0</v>
      </c>
      <c r="P7" s="53">
        <v>26.809259999999998</v>
      </c>
      <c r="Q7" s="95">
        <v>0.47945021006799998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258</v>
      </c>
    </row>
    <row r="9" spans="1:17" ht="14.4" customHeight="1" x14ac:dyDescent="0.3">
      <c r="A9" s="15" t="s">
        <v>37</v>
      </c>
      <c r="B9" s="51">
        <v>4880.69347357069</v>
      </c>
      <c r="C9" s="52">
        <v>406.72445613089099</v>
      </c>
      <c r="D9" s="52">
        <v>345.26886000000002</v>
      </c>
      <c r="E9" s="52">
        <v>456.99606999999997</v>
      </c>
      <c r="F9" s="52">
        <v>295.25949000000003</v>
      </c>
      <c r="G9" s="52">
        <v>152.70320000000001</v>
      </c>
      <c r="H9" s="52">
        <v>491.63619</v>
      </c>
      <c r="I9" s="52">
        <v>149.61575999999999</v>
      </c>
      <c r="J9" s="52">
        <v>432.56441999999998</v>
      </c>
      <c r="K9" s="52">
        <v>454.55763999999999</v>
      </c>
      <c r="L9" s="52">
        <v>334.71390000000002</v>
      </c>
      <c r="M9" s="52">
        <v>333.42698999999999</v>
      </c>
      <c r="N9" s="52">
        <v>411.03482999999898</v>
      </c>
      <c r="O9" s="52">
        <v>0</v>
      </c>
      <c r="P9" s="53">
        <v>3857.7773499999998</v>
      </c>
      <c r="Q9" s="95">
        <v>0.86227180719399998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258</v>
      </c>
    </row>
    <row r="11" spans="1:17" ht="14.4" customHeight="1" x14ac:dyDescent="0.3">
      <c r="A11" s="15" t="s">
        <v>39</v>
      </c>
      <c r="B11" s="51">
        <v>121.415967543451</v>
      </c>
      <c r="C11" s="52">
        <v>10.117997295286999</v>
      </c>
      <c r="D11" s="52">
        <v>6.24078</v>
      </c>
      <c r="E11" s="52">
        <v>9.4363200000000003</v>
      </c>
      <c r="F11" s="52">
        <v>5.6109</v>
      </c>
      <c r="G11" s="52">
        <v>12.51975</v>
      </c>
      <c r="H11" s="52">
        <v>-0.32219999999999999</v>
      </c>
      <c r="I11" s="52">
        <v>9.53186</v>
      </c>
      <c r="J11" s="52">
        <v>5.6497999999999999</v>
      </c>
      <c r="K11" s="52">
        <v>10.262840000000001</v>
      </c>
      <c r="L11" s="52">
        <v>6.5848100000000001</v>
      </c>
      <c r="M11" s="52">
        <v>7.0738799999999999</v>
      </c>
      <c r="N11" s="52">
        <v>9.0680199999990005</v>
      </c>
      <c r="O11" s="52">
        <v>0</v>
      </c>
      <c r="P11" s="53">
        <v>81.656760000000006</v>
      </c>
      <c r="Q11" s="95">
        <v>0.73367699175400003</v>
      </c>
    </row>
    <row r="12" spans="1:17" ht="14.4" customHeight="1" x14ac:dyDescent="0.3">
      <c r="A12" s="15" t="s">
        <v>40</v>
      </c>
      <c r="B12" s="51">
        <v>12.511808808171001</v>
      </c>
      <c r="C12" s="52">
        <v>1.0426507340140001</v>
      </c>
      <c r="D12" s="52">
        <v>0</v>
      </c>
      <c r="E12" s="52">
        <v>0.71799999999999997</v>
      </c>
      <c r="F12" s="52">
        <v>1.2</v>
      </c>
      <c r="G12" s="52">
        <v>0</v>
      </c>
      <c r="H12" s="52">
        <v>0</v>
      </c>
      <c r="I12" s="52">
        <v>36.455159999999999</v>
      </c>
      <c r="J12" s="52">
        <v>0</v>
      </c>
      <c r="K12" s="52">
        <v>0</v>
      </c>
      <c r="L12" s="52">
        <v>0</v>
      </c>
      <c r="M12" s="52">
        <v>0</v>
      </c>
      <c r="N12" s="52">
        <v>0.29520000000000002</v>
      </c>
      <c r="O12" s="52">
        <v>0</v>
      </c>
      <c r="P12" s="53">
        <v>38.66836</v>
      </c>
      <c r="Q12" s="95">
        <v>3.3715081569169998</v>
      </c>
    </row>
    <row r="13" spans="1:17" ht="14.4" customHeight="1" x14ac:dyDescent="0.3">
      <c r="A13" s="15" t="s">
        <v>41</v>
      </c>
      <c r="B13" s="51">
        <v>5.0620266067459996</v>
      </c>
      <c r="C13" s="52">
        <v>0.42183555056200001</v>
      </c>
      <c r="D13" s="52">
        <v>1.16581</v>
      </c>
      <c r="E13" s="52">
        <v>2.9294899999999999</v>
      </c>
      <c r="F13" s="52">
        <v>2.96679</v>
      </c>
      <c r="G13" s="52">
        <v>1.55308</v>
      </c>
      <c r="H13" s="52">
        <v>0.52756999999999998</v>
      </c>
      <c r="I13" s="52">
        <v>1.5769</v>
      </c>
      <c r="J13" s="52">
        <v>1.8949</v>
      </c>
      <c r="K13" s="52">
        <v>0</v>
      </c>
      <c r="L13" s="52">
        <v>0</v>
      </c>
      <c r="M13" s="52">
        <v>0.78712000000000004</v>
      </c>
      <c r="N13" s="52">
        <v>0.76292999999900002</v>
      </c>
      <c r="O13" s="52">
        <v>0</v>
      </c>
      <c r="P13" s="53">
        <v>14.16459</v>
      </c>
      <c r="Q13" s="95">
        <v>3.052587669018</v>
      </c>
    </row>
    <row r="14" spans="1:17" ht="14.4" customHeight="1" x14ac:dyDescent="0.3">
      <c r="A14" s="15" t="s">
        <v>42</v>
      </c>
      <c r="B14" s="51">
        <v>166.969357658604</v>
      </c>
      <c r="C14" s="52">
        <v>13.914113138216999</v>
      </c>
      <c r="D14" s="52">
        <v>21.013999999999999</v>
      </c>
      <c r="E14" s="52">
        <v>16.152999999999999</v>
      </c>
      <c r="F14" s="52">
        <v>17.262</v>
      </c>
      <c r="G14" s="52">
        <v>13.5</v>
      </c>
      <c r="H14" s="52">
        <v>10.891999999999999</v>
      </c>
      <c r="I14" s="52">
        <v>9.7530000000000001</v>
      </c>
      <c r="J14" s="52">
        <v>9</v>
      </c>
      <c r="K14" s="52">
        <v>9.33</v>
      </c>
      <c r="L14" s="52">
        <v>9.7650000000000006</v>
      </c>
      <c r="M14" s="52">
        <v>14.286</v>
      </c>
      <c r="N14" s="52">
        <v>16.111999999999998</v>
      </c>
      <c r="O14" s="52">
        <v>0</v>
      </c>
      <c r="P14" s="53">
        <v>147.06700000000001</v>
      </c>
      <c r="Q14" s="95">
        <v>0.960875273897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258</v>
      </c>
    </row>
    <row r="17" spans="1:17" ht="14.4" customHeight="1" x14ac:dyDescent="0.3">
      <c r="A17" s="15" t="s">
        <v>45</v>
      </c>
      <c r="B17" s="51">
        <v>91.007854056926007</v>
      </c>
      <c r="C17" s="52">
        <v>7.5839878380770003</v>
      </c>
      <c r="D17" s="52">
        <v>270.37155000000001</v>
      </c>
      <c r="E17" s="52">
        <v>9.8315599999999996</v>
      </c>
      <c r="F17" s="52">
        <v>6.5561800000000003</v>
      </c>
      <c r="G17" s="52">
        <v>7.8608599999999997</v>
      </c>
      <c r="H17" s="52">
        <v>11.75578</v>
      </c>
      <c r="I17" s="52">
        <v>4.24831</v>
      </c>
      <c r="J17" s="52">
        <v>3.82376</v>
      </c>
      <c r="K17" s="52">
        <v>5.9040900000000001</v>
      </c>
      <c r="L17" s="52">
        <v>3.3803399999999999</v>
      </c>
      <c r="M17" s="52">
        <v>2.7297600000000002</v>
      </c>
      <c r="N17" s="52">
        <v>51.663539999999003</v>
      </c>
      <c r="O17" s="52">
        <v>0</v>
      </c>
      <c r="P17" s="53">
        <v>378.12572999999998</v>
      </c>
      <c r="Q17" s="95">
        <v>4.5325845844639998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5.7309999999999999</v>
      </c>
      <c r="E18" s="52">
        <v>5.5369999999999999</v>
      </c>
      <c r="F18" s="52">
        <v>0.48099999999999998</v>
      </c>
      <c r="G18" s="52">
        <v>16.55</v>
      </c>
      <c r="H18" s="52">
        <v>0.88100000000000001</v>
      </c>
      <c r="I18" s="52">
        <v>59.209000000000003</v>
      </c>
      <c r="J18" s="52">
        <v>0</v>
      </c>
      <c r="K18" s="52">
        <v>0</v>
      </c>
      <c r="L18" s="52">
        <v>7.1310000000000002</v>
      </c>
      <c r="M18" s="52">
        <v>14.643000000000001</v>
      </c>
      <c r="N18" s="52">
        <v>8.4409999999990006</v>
      </c>
      <c r="O18" s="52">
        <v>0</v>
      </c>
      <c r="P18" s="53">
        <v>118.604</v>
      </c>
      <c r="Q18" s="95" t="s">
        <v>258</v>
      </c>
    </row>
    <row r="19" spans="1:17" ht="14.4" customHeight="1" x14ac:dyDescent="0.3">
      <c r="A19" s="15" t="s">
        <v>47</v>
      </c>
      <c r="B19" s="51">
        <v>1139.0037745066099</v>
      </c>
      <c r="C19" s="52">
        <v>94.916981208883996</v>
      </c>
      <c r="D19" s="52">
        <v>61.320680000000003</v>
      </c>
      <c r="E19" s="52">
        <v>55.748699999999999</v>
      </c>
      <c r="F19" s="52">
        <v>193.81052</v>
      </c>
      <c r="G19" s="52">
        <v>93.112340000000003</v>
      </c>
      <c r="H19" s="52">
        <v>29.778300000000002</v>
      </c>
      <c r="I19" s="52">
        <v>94.786720000000003</v>
      </c>
      <c r="J19" s="52">
        <v>29.66488</v>
      </c>
      <c r="K19" s="52">
        <v>147.43101999999999</v>
      </c>
      <c r="L19" s="52">
        <v>122.15551000000001</v>
      </c>
      <c r="M19" s="52">
        <v>52.779649999999997</v>
      </c>
      <c r="N19" s="52">
        <v>49.249469999999</v>
      </c>
      <c r="O19" s="52">
        <v>0</v>
      </c>
      <c r="P19" s="53">
        <v>929.83779000000004</v>
      </c>
      <c r="Q19" s="95">
        <v>0.89057518586399997</v>
      </c>
    </row>
    <row r="20" spans="1:17" ht="14.4" customHeight="1" x14ac:dyDescent="0.3">
      <c r="A20" s="15" t="s">
        <v>48</v>
      </c>
      <c r="B20" s="51">
        <v>14901.001345254699</v>
      </c>
      <c r="C20" s="52">
        <v>1241.75011210456</v>
      </c>
      <c r="D20" s="52">
        <v>1276.32026</v>
      </c>
      <c r="E20" s="52">
        <v>1298.1050600000001</v>
      </c>
      <c r="F20" s="52">
        <v>1329.15761</v>
      </c>
      <c r="G20" s="52">
        <v>1349.28991</v>
      </c>
      <c r="H20" s="52">
        <v>1345.0513699999999</v>
      </c>
      <c r="I20" s="52">
        <v>1349.3885299999999</v>
      </c>
      <c r="J20" s="52">
        <v>1912.5603100000001</v>
      </c>
      <c r="K20" s="52">
        <v>1390.3505700000001</v>
      </c>
      <c r="L20" s="52">
        <v>1379.8147200000001</v>
      </c>
      <c r="M20" s="52">
        <v>1332.07124</v>
      </c>
      <c r="N20" s="52">
        <v>1735.3011899999999</v>
      </c>
      <c r="O20" s="52">
        <v>0</v>
      </c>
      <c r="P20" s="53">
        <v>15697.41077</v>
      </c>
      <c r="Q20" s="95">
        <v>1.1492145873920001</v>
      </c>
    </row>
    <row r="21" spans="1:17" ht="14.4" customHeight="1" x14ac:dyDescent="0.3">
      <c r="A21" s="16" t="s">
        <v>49</v>
      </c>
      <c r="B21" s="51">
        <v>1781.0041127914401</v>
      </c>
      <c r="C21" s="52">
        <v>148.417009399287</v>
      </c>
      <c r="D21" s="52">
        <v>175.10400000000001</v>
      </c>
      <c r="E21" s="52">
        <v>175.10400000000001</v>
      </c>
      <c r="F21" s="52">
        <v>164.465</v>
      </c>
      <c r="G21" s="52">
        <v>164.465</v>
      </c>
      <c r="H21" s="52">
        <v>168.59399999999999</v>
      </c>
      <c r="I21" s="52">
        <v>168.59399999999999</v>
      </c>
      <c r="J21" s="52">
        <v>168.59399999999999</v>
      </c>
      <c r="K21" s="52">
        <v>168.59299999999999</v>
      </c>
      <c r="L21" s="52">
        <v>128.697</v>
      </c>
      <c r="M21" s="52">
        <v>121.63800000000001</v>
      </c>
      <c r="N21" s="52">
        <v>105.91</v>
      </c>
      <c r="O21" s="52">
        <v>0</v>
      </c>
      <c r="P21" s="53">
        <v>1709.758</v>
      </c>
      <c r="Q21" s="95">
        <v>1.047269083804</v>
      </c>
    </row>
    <row r="22" spans="1:17" ht="14.4" customHeight="1" x14ac:dyDescent="0.3">
      <c r="A22" s="15" t="s">
        <v>50</v>
      </c>
      <c r="B22" s="51">
        <v>75.888140281624999</v>
      </c>
      <c r="C22" s="52">
        <v>6.3240116901350003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31.343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31.343</v>
      </c>
      <c r="Q22" s="95">
        <v>0.45056267698000002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258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8.9009999999999998</v>
      </c>
      <c r="E24" s="52">
        <v>5.7</v>
      </c>
      <c r="F24" s="52">
        <v>0.60253999999899999</v>
      </c>
      <c r="G24" s="52">
        <v>13.509819999999999</v>
      </c>
      <c r="H24" s="52">
        <v>5.8541999999999996</v>
      </c>
      <c r="I24" s="52">
        <v>35.771900000000002</v>
      </c>
      <c r="J24" s="52">
        <v>0.28236999999899998</v>
      </c>
      <c r="K24" s="52">
        <v>0</v>
      </c>
      <c r="L24" s="52">
        <v>5.6</v>
      </c>
      <c r="M24" s="52">
        <v>20.449899999999001</v>
      </c>
      <c r="N24" s="52">
        <v>35.641199999999998</v>
      </c>
      <c r="O24" s="52">
        <v>0</v>
      </c>
      <c r="P24" s="53">
        <v>132.31293000000099</v>
      </c>
      <c r="Q24" s="95"/>
    </row>
    <row r="25" spans="1:17" ht="14.4" customHeight="1" x14ac:dyDescent="0.3">
      <c r="A25" s="17" t="s">
        <v>53</v>
      </c>
      <c r="B25" s="54">
        <v>23235.557866586099</v>
      </c>
      <c r="C25" s="55">
        <v>1936.29648888217</v>
      </c>
      <c r="D25" s="55">
        <v>2173.1096400000001</v>
      </c>
      <c r="E25" s="55">
        <v>2039.3464100000001</v>
      </c>
      <c r="F25" s="55">
        <v>2018.97208</v>
      </c>
      <c r="G25" s="55">
        <v>1826.9458099999999</v>
      </c>
      <c r="H25" s="55">
        <v>2067.04603</v>
      </c>
      <c r="I25" s="55">
        <v>1953.39293</v>
      </c>
      <c r="J25" s="55">
        <v>2565.8722400000001</v>
      </c>
      <c r="K25" s="55">
        <v>2189.6656800000001</v>
      </c>
      <c r="L25" s="55">
        <v>2000.3178600000001</v>
      </c>
      <c r="M25" s="55">
        <v>1902.2307900000001</v>
      </c>
      <c r="N25" s="55">
        <v>2426.63607</v>
      </c>
      <c r="O25" s="55">
        <v>0</v>
      </c>
      <c r="P25" s="56">
        <v>23163.535540000001</v>
      </c>
      <c r="Q25" s="96">
        <v>1.0875276437629999</v>
      </c>
    </row>
    <row r="26" spans="1:17" ht="14.4" customHeight="1" x14ac:dyDescent="0.3">
      <c r="A26" s="15" t="s">
        <v>54</v>
      </c>
      <c r="B26" s="51">
        <v>2758.4611113379301</v>
      </c>
      <c r="C26" s="52">
        <v>229.87175927816099</v>
      </c>
      <c r="D26" s="52">
        <v>202.50352000000001</v>
      </c>
      <c r="E26" s="52">
        <v>190.32977</v>
      </c>
      <c r="F26" s="52">
        <v>202.47901999999999</v>
      </c>
      <c r="G26" s="52">
        <v>206.98873</v>
      </c>
      <c r="H26" s="52">
        <v>188.00301999999999</v>
      </c>
      <c r="I26" s="52">
        <v>309.77397999999999</v>
      </c>
      <c r="J26" s="52">
        <v>231.76632000000001</v>
      </c>
      <c r="K26" s="52">
        <v>227.93222</v>
      </c>
      <c r="L26" s="52">
        <v>229.05879999999999</v>
      </c>
      <c r="M26" s="52">
        <v>198.67805000000001</v>
      </c>
      <c r="N26" s="52">
        <v>285.05531000000002</v>
      </c>
      <c r="O26" s="52">
        <v>0</v>
      </c>
      <c r="P26" s="53">
        <v>2472.5687400000002</v>
      </c>
      <c r="Q26" s="95">
        <v>0.97784511272399999</v>
      </c>
    </row>
    <row r="27" spans="1:17" ht="14.4" customHeight="1" x14ac:dyDescent="0.3">
      <c r="A27" s="18" t="s">
        <v>55</v>
      </c>
      <c r="B27" s="54">
        <v>25994.018977923999</v>
      </c>
      <c r="C27" s="55">
        <v>2166.1682481603302</v>
      </c>
      <c r="D27" s="55">
        <v>2375.6131599999999</v>
      </c>
      <c r="E27" s="55">
        <v>2229.6761799999999</v>
      </c>
      <c r="F27" s="55">
        <v>2221.4511000000002</v>
      </c>
      <c r="G27" s="55">
        <v>2033.93454</v>
      </c>
      <c r="H27" s="55">
        <v>2255.0490500000001</v>
      </c>
      <c r="I27" s="55">
        <v>2263.1669099999999</v>
      </c>
      <c r="J27" s="55">
        <v>2797.6385599999999</v>
      </c>
      <c r="K27" s="55">
        <v>2417.5979000000002</v>
      </c>
      <c r="L27" s="55">
        <v>2229.3766599999999</v>
      </c>
      <c r="M27" s="55">
        <v>2100.9088400000001</v>
      </c>
      <c r="N27" s="55">
        <v>2711.6913800000002</v>
      </c>
      <c r="O27" s="55">
        <v>0</v>
      </c>
      <c r="P27" s="56">
        <v>25636.10428</v>
      </c>
      <c r="Q27" s="96">
        <v>1.075888235609</v>
      </c>
    </row>
    <row r="28" spans="1:17" ht="14.4" customHeight="1" x14ac:dyDescent="0.3">
      <c r="A28" s="16" t="s">
        <v>56</v>
      </c>
      <c r="B28" s="51">
        <v>37.225029770150996</v>
      </c>
      <c r="C28" s="52">
        <v>3.102085814179</v>
      </c>
      <c r="D28" s="52">
        <v>0</v>
      </c>
      <c r="E28" s="52">
        <v>6.4428000000000001</v>
      </c>
      <c r="F28" s="52">
        <v>4.2708000000000004</v>
      </c>
      <c r="G28" s="52">
        <v>0</v>
      </c>
      <c r="H28" s="52">
        <v>0.111</v>
      </c>
      <c r="I28" s="52">
        <v>16.324000000000002</v>
      </c>
      <c r="J28" s="52">
        <v>0.17699999999999999</v>
      </c>
      <c r="K28" s="52">
        <v>2.202</v>
      </c>
      <c r="L28" s="52">
        <v>0</v>
      </c>
      <c r="M28" s="52">
        <v>0.26550000000000001</v>
      </c>
      <c r="N28" s="52">
        <v>0</v>
      </c>
      <c r="O28" s="52">
        <v>0</v>
      </c>
      <c r="P28" s="53">
        <v>29.793099999999999</v>
      </c>
      <c r="Q28" s="95">
        <v>0.87311048069099995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5.8550000000000004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2.0369999999999999</v>
      </c>
      <c r="O31" s="58">
        <v>0</v>
      </c>
      <c r="P31" s="59">
        <v>7.8920000000000003</v>
      </c>
      <c r="Q31" s="97" t="s">
        <v>258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253</v>
      </c>
      <c r="G4" s="346" t="s">
        <v>64</v>
      </c>
      <c r="H4" s="141" t="s">
        <v>142</v>
      </c>
      <c r="I4" s="344" t="s">
        <v>65</v>
      </c>
      <c r="J4" s="346" t="s">
        <v>226</v>
      </c>
      <c r="K4" s="347" t="s">
        <v>255</v>
      </c>
    </row>
    <row r="5" spans="1:11" ht="42" thickBot="1" x14ac:dyDescent="0.35">
      <c r="A5" s="78"/>
      <c r="B5" s="24" t="s">
        <v>249</v>
      </c>
      <c r="C5" s="25" t="s">
        <v>250</v>
      </c>
      <c r="D5" s="26" t="s">
        <v>251</v>
      </c>
      <c r="E5" s="26" t="s">
        <v>252</v>
      </c>
      <c r="F5" s="345"/>
      <c r="G5" s="345"/>
      <c r="H5" s="25" t="s">
        <v>254</v>
      </c>
      <c r="I5" s="345"/>
      <c r="J5" s="345"/>
      <c r="K5" s="348"/>
    </row>
    <row r="6" spans="1:11" ht="14.4" customHeight="1" thickBot="1" x14ac:dyDescent="0.35">
      <c r="A6" s="436" t="s">
        <v>260</v>
      </c>
      <c r="B6" s="418">
        <v>24197.966125663199</v>
      </c>
      <c r="C6" s="418">
        <v>22753.44685</v>
      </c>
      <c r="D6" s="419">
        <v>-1444.51927566316</v>
      </c>
      <c r="E6" s="420">
        <v>0.94030410373399997</v>
      </c>
      <c r="F6" s="418">
        <v>23235.557866586099</v>
      </c>
      <c r="G6" s="419">
        <v>21299.261377703901</v>
      </c>
      <c r="H6" s="421">
        <v>2426.63607</v>
      </c>
      <c r="I6" s="418">
        <v>23163.535540000001</v>
      </c>
      <c r="J6" s="419">
        <v>1864.27416229611</v>
      </c>
      <c r="K6" s="422">
        <v>0.99690034011600004</v>
      </c>
    </row>
    <row r="7" spans="1:11" ht="14.4" customHeight="1" thickBot="1" x14ac:dyDescent="0.35">
      <c r="A7" s="437" t="s">
        <v>261</v>
      </c>
      <c r="B7" s="418">
        <v>5162.2433157994901</v>
      </c>
      <c r="C7" s="418">
        <v>4678.3153700000003</v>
      </c>
      <c r="D7" s="419">
        <v>-483.92794579949401</v>
      </c>
      <c r="E7" s="420">
        <v>0.90625626957200001</v>
      </c>
      <c r="F7" s="418">
        <v>5247.6526396947202</v>
      </c>
      <c r="G7" s="419">
        <v>4810.3482530534902</v>
      </c>
      <c r="H7" s="421">
        <v>442.46586999999897</v>
      </c>
      <c r="I7" s="418">
        <v>4174.0335800000003</v>
      </c>
      <c r="J7" s="419">
        <v>-636.31467305348997</v>
      </c>
      <c r="K7" s="422">
        <v>0.79540965581900003</v>
      </c>
    </row>
    <row r="8" spans="1:11" ht="14.4" customHeight="1" thickBot="1" x14ac:dyDescent="0.35">
      <c r="A8" s="438" t="s">
        <v>262</v>
      </c>
      <c r="B8" s="418">
        <v>4983.6316392393701</v>
      </c>
      <c r="C8" s="418">
        <v>4509.4423699999998</v>
      </c>
      <c r="D8" s="419">
        <v>-474.18926923936698</v>
      </c>
      <c r="E8" s="420">
        <v>0.90485065840199996</v>
      </c>
      <c r="F8" s="418">
        <v>5080.6832820361096</v>
      </c>
      <c r="G8" s="419">
        <v>4657.2930085331</v>
      </c>
      <c r="H8" s="421">
        <v>426.35386999999901</v>
      </c>
      <c r="I8" s="418">
        <v>4026.9665799999998</v>
      </c>
      <c r="J8" s="419">
        <v>-630.32642853310199</v>
      </c>
      <c r="K8" s="422">
        <v>0.79260334810400002</v>
      </c>
    </row>
    <row r="9" spans="1:11" ht="14.4" customHeight="1" thickBot="1" x14ac:dyDescent="0.35">
      <c r="A9" s="439" t="s">
        <v>263</v>
      </c>
      <c r="B9" s="423">
        <v>0</v>
      </c>
      <c r="C9" s="423">
        <v>-8.6999999900000001E-4</v>
      </c>
      <c r="D9" s="424">
        <v>-8.6999999900000001E-4</v>
      </c>
      <c r="E9" s="425" t="s">
        <v>258</v>
      </c>
      <c r="F9" s="423">
        <v>0</v>
      </c>
      <c r="G9" s="424">
        <v>0</v>
      </c>
      <c r="H9" s="426">
        <v>-7.9999999900000004E-4</v>
      </c>
      <c r="I9" s="423">
        <v>-1.74E-3</v>
      </c>
      <c r="J9" s="424">
        <v>-1.74E-3</v>
      </c>
      <c r="K9" s="427" t="s">
        <v>258</v>
      </c>
    </row>
    <row r="10" spans="1:11" ht="14.4" customHeight="1" thickBot="1" x14ac:dyDescent="0.35">
      <c r="A10" s="440" t="s">
        <v>264</v>
      </c>
      <c r="B10" s="418">
        <v>0</v>
      </c>
      <c r="C10" s="418">
        <v>-8.6999999900000001E-4</v>
      </c>
      <c r="D10" s="419">
        <v>-8.6999999900000001E-4</v>
      </c>
      <c r="E10" s="428" t="s">
        <v>258</v>
      </c>
      <c r="F10" s="418">
        <v>0</v>
      </c>
      <c r="G10" s="419">
        <v>0</v>
      </c>
      <c r="H10" s="421">
        <v>-7.9999999900000004E-4</v>
      </c>
      <c r="I10" s="418">
        <v>-1.74E-3</v>
      </c>
      <c r="J10" s="419">
        <v>-1.74E-3</v>
      </c>
      <c r="K10" s="429" t="s">
        <v>258</v>
      </c>
    </row>
    <row r="11" spans="1:11" ht="14.4" customHeight="1" thickBot="1" x14ac:dyDescent="0.35">
      <c r="A11" s="439" t="s">
        <v>265</v>
      </c>
      <c r="B11" s="423">
        <v>60.981866140012002</v>
      </c>
      <c r="C11" s="423">
        <v>29.976089999999999</v>
      </c>
      <c r="D11" s="424">
        <v>-31.005776140011999</v>
      </c>
      <c r="E11" s="430">
        <v>0.49155743989799999</v>
      </c>
      <c r="F11" s="423">
        <v>61.000005507048002</v>
      </c>
      <c r="G11" s="424">
        <v>55.916671714793999</v>
      </c>
      <c r="H11" s="426">
        <v>3.1566900000000002</v>
      </c>
      <c r="I11" s="423">
        <v>26.809259999999998</v>
      </c>
      <c r="J11" s="424">
        <v>-29.107411714794001</v>
      </c>
      <c r="K11" s="431">
        <v>0.43949602589600001</v>
      </c>
    </row>
    <row r="12" spans="1:11" ht="14.4" customHeight="1" thickBot="1" x14ac:dyDescent="0.35">
      <c r="A12" s="440" t="s">
        <v>266</v>
      </c>
      <c r="B12" s="418">
        <v>59.304480578320998</v>
      </c>
      <c r="C12" s="418">
        <v>28.08849</v>
      </c>
      <c r="D12" s="419">
        <v>-31.215990578321001</v>
      </c>
      <c r="E12" s="420">
        <v>0.47363183567299999</v>
      </c>
      <c r="F12" s="418">
        <v>59.000005326489003</v>
      </c>
      <c r="G12" s="419">
        <v>54.083338215947997</v>
      </c>
      <c r="H12" s="421">
        <v>3.1566900000000002</v>
      </c>
      <c r="I12" s="418">
        <v>26.618739999999999</v>
      </c>
      <c r="J12" s="419">
        <v>-27.464598215948001</v>
      </c>
      <c r="K12" s="422">
        <v>0.45116504401399998</v>
      </c>
    </row>
    <row r="13" spans="1:11" ht="14.4" customHeight="1" thickBot="1" x14ac:dyDescent="0.35">
      <c r="A13" s="440" t="s">
        <v>267</v>
      </c>
      <c r="B13" s="418">
        <v>0</v>
      </c>
      <c r="C13" s="418">
        <v>0</v>
      </c>
      <c r="D13" s="419">
        <v>0</v>
      </c>
      <c r="E13" s="420">
        <v>1</v>
      </c>
      <c r="F13" s="418">
        <v>0</v>
      </c>
      <c r="G13" s="419">
        <v>0</v>
      </c>
      <c r="H13" s="421">
        <v>0</v>
      </c>
      <c r="I13" s="418">
        <v>0.19051999999999999</v>
      </c>
      <c r="J13" s="419">
        <v>0.19051999999999999</v>
      </c>
      <c r="K13" s="429" t="s">
        <v>268</v>
      </c>
    </row>
    <row r="14" spans="1:11" ht="14.4" customHeight="1" thickBot="1" x14ac:dyDescent="0.35">
      <c r="A14" s="440" t="s">
        <v>269</v>
      </c>
      <c r="B14" s="418">
        <v>1.6773855616910001</v>
      </c>
      <c r="C14" s="418">
        <v>1.8875999999999999</v>
      </c>
      <c r="D14" s="419">
        <v>0.21021443830799999</v>
      </c>
      <c r="E14" s="420">
        <v>1.125322670654</v>
      </c>
      <c r="F14" s="418">
        <v>2.0000001805580001</v>
      </c>
      <c r="G14" s="419">
        <v>1.8333334988450001</v>
      </c>
      <c r="H14" s="421">
        <v>0</v>
      </c>
      <c r="I14" s="418">
        <v>0</v>
      </c>
      <c r="J14" s="419">
        <v>-1.8333334988450001</v>
      </c>
      <c r="K14" s="422">
        <v>0</v>
      </c>
    </row>
    <row r="15" spans="1:11" ht="14.4" customHeight="1" thickBot="1" x14ac:dyDescent="0.35">
      <c r="A15" s="439" t="s">
        <v>270</v>
      </c>
      <c r="B15" s="423">
        <v>4781.0815516123403</v>
      </c>
      <c r="C15" s="423">
        <v>4332.71587</v>
      </c>
      <c r="D15" s="424">
        <v>-448.36568161234499</v>
      </c>
      <c r="E15" s="430">
        <v>0.90622086722999995</v>
      </c>
      <c r="F15" s="423">
        <v>4880.69347357069</v>
      </c>
      <c r="G15" s="424">
        <v>4473.9690174398002</v>
      </c>
      <c r="H15" s="426">
        <v>411.03482999999898</v>
      </c>
      <c r="I15" s="423">
        <v>3857.7773499999998</v>
      </c>
      <c r="J15" s="424">
        <v>-616.19166743980099</v>
      </c>
      <c r="K15" s="431">
        <v>0.79041582326100002</v>
      </c>
    </row>
    <row r="16" spans="1:11" ht="14.4" customHeight="1" thickBot="1" x14ac:dyDescent="0.35">
      <c r="A16" s="440" t="s">
        <v>271</v>
      </c>
      <c r="B16" s="418">
        <v>4217.9998671432204</v>
      </c>
      <c r="C16" s="418">
        <v>3916.6904599999998</v>
      </c>
      <c r="D16" s="419">
        <v>-301.30940714322298</v>
      </c>
      <c r="E16" s="420">
        <v>0.92856580923800003</v>
      </c>
      <c r="F16" s="418">
        <v>4218.0003807988696</v>
      </c>
      <c r="G16" s="419">
        <v>3866.50034906563</v>
      </c>
      <c r="H16" s="421">
        <v>376.83226999999903</v>
      </c>
      <c r="I16" s="418">
        <v>3608.48846</v>
      </c>
      <c r="J16" s="419">
        <v>-258.01188906562697</v>
      </c>
      <c r="K16" s="422">
        <v>0.85549742395100004</v>
      </c>
    </row>
    <row r="17" spans="1:11" ht="14.4" customHeight="1" thickBot="1" x14ac:dyDescent="0.35">
      <c r="A17" s="440" t="s">
        <v>272</v>
      </c>
      <c r="B17" s="418">
        <v>244.999994487924</v>
      </c>
      <c r="C17" s="418">
        <v>252.39554000000001</v>
      </c>
      <c r="D17" s="419">
        <v>7.3955455120750004</v>
      </c>
      <c r="E17" s="420">
        <v>1.0301859007280001</v>
      </c>
      <c r="F17" s="418">
        <v>349.61146450698101</v>
      </c>
      <c r="G17" s="419">
        <v>320.47717579806601</v>
      </c>
      <c r="H17" s="421">
        <v>19.42475</v>
      </c>
      <c r="I17" s="418">
        <v>141.47421</v>
      </c>
      <c r="J17" s="419">
        <v>-179.00296579806599</v>
      </c>
      <c r="K17" s="422">
        <v>0.40466124358700001</v>
      </c>
    </row>
    <row r="18" spans="1:11" ht="14.4" customHeight="1" thickBot="1" x14ac:dyDescent="0.35">
      <c r="A18" s="440" t="s">
        <v>273</v>
      </c>
      <c r="B18" s="418">
        <v>23.999999244057999</v>
      </c>
      <c r="C18" s="418">
        <v>9.5413499999999996</v>
      </c>
      <c r="D18" s="419">
        <v>-14.458649244058</v>
      </c>
      <c r="E18" s="420">
        <v>0.39755626252199999</v>
      </c>
      <c r="F18" s="418">
        <v>20.000001805589001</v>
      </c>
      <c r="G18" s="419">
        <v>18.333334988457</v>
      </c>
      <c r="H18" s="421">
        <v>1.1584000000000001</v>
      </c>
      <c r="I18" s="418">
        <v>8.4201999999999995</v>
      </c>
      <c r="J18" s="419">
        <v>-9.9131349884569993</v>
      </c>
      <c r="K18" s="422">
        <v>0.42100996199099999</v>
      </c>
    </row>
    <row r="19" spans="1:11" ht="14.4" customHeight="1" thickBot="1" x14ac:dyDescent="0.35">
      <c r="A19" s="440" t="s">
        <v>274</v>
      </c>
      <c r="B19" s="418">
        <v>263.99999168464001</v>
      </c>
      <c r="C19" s="418">
        <v>135.80348000000001</v>
      </c>
      <c r="D19" s="419">
        <v>-128.19651168464</v>
      </c>
      <c r="E19" s="420">
        <v>0.51440713741400002</v>
      </c>
      <c r="F19" s="418">
        <v>270.00002437546101</v>
      </c>
      <c r="G19" s="419">
        <v>247.50002234417201</v>
      </c>
      <c r="H19" s="421">
        <v>10.033659999999999</v>
      </c>
      <c r="I19" s="418">
        <v>81.772729999999996</v>
      </c>
      <c r="J19" s="419">
        <v>-165.72729234417201</v>
      </c>
      <c r="K19" s="422">
        <v>0.30286193562000002</v>
      </c>
    </row>
    <row r="20" spans="1:11" ht="14.4" customHeight="1" thickBot="1" x14ac:dyDescent="0.35">
      <c r="A20" s="440" t="s">
        <v>275</v>
      </c>
      <c r="B20" s="418">
        <v>8.1699997425999996E-2</v>
      </c>
      <c r="C20" s="418">
        <v>8.1600000000000006E-2</v>
      </c>
      <c r="D20" s="419">
        <v>-9.9997426648013005E-5</v>
      </c>
      <c r="E20" s="420">
        <v>0.99877604124999997</v>
      </c>
      <c r="F20" s="418">
        <v>8.1600007365999996E-2</v>
      </c>
      <c r="G20" s="419">
        <v>7.4800006752000006E-2</v>
      </c>
      <c r="H20" s="421">
        <v>8.1599999999E-2</v>
      </c>
      <c r="I20" s="418">
        <v>8.1599999999E-2</v>
      </c>
      <c r="J20" s="419">
        <v>6.7999932470000002E-3</v>
      </c>
      <c r="K20" s="422">
        <v>0.99999990971999997</v>
      </c>
    </row>
    <row r="21" spans="1:11" ht="14.4" customHeight="1" thickBot="1" x14ac:dyDescent="0.35">
      <c r="A21" s="440" t="s">
        <v>276</v>
      </c>
      <c r="B21" s="418">
        <v>13.999999559033</v>
      </c>
      <c r="C21" s="418">
        <v>3.2610000000000001</v>
      </c>
      <c r="D21" s="419">
        <v>-10.738999559032999</v>
      </c>
      <c r="E21" s="420">
        <v>0.23292857876500001</v>
      </c>
      <c r="F21" s="418">
        <v>7.0000006319560004</v>
      </c>
      <c r="G21" s="419">
        <v>6.4166672459600003</v>
      </c>
      <c r="H21" s="421">
        <v>0.57099999999899997</v>
      </c>
      <c r="I21" s="418">
        <v>2.7120000000000002</v>
      </c>
      <c r="J21" s="419">
        <v>-3.7046672459600001</v>
      </c>
      <c r="K21" s="422">
        <v>0.38742853645100001</v>
      </c>
    </row>
    <row r="22" spans="1:11" ht="14.4" customHeight="1" thickBot="1" x14ac:dyDescent="0.35">
      <c r="A22" s="440" t="s">
        <v>277</v>
      </c>
      <c r="B22" s="418">
        <v>15.999999496038001</v>
      </c>
      <c r="C22" s="418">
        <v>14.94244</v>
      </c>
      <c r="D22" s="419">
        <v>-1.0575594960379999</v>
      </c>
      <c r="E22" s="420">
        <v>0.93390252941499996</v>
      </c>
      <c r="F22" s="418">
        <v>16.000001444471</v>
      </c>
      <c r="G22" s="419">
        <v>14.666667990764999</v>
      </c>
      <c r="H22" s="421">
        <v>2.67</v>
      </c>
      <c r="I22" s="418">
        <v>14.565</v>
      </c>
      <c r="J22" s="419">
        <v>-0.10166799076499999</v>
      </c>
      <c r="K22" s="422">
        <v>0.91031241781700001</v>
      </c>
    </row>
    <row r="23" spans="1:11" ht="14.4" customHeight="1" thickBot="1" x14ac:dyDescent="0.35">
      <c r="A23" s="440" t="s">
        <v>278</v>
      </c>
      <c r="B23" s="418">
        <v>0</v>
      </c>
      <c r="C23" s="418">
        <v>0</v>
      </c>
      <c r="D23" s="419">
        <v>0</v>
      </c>
      <c r="E23" s="420">
        <v>1</v>
      </c>
      <c r="F23" s="418">
        <v>0</v>
      </c>
      <c r="G23" s="419">
        <v>0</v>
      </c>
      <c r="H23" s="421">
        <v>0.26315</v>
      </c>
      <c r="I23" s="418">
        <v>0.26315</v>
      </c>
      <c r="J23" s="419">
        <v>0.26315</v>
      </c>
      <c r="K23" s="429" t="s">
        <v>268</v>
      </c>
    </row>
    <row r="24" spans="1:11" ht="14.4" customHeight="1" thickBot="1" x14ac:dyDescent="0.35">
      <c r="A24" s="439" t="s">
        <v>279</v>
      </c>
      <c r="B24" s="423">
        <v>121.568222116962</v>
      </c>
      <c r="C24" s="423">
        <v>104.41151000000001</v>
      </c>
      <c r="D24" s="424">
        <v>-17.156712116961</v>
      </c>
      <c r="E24" s="430">
        <v>0.85887173623000002</v>
      </c>
      <c r="F24" s="423">
        <v>121.415967543451</v>
      </c>
      <c r="G24" s="424">
        <v>111.29797024816401</v>
      </c>
      <c r="H24" s="426">
        <v>9.0680199999990005</v>
      </c>
      <c r="I24" s="423">
        <v>81.656760000000006</v>
      </c>
      <c r="J24" s="424">
        <v>-29.641210248162999</v>
      </c>
      <c r="K24" s="431">
        <v>0.67253724244099999</v>
      </c>
    </row>
    <row r="25" spans="1:11" ht="14.4" customHeight="1" thickBot="1" x14ac:dyDescent="0.35">
      <c r="A25" s="440" t="s">
        <v>280</v>
      </c>
      <c r="B25" s="418">
        <v>2.5879877795519999</v>
      </c>
      <c r="C25" s="418">
        <v>1.8320000000000001</v>
      </c>
      <c r="D25" s="419">
        <v>-0.75598777955200003</v>
      </c>
      <c r="E25" s="420">
        <v>0.70788587738800002</v>
      </c>
      <c r="F25" s="418">
        <v>0.202696304573</v>
      </c>
      <c r="G25" s="419">
        <v>0.18580494585900001</v>
      </c>
      <c r="H25" s="421">
        <v>0</v>
      </c>
      <c r="I25" s="418">
        <v>1.5289999999999999</v>
      </c>
      <c r="J25" s="419">
        <v>1.34319505414</v>
      </c>
      <c r="K25" s="422">
        <v>7.5433047643120004</v>
      </c>
    </row>
    <row r="26" spans="1:11" ht="14.4" customHeight="1" thickBot="1" x14ac:dyDescent="0.35">
      <c r="A26" s="440" t="s">
        <v>281</v>
      </c>
      <c r="B26" s="418">
        <v>3.9999999685019998</v>
      </c>
      <c r="C26" s="418">
        <v>3.3193700000000002</v>
      </c>
      <c r="D26" s="419">
        <v>-0.68062996850199997</v>
      </c>
      <c r="E26" s="420">
        <v>0.82984250653400005</v>
      </c>
      <c r="F26" s="418">
        <v>5.0298532918159999</v>
      </c>
      <c r="G26" s="419">
        <v>4.6106988508309996</v>
      </c>
      <c r="H26" s="421">
        <v>0.49666999999900002</v>
      </c>
      <c r="I26" s="418">
        <v>3.3043</v>
      </c>
      <c r="J26" s="419">
        <v>-1.306398850831</v>
      </c>
      <c r="K26" s="422">
        <v>0.65693764972699997</v>
      </c>
    </row>
    <row r="27" spans="1:11" ht="14.4" customHeight="1" thickBot="1" x14ac:dyDescent="0.35">
      <c r="A27" s="440" t="s">
        <v>282</v>
      </c>
      <c r="B27" s="418">
        <v>11</v>
      </c>
      <c r="C27" s="418">
        <v>12.428269999999999</v>
      </c>
      <c r="D27" s="419">
        <v>1.4282699999999999</v>
      </c>
      <c r="E27" s="420">
        <v>1.129842727272</v>
      </c>
      <c r="F27" s="418">
        <v>13.904110480701</v>
      </c>
      <c r="G27" s="419">
        <v>12.745434607309001</v>
      </c>
      <c r="H27" s="421">
        <v>0.11082</v>
      </c>
      <c r="I27" s="418">
        <v>7.5185599999999999</v>
      </c>
      <c r="J27" s="419">
        <v>-5.226874607309</v>
      </c>
      <c r="K27" s="422">
        <v>0.54074368945999995</v>
      </c>
    </row>
    <row r="28" spans="1:11" ht="14.4" customHeight="1" thickBot="1" x14ac:dyDescent="0.35">
      <c r="A28" s="440" t="s">
        <v>283</v>
      </c>
      <c r="B28" s="418">
        <v>23.999999244057999</v>
      </c>
      <c r="C28" s="418">
        <v>23.993179999999999</v>
      </c>
      <c r="D28" s="419">
        <v>-6.8192440580000001E-3</v>
      </c>
      <c r="E28" s="420">
        <v>0.99971586482100006</v>
      </c>
      <c r="F28" s="418">
        <v>25.113731884147999</v>
      </c>
      <c r="G28" s="419">
        <v>23.020920893802</v>
      </c>
      <c r="H28" s="421">
        <v>4.0689899999990002</v>
      </c>
      <c r="I28" s="418">
        <v>22.644159999999999</v>
      </c>
      <c r="J28" s="419">
        <v>-0.37676089380200001</v>
      </c>
      <c r="K28" s="422">
        <v>0.90166447999199995</v>
      </c>
    </row>
    <row r="29" spans="1:11" ht="14.4" customHeight="1" thickBot="1" x14ac:dyDescent="0.35">
      <c r="A29" s="440" t="s">
        <v>284</v>
      </c>
      <c r="B29" s="418">
        <v>2.9999999055069999</v>
      </c>
      <c r="C29" s="418">
        <v>1.486</v>
      </c>
      <c r="D29" s="419">
        <v>-1.5139999055069999</v>
      </c>
      <c r="E29" s="420">
        <v>0.49533334893499997</v>
      </c>
      <c r="F29" s="418">
        <v>1.635730486408</v>
      </c>
      <c r="G29" s="419">
        <v>1.499419612541</v>
      </c>
      <c r="H29" s="421">
        <v>0</v>
      </c>
      <c r="I29" s="418">
        <v>3.6707900000000002</v>
      </c>
      <c r="J29" s="419">
        <v>2.1713703874579999</v>
      </c>
      <c r="K29" s="422">
        <v>2.2441288650539999</v>
      </c>
    </row>
    <row r="30" spans="1:11" ht="14.4" customHeight="1" thickBot="1" x14ac:dyDescent="0.35">
      <c r="A30" s="440" t="s">
        <v>285</v>
      </c>
      <c r="B30" s="418">
        <v>0</v>
      </c>
      <c r="C30" s="418">
        <v>2.4799999999999999E-2</v>
      </c>
      <c r="D30" s="419">
        <v>2.4799999999999999E-2</v>
      </c>
      <c r="E30" s="428" t="s">
        <v>268</v>
      </c>
      <c r="F30" s="418">
        <v>0</v>
      </c>
      <c r="G30" s="419">
        <v>0</v>
      </c>
      <c r="H30" s="421">
        <v>0</v>
      </c>
      <c r="I30" s="418">
        <v>0</v>
      </c>
      <c r="J30" s="419">
        <v>0</v>
      </c>
      <c r="K30" s="422">
        <v>0</v>
      </c>
    </row>
    <row r="31" spans="1:11" ht="14.4" customHeight="1" thickBot="1" x14ac:dyDescent="0.35">
      <c r="A31" s="440" t="s">
        <v>286</v>
      </c>
      <c r="B31" s="418">
        <v>4.6271731801999998E-2</v>
      </c>
      <c r="C31" s="418">
        <v>0</v>
      </c>
      <c r="D31" s="419">
        <v>-4.6271731801999998E-2</v>
      </c>
      <c r="E31" s="420">
        <v>0</v>
      </c>
      <c r="F31" s="418">
        <v>0</v>
      </c>
      <c r="G31" s="419">
        <v>0</v>
      </c>
      <c r="H31" s="421">
        <v>0</v>
      </c>
      <c r="I31" s="418">
        <v>0</v>
      </c>
      <c r="J31" s="419">
        <v>0</v>
      </c>
      <c r="K31" s="422">
        <v>0</v>
      </c>
    </row>
    <row r="32" spans="1:11" ht="14.4" customHeight="1" thickBot="1" x14ac:dyDescent="0.35">
      <c r="A32" s="440" t="s">
        <v>287</v>
      </c>
      <c r="B32" s="418">
        <v>2</v>
      </c>
      <c r="C32" s="418">
        <v>1.96262</v>
      </c>
      <c r="D32" s="419">
        <v>-3.7379999999999997E-2</v>
      </c>
      <c r="E32" s="420">
        <v>0.98131000000000002</v>
      </c>
      <c r="F32" s="418">
        <v>2.1603203219279998</v>
      </c>
      <c r="G32" s="419">
        <v>1.980293628434</v>
      </c>
      <c r="H32" s="421">
        <v>1.5863100000000001</v>
      </c>
      <c r="I32" s="418">
        <v>2.6777299999999999</v>
      </c>
      <c r="J32" s="419">
        <v>0.69743637156500005</v>
      </c>
      <c r="K32" s="422">
        <v>1.2395059995590001</v>
      </c>
    </row>
    <row r="33" spans="1:11" ht="14.4" customHeight="1" thickBot="1" x14ac:dyDescent="0.35">
      <c r="A33" s="440" t="s">
        <v>288</v>
      </c>
      <c r="B33" s="418">
        <v>30.933964148988</v>
      </c>
      <c r="C33" s="418">
        <v>10.95416</v>
      </c>
      <c r="D33" s="419">
        <v>-19.979804148987999</v>
      </c>
      <c r="E33" s="420">
        <v>0.35411433036000001</v>
      </c>
      <c r="F33" s="418">
        <v>14.665919773982001</v>
      </c>
      <c r="G33" s="419">
        <v>13.443759792817</v>
      </c>
      <c r="H33" s="421">
        <v>0.76471999999899998</v>
      </c>
      <c r="I33" s="418">
        <v>16.039809999999999</v>
      </c>
      <c r="J33" s="419">
        <v>2.596050207182</v>
      </c>
      <c r="K33" s="422">
        <v>1.0936791041530001</v>
      </c>
    </row>
    <row r="34" spans="1:11" ht="14.4" customHeight="1" thickBot="1" x14ac:dyDescent="0.35">
      <c r="A34" s="440" t="s">
        <v>289</v>
      </c>
      <c r="B34" s="418">
        <v>33.999999653525997</v>
      </c>
      <c r="C34" s="418">
        <v>29.53511</v>
      </c>
      <c r="D34" s="419">
        <v>-4.4648896535259999</v>
      </c>
      <c r="E34" s="420">
        <v>0.86867971473399996</v>
      </c>
      <c r="F34" s="418">
        <v>29.986486371885999</v>
      </c>
      <c r="G34" s="419">
        <v>27.487612507562002</v>
      </c>
      <c r="H34" s="421">
        <v>2.0405099999999998</v>
      </c>
      <c r="I34" s="418">
        <v>19.55341</v>
      </c>
      <c r="J34" s="419">
        <v>-7.9342025075620004</v>
      </c>
      <c r="K34" s="422">
        <v>0.65207406287900005</v>
      </c>
    </row>
    <row r="35" spans="1:11" ht="14.4" customHeight="1" thickBot="1" x14ac:dyDescent="0.35">
      <c r="A35" s="440" t="s">
        <v>290</v>
      </c>
      <c r="B35" s="418">
        <v>9.9999996850239992</v>
      </c>
      <c r="C35" s="418">
        <v>18.876000000000001</v>
      </c>
      <c r="D35" s="419">
        <v>8.8760003149750002</v>
      </c>
      <c r="E35" s="420">
        <v>1.8876000594539999</v>
      </c>
      <c r="F35" s="418">
        <v>28.717118628005</v>
      </c>
      <c r="G35" s="419">
        <v>26.324025409004001</v>
      </c>
      <c r="H35" s="421">
        <v>0</v>
      </c>
      <c r="I35" s="418">
        <v>4.7190000000000003</v>
      </c>
      <c r="J35" s="419">
        <v>-21.605025409004</v>
      </c>
      <c r="K35" s="422">
        <v>0.16432707128900001</v>
      </c>
    </row>
    <row r="36" spans="1:11" ht="14.4" customHeight="1" thickBot="1" x14ac:dyDescent="0.35">
      <c r="A36" s="439" t="s">
        <v>291</v>
      </c>
      <c r="B36" s="423">
        <v>1.999999937004</v>
      </c>
      <c r="C36" s="423">
        <v>18.347270000000002</v>
      </c>
      <c r="D36" s="424">
        <v>16.347270062995001</v>
      </c>
      <c r="E36" s="430">
        <v>9.1736352889470005</v>
      </c>
      <c r="F36" s="423">
        <v>12.511808808171001</v>
      </c>
      <c r="G36" s="424">
        <v>11.469158074157001</v>
      </c>
      <c r="H36" s="426">
        <v>0.29520000000000002</v>
      </c>
      <c r="I36" s="423">
        <v>38.66836</v>
      </c>
      <c r="J36" s="424">
        <v>27.199201925842001</v>
      </c>
      <c r="K36" s="431">
        <v>3.0905491438410002</v>
      </c>
    </row>
    <row r="37" spans="1:11" ht="14.4" customHeight="1" thickBot="1" x14ac:dyDescent="0.35">
      <c r="A37" s="440" t="s">
        <v>292</v>
      </c>
      <c r="B37" s="418">
        <v>0</v>
      </c>
      <c r="C37" s="418">
        <v>4.9660000000000002</v>
      </c>
      <c r="D37" s="419">
        <v>4.9660000000000002</v>
      </c>
      <c r="E37" s="428" t="s">
        <v>268</v>
      </c>
      <c r="F37" s="418">
        <v>4.4711247740570004</v>
      </c>
      <c r="G37" s="419">
        <v>4.0985310428849999</v>
      </c>
      <c r="H37" s="421">
        <v>0</v>
      </c>
      <c r="I37" s="418">
        <v>4.8689999999999998</v>
      </c>
      <c r="J37" s="419">
        <v>0.77046895711399999</v>
      </c>
      <c r="K37" s="422">
        <v>1.0889877259180001</v>
      </c>
    </row>
    <row r="38" spans="1:11" ht="14.4" customHeight="1" thickBot="1" x14ac:dyDescent="0.35">
      <c r="A38" s="440" t="s">
        <v>293</v>
      </c>
      <c r="B38" s="418">
        <v>0</v>
      </c>
      <c r="C38" s="418">
        <v>11.5313</v>
      </c>
      <c r="D38" s="419">
        <v>11.5313</v>
      </c>
      <c r="E38" s="428" t="s">
        <v>268</v>
      </c>
      <c r="F38" s="418">
        <v>5.8923950605710003</v>
      </c>
      <c r="G38" s="419">
        <v>5.4013621388570003</v>
      </c>
      <c r="H38" s="421">
        <v>0</v>
      </c>
      <c r="I38" s="418">
        <v>32.218960000000003</v>
      </c>
      <c r="J38" s="419">
        <v>26.817597861142001</v>
      </c>
      <c r="K38" s="422">
        <v>5.4678886376079996</v>
      </c>
    </row>
    <row r="39" spans="1:11" ht="14.4" customHeight="1" thickBot="1" x14ac:dyDescent="0.35">
      <c r="A39" s="440" t="s">
        <v>294</v>
      </c>
      <c r="B39" s="418">
        <v>1.999999937004</v>
      </c>
      <c r="C39" s="418">
        <v>1.8499699999999999</v>
      </c>
      <c r="D39" s="419">
        <v>-0.150029937004</v>
      </c>
      <c r="E39" s="420">
        <v>0.92498502913400005</v>
      </c>
      <c r="F39" s="418">
        <v>2.1482889735419999</v>
      </c>
      <c r="G39" s="419">
        <v>1.9692648924130001</v>
      </c>
      <c r="H39" s="421">
        <v>0.29520000000000002</v>
      </c>
      <c r="I39" s="418">
        <v>1.5804</v>
      </c>
      <c r="J39" s="419">
        <v>-0.38886489241299999</v>
      </c>
      <c r="K39" s="422">
        <v>0.73565522118399995</v>
      </c>
    </row>
    <row r="40" spans="1:11" ht="14.4" customHeight="1" thickBot="1" x14ac:dyDescent="0.35">
      <c r="A40" s="439" t="s">
        <v>295</v>
      </c>
      <c r="B40" s="423">
        <v>17.999999433043001</v>
      </c>
      <c r="C40" s="423">
        <v>23.9925</v>
      </c>
      <c r="D40" s="424">
        <v>5.9925005669560001</v>
      </c>
      <c r="E40" s="430">
        <v>1.33291670865</v>
      </c>
      <c r="F40" s="423">
        <v>5.0620266067459996</v>
      </c>
      <c r="G40" s="424">
        <v>4.6401910561840003</v>
      </c>
      <c r="H40" s="426">
        <v>0.76292999999900002</v>
      </c>
      <c r="I40" s="423">
        <v>14.16459</v>
      </c>
      <c r="J40" s="424">
        <v>9.5243989438149992</v>
      </c>
      <c r="K40" s="431">
        <v>2.7982053632669999</v>
      </c>
    </row>
    <row r="41" spans="1:11" ht="14.4" customHeight="1" thickBot="1" x14ac:dyDescent="0.35">
      <c r="A41" s="440" t="s">
        <v>296</v>
      </c>
      <c r="B41" s="418">
        <v>8.9999997165209997</v>
      </c>
      <c r="C41" s="418">
        <v>17.36307</v>
      </c>
      <c r="D41" s="419">
        <v>8.3630702834780006</v>
      </c>
      <c r="E41" s="420">
        <v>1.929230060766</v>
      </c>
      <c r="F41" s="418">
        <v>0</v>
      </c>
      <c r="G41" s="419">
        <v>0</v>
      </c>
      <c r="H41" s="421">
        <v>0.37872999999899998</v>
      </c>
      <c r="I41" s="418">
        <v>11.806990000000001</v>
      </c>
      <c r="J41" s="419">
        <v>11.806990000000001</v>
      </c>
      <c r="K41" s="429" t="s">
        <v>258</v>
      </c>
    </row>
    <row r="42" spans="1:11" ht="14.4" customHeight="1" thickBot="1" x14ac:dyDescent="0.35">
      <c r="A42" s="440" t="s">
        <v>297</v>
      </c>
      <c r="B42" s="418">
        <v>0</v>
      </c>
      <c r="C42" s="418">
        <v>0.64685999999999999</v>
      </c>
      <c r="D42" s="419">
        <v>0.64685999999999999</v>
      </c>
      <c r="E42" s="428" t="s">
        <v>268</v>
      </c>
      <c r="F42" s="418">
        <v>0.41976352313499998</v>
      </c>
      <c r="G42" s="419">
        <v>0.38478322953999999</v>
      </c>
      <c r="H42" s="421">
        <v>0</v>
      </c>
      <c r="I42" s="418">
        <v>0</v>
      </c>
      <c r="J42" s="419">
        <v>-0.38478322953999999</v>
      </c>
      <c r="K42" s="422">
        <v>0</v>
      </c>
    </row>
    <row r="43" spans="1:11" ht="14.4" customHeight="1" thickBot="1" x14ac:dyDescent="0.35">
      <c r="A43" s="440" t="s">
        <v>298</v>
      </c>
      <c r="B43" s="418">
        <v>0</v>
      </c>
      <c r="C43" s="418">
        <v>0.20004</v>
      </c>
      <c r="D43" s="419">
        <v>0.20004</v>
      </c>
      <c r="E43" s="428" t="s">
        <v>268</v>
      </c>
      <c r="F43" s="418">
        <v>0.14129044004399999</v>
      </c>
      <c r="G43" s="419">
        <v>0.12951623670699999</v>
      </c>
      <c r="H43" s="421">
        <v>0</v>
      </c>
      <c r="I43" s="418">
        <v>0</v>
      </c>
      <c r="J43" s="419">
        <v>-0.12951623670699999</v>
      </c>
      <c r="K43" s="422">
        <v>0</v>
      </c>
    </row>
    <row r="44" spans="1:11" ht="14.4" customHeight="1" thickBot="1" x14ac:dyDescent="0.35">
      <c r="A44" s="440" t="s">
        <v>299</v>
      </c>
      <c r="B44" s="418">
        <v>0.99999996850200001</v>
      </c>
      <c r="C44" s="418">
        <v>1.1127400000000001</v>
      </c>
      <c r="D44" s="419">
        <v>0.112740031497</v>
      </c>
      <c r="E44" s="420">
        <v>1.1127400350479999</v>
      </c>
      <c r="F44" s="418">
        <v>1.5009723727290001</v>
      </c>
      <c r="G44" s="419">
        <v>1.3758913416680001</v>
      </c>
      <c r="H44" s="421">
        <v>0.38419999999900001</v>
      </c>
      <c r="I44" s="418">
        <v>0.96196999999999999</v>
      </c>
      <c r="J44" s="419">
        <v>-0.41392134166799999</v>
      </c>
      <c r="K44" s="422">
        <v>0.64089787225700001</v>
      </c>
    </row>
    <row r="45" spans="1:11" ht="14.4" customHeight="1" thickBot="1" x14ac:dyDescent="0.35">
      <c r="A45" s="440" t="s">
        <v>300</v>
      </c>
      <c r="B45" s="418">
        <v>7.9999997480190004</v>
      </c>
      <c r="C45" s="418">
        <v>4.6697899999999999</v>
      </c>
      <c r="D45" s="419">
        <v>-3.330209748019</v>
      </c>
      <c r="E45" s="420">
        <v>0.58372376838499995</v>
      </c>
      <c r="F45" s="418">
        <v>3.000000270838</v>
      </c>
      <c r="G45" s="419">
        <v>2.7500002482679999</v>
      </c>
      <c r="H45" s="421">
        <v>0</v>
      </c>
      <c r="I45" s="418">
        <v>1.3956299999999999</v>
      </c>
      <c r="J45" s="419">
        <v>-1.354370248268</v>
      </c>
      <c r="K45" s="422">
        <v>0.46520995800100001</v>
      </c>
    </row>
    <row r="46" spans="1:11" ht="14.4" customHeight="1" thickBot="1" x14ac:dyDescent="0.35">
      <c r="A46" s="439" t="s">
        <v>301</v>
      </c>
      <c r="B46" s="423">
        <v>0</v>
      </c>
      <c r="C46" s="423">
        <v>0</v>
      </c>
      <c r="D46" s="424">
        <v>0</v>
      </c>
      <c r="E46" s="430">
        <v>1</v>
      </c>
      <c r="F46" s="423">
        <v>0</v>
      </c>
      <c r="G46" s="424">
        <v>0</v>
      </c>
      <c r="H46" s="426">
        <v>2.0369999999999999</v>
      </c>
      <c r="I46" s="423">
        <v>7.8920000000000003</v>
      </c>
      <c r="J46" s="424">
        <v>7.8920000000000003</v>
      </c>
      <c r="K46" s="427" t="s">
        <v>268</v>
      </c>
    </row>
    <row r="47" spans="1:11" ht="14.4" customHeight="1" thickBot="1" x14ac:dyDescent="0.35">
      <c r="A47" s="440" t="s">
        <v>302</v>
      </c>
      <c r="B47" s="418">
        <v>0</v>
      </c>
      <c r="C47" s="418">
        <v>0</v>
      </c>
      <c r="D47" s="419">
        <v>0</v>
      </c>
      <c r="E47" s="420">
        <v>1</v>
      </c>
      <c r="F47" s="418">
        <v>0</v>
      </c>
      <c r="G47" s="419">
        <v>0</v>
      </c>
      <c r="H47" s="421">
        <v>2.0369999999999999</v>
      </c>
      <c r="I47" s="418">
        <v>7.8920000000000003</v>
      </c>
      <c r="J47" s="419">
        <v>7.8920000000000003</v>
      </c>
      <c r="K47" s="429" t="s">
        <v>268</v>
      </c>
    </row>
    <row r="48" spans="1:11" ht="14.4" customHeight="1" thickBot="1" x14ac:dyDescent="0.35">
      <c r="A48" s="438" t="s">
        <v>42</v>
      </c>
      <c r="B48" s="418">
        <v>178.61167656012799</v>
      </c>
      <c r="C48" s="418">
        <v>168.87299999999999</v>
      </c>
      <c r="D48" s="419">
        <v>-9.7386765601280008</v>
      </c>
      <c r="E48" s="420">
        <v>0.94547570042600004</v>
      </c>
      <c r="F48" s="418">
        <v>166.969357658604</v>
      </c>
      <c r="G48" s="419">
        <v>153.05524452038699</v>
      </c>
      <c r="H48" s="421">
        <v>16.111999999999998</v>
      </c>
      <c r="I48" s="418">
        <v>147.06700000000001</v>
      </c>
      <c r="J48" s="419">
        <v>-5.9882445203870001</v>
      </c>
      <c r="K48" s="422">
        <v>0.88080233440599998</v>
      </c>
    </row>
    <row r="49" spans="1:11" ht="14.4" customHeight="1" thickBot="1" x14ac:dyDescent="0.35">
      <c r="A49" s="439" t="s">
        <v>303</v>
      </c>
      <c r="B49" s="423">
        <v>178.61167656012799</v>
      </c>
      <c r="C49" s="423">
        <v>168.87299999999999</v>
      </c>
      <c r="D49" s="424">
        <v>-9.7386765601280008</v>
      </c>
      <c r="E49" s="430">
        <v>0.94547570042600004</v>
      </c>
      <c r="F49" s="423">
        <v>166.969357658604</v>
      </c>
      <c r="G49" s="424">
        <v>153.05524452038699</v>
      </c>
      <c r="H49" s="426">
        <v>16.111999999999998</v>
      </c>
      <c r="I49" s="423">
        <v>147.06700000000001</v>
      </c>
      <c r="J49" s="424">
        <v>-5.9882445203870001</v>
      </c>
      <c r="K49" s="431">
        <v>0.88080233440599998</v>
      </c>
    </row>
    <row r="50" spans="1:11" ht="14.4" customHeight="1" thickBot="1" x14ac:dyDescent="0.35">
      <c r="A50" s="440" t="s">
        <v>304</v>
      </c>
      <c r="B50" s="418">
        <v>56.611680402832</v>
      </c>
      <c r="C50" s="418">
        <v>60.758000000000003</v>
      </c>
      <c r="D50" s="419">
        <v>4.1463195971670004</v>
      </c>
      <c r="E50" s="420">
        <v>1.073241415334</v>
      </c>
      <c r="F50" s="418">
        <v>59.945411911736997</v>
      </c>
      <c r="G50" s="419">
        <v>54.949960919092</v>
      </c>
      <c r="H50" s="421">
        <v>4.5379999999990002</v>
      </c>
      <c r="I50" s="418">
        <v>50.02</v>
      </c>
      <c r="J50" s="419">
        <v>-4.9299609190920002</v>
      </c>
      <c r="K50" s="422">
        <v>0.83442582851199998</v>
      </c>
    </row>
    <row r="51" spans="1:11" ht="14.4" customHeight="1" thickBot="1" x14ac:dyDescent="0.35">
      <c r="A51" s="440" t="s">
        <v>305</v>
      </c>
      <c r="B51" s="418">
        <v>27.999999118066999</v>
      </c>
      <c r="C51" s="418">
        <v>25</v>
      </c>
      <c r="D51" s="419">
        <v>-2.999999118067</v>
      </c>
      <c r="E51" s="420">
        <v>0.89285717097899997</v>
      </c>
      <c r="F51" s="418">
        <v>24.999995365596</v>
      </c>
      <c r="G51" s="419">
        <v>22.916662418463002</v>
      </c>
      <c r="H51" s="421">
        <v>2.1320000000000001</v>
      </c>
      <c r="I51" s="418">
        <v>23.760999999999999</v>
      </c>
      <c r="J51" s="419">
        <v>0.84433758153600003</v>
      </c>
      <c r="K51" s="422">
        <v>0.95044017618800003</v>
      </c>
    </row>
    <row r="52" spans="1:11" ht="14.4" customHeight="1" thickBot="1" x14ac:dyDescent="0.35">
      <c r="A52" s="440" t="s">
        <v>306</v>
      </c>
      <c r="B52" s="418">
        <v>93.999997039228006</v>
      </c>
      <c r="C52" s="418">
        <v>83.114999999999995</v>
      </c>
      <c r="D52" s="419">
        <v>-10.884997039228001</v>
      </c>
      <c r="E52" s="420">
        <v>0.88420215550900005</v>
      </c>
      <c r="F52" s="418">
        <v>82.023950381269998</v>
      </c>
      <c r="G52" s="419">
        <v>75.188621182831</v>
      </c>
      <c r="H52" s="421">
        <v>9.4419999999990001</v>
      </c>
      <c r="I52" s="418">
        <v>73.286000000000001</v>
      </c>
      <c r="J52" s="419">
        <v>-1.902621182831</v>
      </c>
      <c r="K52" s="422">
        <v>0.89347074432899998</v>
      </c>
    </row>
    <row r="53" spans="1:11" ht="14.4" customHeight="1" thickBot="1" x14ac:dyDescent="0.35">
      <c r="A53" s="441" t="s">
        <v>307</v>
      </c>
      <c r="B53" s="423">
        <v>2084.7233807326702</v>
      </c>
      <c r="C53" s="423">
        <v>1303.98804</v>
      </c>
      <c r="D53" s="424">
        <v>-780.73534073267103</v>
      </c>
      <c r="E53" s="430">
        <v>0.62549691342799996</v>
      </c>
      <c r="F53" s="423">
        <v>1230.0116285635399</v>
      </c>
      <c r="G53" s="424">
        <v>1127.5106595165801</v>
      </c>
      <c r="H53" s="426">
        <v>109.35401</v>
      </c>
      <c r="I53" s="423">
        <v>1426.5675200000001</v>
      </c>
      <c r="J53" s="424">
        <v>299.05686048342199</v>
      </c>
      <c r="K53" s="431">
        <v>1.159800026985</v>
      </c>
    </row>
    <row r="54" spans="1:11" ht="14.4" customHeight="1" thickBot="1" x14ac:dyDescent="0.35">
      <c r="A54" s="438" t="s">
        <v>45</v>
      </c>
      <c r="B54" s="418">
        <v>907.19417182578798</v>
      </c>
      <c r="C54" s="418">
        <v>94.252799999999993</v>
      </c>
      <c r="D54" s="419">
        <v>-812.941371825788</v>
      </c>
      <c r="E54" s="420">
        <v>0.10389484735100001</v>
      </c>
      <c r="F54" s="418">
        <v>91.007854056926007</v>
      </c>
      <c r="G54" s="419">
        <v>83.423866218849</v>
      </c>
      <c r="H54" s="421">
        <v>51.663539999999003</v>
      </c>
      <c r="I54" s="418">
        <v>378.12572999999998</v>
      </c>
      <c r="J54" s="419">
        <v>294.70186378115102</v>
      </c>
      <c r="K54" s="422">
        <v>4.154869202425</v>
      </c>
    </row>
    <row r="55" spans="1:11" ht="14.4" customHeight="1" thickBot="1" x14ac:dyDescent="0.35">
      <c r="A55" s="442" t="s">
        <v>308</v>
      </c>
      <c r="B55" s="418">
        <v>907.19417182578798</v>
      </c>
      <c r="C55" s="418">
        <v>94.252799999999993</v>
      </c>
      <c r="D55" s="419">
        <v>-812.941371825788</v>
      </c>
      <c r="E55" s="420">
        <v>0.10389484735100001</v>
      </c>
      <c r="F55" s="418">
        <v>91.007854056926007</v>
      </c>
      <c r="G55" s="419">
        <v>83.423866218849</v>
      </c>
      <c r="H55" s="421">
        <v>51.663539999999003</v>
      </c>
      <c r="I55" s="418">
        <v>378.12572999999998</v>
      </c>
      <c r="J55" s="419">
        <v>294.70186378115102</v>
      </c>
      <c r="K55" s="422">
        <v>4.154869202425</v>
      </c>
    </row>
    <row r="56" spans="1:11" ht="14.4" customHeight="1" thickBot="1" x14ac:dyDescent="0.35">
      <c r="A56" s="440" t="s">
        <v>309</v>
      </c>
      <c r="B56" s="418">
        <v>807.61617027596901</v>
      </c>
      <c r="C56" s="418">
        <v>25.053999999999998</v>
      </c>
      <c r="D56" s="419">
        <v>-782.56217027596904</v>
      </c>
      <c r="E56" s="420">
        <v>3.1022162410000002E-2</v>
      </c>
      <c r="F56" s="418">
        <v>21.338543037699999</v>
      </c>
      <c r="G56" s="419">
        <v>19.560331117892002</v>
      </c>
      <c r="H56" s="421">
        <v>9.2439999999989997</v>
      </c>
      <c r="I56" s="418">
        <v>293.37520000000001</v>
      </c>
      <c r="J56" s="419">
        <v>273.81486888210799</v>
      </c>
      <c r="K56" s="422">
        <v>13.748605023392001</v>
      </c>
    </row>
    <row r="57" spans="1:11" ht="14.4" customHeight="1" thickBot="1" x14ac:dyDescent="0.35">
      <c r="A57" s="440" t="s">
        <v>310</v>
      </c>
      <c r="B57" s="418">
        <v>6.3033006090789998</v>
      </c>
      <c r="C57" s="418">
        <v>5.2030000000000003</v>
      </c>
      <c r="D57" s="419">
        <v>-1.100300609079</v>
      </c>
      <c r="E57" s="420">
        <v>0.82544056244200004</v>
      </c>
      <c r="F57" s="418">
        <v>16.568127304151002</v>
      </c>
      <c r="G57" s="419">
        <v>15.187450028804999</v>
      </c>
      <c r="H57" s="421">
        <v>0</v>
      </c>
      <c r="I57" s="418">
        <v>0</v>
      </c>
      <c r="J57" s="419">
        <v>-15.187450028804999</v>
      </c>
      <c r="K57" s="422">
        <v>0</v>
      </c>
    </row>
    <row r="58" spans="1:11" ht="14.4" customHeight="1" thickBot="1" x14ac:dyDescent="0.35">
      <c r="A58" s="440" t="s">
        <v>311</v>
      </c>
      <c r="B58" s="418">
        <v>4.0010879048519996</v>
      </c>
      <c r="C58" s="418">
        <v>11.4108</v>
      </c>
      <c r="D58" s="419">
        <v>7.4097120951470004</v>
      </c>
      <c r="E58" s="420">
        <v>2.8519243444160001</v>
      </c>
      <c r="F58" s="418">
        <v>0</v>
      </c>
      <c r="G58" s="419">
        <v>0</v>
      </c>
      <c r="H58" s="421">
        <v>0</v>
      </c>
      <c r="I58" s="418">
        <v>1.5249999999999999</v>
      </c>
      <c r="J58" s="419">
        <v>1.5249999999999999</v>
      </c>
      <c r="K58" s="429" t="s">
        <v>258</v>
      </c>
    </row>
    <row r="59" spans="1:11" ht="14.4" customHeight="1" thickBot="1" x14ac:dyDescent="0.35">
      <c r="A59" s="440" t="s">
        <v>312</v>
      </c>
      <c r="B59" s="418">
        <v>35.999998866086997</v>
      </c>
      <c r="C59" s="418">
        <v>10.70923</v>
      </c>
      <c r="D59" s="419">
        <v>-25.290768866086999</v>
      </c>
      <c r="E59" s="420">
        <v>0.29747862048000001</v>
      </c>
      <c r="F59" s="418">
        <v>11.006291240909</v>
      </c>
      <c r="G59" s="419">
        <v>10.089100304165999</v>
      </c>
      <c r="H59" s="421">
        <v>33.061909999999997</v>
      </c>
      <c r="I59" s="418">
        <v>41.697940000000003</v>
      </c>
      <c r="J59" s="419">
        <v>31.608839695833002</v>
      </c>
      <c r="K59" s="422">
        <v>3.7885550261479999</v>
      </c>
    </row>
    <row r="60" spans="1:11" ht="14.4" customHeight="1" thickBot="1" x14ac:dyDescent="0.35">
      <c r="A60" s="440" t="s">
        <v>313</v>
      </c>
      <c r="B60" s="418">
        <v>53.273614169799004</v>
      </c>
      <c r="C60" s="418">
        <v>41.875770000000003</v>
      </c>
      <c r="D60" s="419">
        <v>-11.397844169799001</v>
      </c>
      <c r="E60" s="420">
        <v>0.78605085561700005</v>
      </c>
      <c r="F60" s="418">
        <v>42.094892474165</v>
      </c>
      <c r="G60" s="419">
        <v>38.586984767983999</v>
      </c>
      <c r="H60" s="421">
        <v>9.3576299999990002</v>
      </c>
      <c r="I60" s="418">
        <v>41.527589999999996</v>
      </c>
      <c r="J60" s="419">
        <v>2.9406052320149998</v>
      </c>
      <c r="K60" s="422">
        <v>0.98652324686299997</v>
      </c>
    </row>
    <row r="61" spans="1:11" ht="14.4" customHeight="1" thickBot="1" x14ac:dyDescent="0.35">
      <c r="A61" s="443" t="s">
        <v>46</v>
      </c>
      <c r="B61" s="423">
        <v>0</v>
      </c>
      <c r="C61" s="423">
        <v>221.36724000000001</v>
      </c>
      <c r="D61" s="424">
        <v>221.36724000000001</v>
      </c>
      <c r="E61" s="425" t="s">
        <v>258</v>
      </c>
      <c r="F61" s="423">
        <v>0</v>
      </c>
      <c r="G61" s="424">
        <v>0</v>
      </c>
      <c r="H61" s="426">
        <v>8.4409999999990006</v>
      </c>
      <c r="I61" s="423">
        <v>118.604</v>
      </c>
      <c r="J61" s="424">
        <v>118.604</v>
      </c>
      <c r="K61" s="427" t="s">
        <v>258</v>
      </c>
    </row>
    <row r="62" spans="1:11" ht="14.4" customHeight="1" thickBot="1" x14ac:dyDescent="0.35">
      <c r="A62" s="439" t="s">
        <v>314</v>
      </c>
      <c r="B62" s="423">
        <v>0</v>
      </c>
      <c r="C62" s="423">
        <v>68.881</v>
      </c>
      <c r="D62" s="424">
        <v>68.881</v>
      </c>
      <c r="E62" s="425" t="s">
        <v>258</v>
      </c>
      <c r="F62" s="423">
        <v>0</v>
      </c>
      <c r="G62" s="424">
        <v>0</v>
      </c>
      <c r="H62" s="426">
        <v>8.6649999999990008</v>
      </c>
      <c r="I62" s="423">
        <v>45.093000000000004</v>
      </c>
      <c r="J62" s="424">
        <v>45.093000000000004</v>
      </c>
      <c r="K62" s="427" t="s">
        <v>258</v>
      </c>
    </row>
    <row r="63" spans="1:11" ht="14.4" customHeight="1" thickBot="1" x14ac:dyDescent="0.35">
      <c r="A63" s="440" t="s">
        <v>315</v>
      </c>
      <c r="B63" s="418">
        <v>0</v>
      </c>
      <c r="C63" s="418">
        <v>68.881</v>
      </c>
      <c r="D63" s="419">
        <v>68.881</v>
      </c>
      <c r="E63" s="428" t="s">
        <v>258</v>
      </c>
      <c r="F63" s="418">
        <v>0</v>
      </c>
      <c r="G63" s="419">
        <v>0</v>
      </c>
      <c r="H63" s="421">
        <v>7.704999999999</v>
      </c>
      <c r="I63" s="418">
        <v>41.732999999999997</v>
      </c>
      <c r="J63" s="419">
        <v>41.732999999999997</v>
      </c>
      <c r="K63" s="429" t="s">
        <v>258</v>
      </c>
    </row>
    <row r="64" spans="1:11" ht="14.4" customHeight="1" thickBot="1" x14ac:dyDescent="0.35">
      <c r="A64" s="440" t="s">
        <v>316</v>
      </c>
      <c r="B64" s="418">
        <v>0</v>
      </c>
      <c r="C64" s="418">
        <v>0</v>
      </c>
      <c r="D64" s="419">
        <v>0</v>
      </c>
      <c r="E64" s="428" t="s">
        <v>258</v>
      </c>
      <c r="F64" s="418">
        <v>0</v>
      </c>
      <c r="G64" s="419">
        <v>0</v>
      </c>
      <c r="H64" s="421">
        <v>0.95999999999899999</v>
      </c>
      <c r="I64" s="418">
        <v>3.36</v>
      </c>
      <c r="J64" s="419">
        <v>3.36</v>
      </c>
      <c r="K64" s="429" t="s">
        <v>268</v>
      </c>
    </row>
    <row r="65" spans="1:11" ht="14.4" customHeight="1" thickBot="1" x14ac:dyDescent="0.35">
      <c r="A65" s="439" t="s">
        <v>317</v>
      </c>
      <c r="B65" s="423">
        <v>0</v>
      </c>
      <c r="C65" s="423">
        <v>152.48624000000001</v>
      </c>
      <c r="D65" s="424">
        <v>152.48624000000001</v>
      </c>
      <c r="E65" s="425" t="s">
        <v>258</v>
      </c>
      <c r="F65" s="423">
        <v>0</v>
      </c>
      <c r="G65" s="424">
        <v>0</v>
      </c>
      <c r="H65" s="426">
        <v>-0.224</v>
      </c>
      <c r="I65" s="423">
        <v>73.510999999999996</v>
      </c>
      <c r="J65" s="424">
        <v>73.510999999999996</v>
      </c>
      <c r="K65" s="427" t="s">
        <v>258</v>
      </c>
    </row>
    <row r="66" spans="1:11" ht="14.4" customHeight="1" thickBot="1" x14ac:dyDescent="0.35">
      <c r="A66" s="440" t="s">
        <v>318</v>
      </c>
      <c r="B66" s="418">
        <v>0</v>
      </c>
      <c r="C66" s="418">
        <v>136.89400000000001</v>
      </c>
      <c r="D66" s="419">
        <v>136.89400000000001</v>
      </c>
      <c r="E66" s="428" t="s">
        <v>258</v>
      </c>
      <c r="F66" s="418">
        <v>0</v>
      </c>
      <c r="G66" s="419">
        <v>0</v>
      </c>
      <c r="H66" s="421">
        <v>-0.224</v>
      </c>
      <c r="I66" s="418">
        <v>73.510999999999996</v>
      </c>
      <c r="J66" s="419">
        <v>73.510999999999996</v>
      </c>
      <c r="K66" s="429" t="s">
        <v>258</v>
      </c>
    </row>
    <row r="67" spans="1:11" ht="14.4" customHeight="1" thickBot="1" x14ac:dyDescent="0.35">
      <c r="A67" s="440" t="s">
        <v>319</v>
      </c>
      <c r="B67" s="418">
        <v>0</v>
      </c>
      <c r="C67" s="418">
        <v>15.59224</v>
      </c>
      <c r="D67" s="419">
        <v>15.59224</v>
      </c>
      <c r="E67" s="428" t="s">
        <v>268</v>
      </c>
      <c r="F67" s="418">
        <v>0</v>
      </c>
      <c r="G67" s="419">
        <v>0</v>
      </c>
      <c r="H67" s="421">
        <v>0</v>
      </c>
      <c r="I67" s="418">
        <v>0</v>
      </c>
      <c r="J67" s="419">
        <v>0</v>
      </c>
      <c r="K67" s="429" t="s">
        <v>258</v>
      </c>
    </row>
    <row r="68" spans="1:11" ht="14.4" customHeight="1" thickBot="1" x14ac:dyDescent="0.35">
      <c r="A68" s="438" t="s">
        <v>47</v>
      </c>
      <c r="B68" s="418">
        <v>1177.5292089068801</v>
      </c>
      <c r="C68" s="418">
        <v>988.36800000000005</v>
      </c>
      <c r="D68" s="419">
        <v>-189.16120890688299</v>
      </c>
      <c r="E68" s="420">
        <v>0.83935752295900001</v>
      </c>
      <c r="F68" s="418">
        <v>1139.0037745066099</v>
      </c>
      <c r="G68" s="419">
        <v>1044.0867932977301</v>
      </c>
      <c r="H68" s="421">
        <v>49.249469999999</v>
      </c>
      <c r="I68" s="418">
        <v>929.83779000000004</v>
      </c>
      <c r="J68" s="419">
        <v>-114.249003297728</v>
      </c>
      <c r="K68" s="422">
        <v>0.81636058704199999</v>
      </c>
    </row>
    <row r="69" spans="1:11" ht="14.4" customHeight="1" thickBot="1" x14ac:dyDescent="0.35">
      <c r="A69" s="439" t="s">
        <v>320</v>
      </c>
      <c r="B69" s="423">
        <v>0.20973774570699999</v>
      </c>
      <c r="C69" s="423">
        <v>0</v>
      </c>
      <c r="D69" s="424">
        <v>-0.20973774570699999</v>
      </c>
      <c r="E69" s="430">
        <v>0</v>
      </c>
      <c r="F69" s="423">
        <v>0</v>
      </c>
      <c r="G69" s="424">
        <v>0</v>
      </c>
      <c r="H69" s="426">
        <v>0</v>
      </c>
      <c r="I69" s="423">
        <v>0</v>
      </c>
      <c r="J69" s="424">
        <v>0</v>
      </c>
      <c r="K69" s="431">
        <v>0</v>
      </c>
    </row>
    <row r="70" spans="1:11" ht="14.4" customHeight="1" thickBot="1" x14ac:dyDescent="0.35">
      <c r="A70" s="440" t="s">
        <v>321</v>
      </c>
      <c r="B70" s="418">
        <v>0.20973774570699999</v>
      </c>
      <c r="C70" s="418">
        <v>0</v>
      </c>
      <c r="D70" s="419">
        <v>-0.20973774570699999</v>
      </c>
      <c r="E70" s="420">
        <v>0</v>
      </c>
      <c r="F70" s="418">
        <v>0</v>
      </c>
      <c r="G70" s="419">
        <v>0</v>
      </c>
      <c r="H70" s="421">
        <v>0</v>
      </c>
      <c r="I70" s="418">
        <v>0</v>
      </c>
      <c r="J70" s="419">
        <v>0</v>
      </c>
      <c r="K70" s="422">
        <v>0</v>
      </c>
    </row>
    <row r="71" spans="1:11" ht="14.4" customHeight="1" thickBot="1" x14ac:dyDescent="0.35">
      <c r="A71" s="439" t="s">
        <v>322</v>
      </c>
      <c r="B71" s="423">
        <v>56.540991433949003</v>
      </c>
      <c r="C71" s="423">
        <v>31.502490000000002</v>
      </c>
      <c r="D71" s="424">
        <v>-25.038501433949001</v>
      </c>
      <c r="E71" s="430">
        <v>0.55716196693800002</v>
      </c>
      <c r="F71" s="423">
        <v>24.258537649718001</v>
      </c>
      <c r="G71" s="424">
        <v>22.236992845574999</v>
      </c>
      <c r="H71" s="426">
        <v>2.5015800000000001</v>
      </c>
      <c r="I71" s="423">
        <v>37.456339999999997</v>
      </c>
      <c r="J71" s="424">
        <v>15.219347154424</v>
      </c>
      <c r="K71" s="431">
        <v>1.5440477303639999</v>
      </c>
    </row>
    <row r="72" spans="1:11" ht="14.4" customHeight="1" thickBot="1" x14ac:dyDescent="0.35">
      <c r="A72" s="440" t="s">
        <v>323</v>
      </c>
      <c r="B72" s="418">
        <v>37.165861453504</v>
      </c>
      <c r="C72" s="418">
        <v>23.976900000000001</v>
      </c>
      <c r="D72" s="419">
        <v>-13.188961453504</v>
      </c>
      <c r="E72" s="420">
        <v>0.64513236239600003</v>
      </c>
      <c r="F72" s="418">
        <v>15.982233214042999</v>
      </c>
      <c r="G72" s="419">
        <v>14.650380446206</v>
      </c>
      <c r="H72" s="421">
        <v>1.8603000000000001</v>
      </c>
      <c r="I72" s="418">
        <v>28.963699999999999</v>
      </c>
      <c r="J72" s="419">
        <v>14.313319553793001</v>
      </c>
      <c r="K72" s="422">
        <v>1.8122436090180001</v>
      </c>
    </row>
    <row r="73" spans="1:11" ht="14.4" customHeight="1" thickBot="1" x14ac:dyDescent="0.35">
      <c r="A73" s="440" t="s">
        <v>324</v>
      </c>
      <c r="B73" s="418">
        <v>19.375129980444999</v>
      </c>
      <c r="C73" s="418">
        <v>7.5255900000000002</v>
      </c>
      <c r="D73" s="419">
        <v>-11.849539980445</v>
      </c>
      <c r="E73" s="420">
        <v>0.38841494263999998</v>
      </c>
      <c r="F73" s="418">
        <v>8.2763044356739996</v>
      </c>
      <c r="G73" s="419">
        <v>7.5866123993679997</v>
      </c>
      <c r="H73" s="421">
        <v>0.64127999999899998</v>
      </c>
      <c r="I73" s="418">
        <v>8.4926399999999997</v>
      </c>
      <c r="J73" s="419">
        <v>0.90602760063099996</v>
      </c>
      <c r="K73" s="422">
        <v>1.026139150149</v>
      </c>
    </row>
    <row r="74" spans="1:11" ht="14.4" customHeight="1" thickBot="1" x14ac:dyDescent="0.35">
      <c r="A74" s="439" t="s">
        <v>325</v>
      </c>
      <c r="B74" s="423">
        <v>22.000411616270998</v>
      </c>
      <c r="C74" s="423">
        <v>32.546509999999998</v>
      </c>
      <c r="D74" s="424">
        <v>10.546098383727999</v>
      </c>
      <c r="E74" s="430">
        <v>1.4793591396229999</v>
      </c>
      <c r="F74" s="423">
        <v>37.030576448634001</v>
      </c>
      <c r="G74" s="424">
        <v>33.944695077913998</v>
      </c>
      <c r="H74" s="426">
        <v>3.6596600000000001</v>
      </c>
      <c r="I74" s="423">
        <v>20.608000000000001</v>
      </c>
      <c r="J74" s="424">
        <v>-13.336695077913999</v>
      </c>
      <c r="K74" s="431">
        <v>0.55651307585099996</v>
      </c>
    </row>
    <row r="75" spans="1:11" ht="14.4" customHeight="1" thickBot="1" x14ac:dyDescent="0.35">
      <c r="A75" s="440" t="s">
        <v>326</v>
      </c>
      <c r="B75" s="418">
        <v>3.0004122147249999</v>
      </c>
      <c r="C75" s="418">
        <v>2.7</v>
      </c>
      <c r="D75" s="419">
        <v>-0.30041221472500002</v>
      </c>
      <c r="E75" s="420">
        <v>0.89987635257200005</v>
      </c>
      <c r="F75" s="418">
        <v>2.999995225393</v>
      </c>
      <c r="G75" s="419">
        <v>2.749995623277</v>
      </c>
      <c r="H75" s="421">
        <v>0.67499999999899996</v>
      </c>
      <c r="I75" s="418">
        <v>2.7</v>
      </c>
      <c r="J75" s="419">
        <v>-4.9995623277000002E-2</v>
      </c>
      <c r="K75" s="422">
        <v>0.90000143238399999</v>
      </c>
    </row>
    <row r="76" spans="1:11" ht="14.4" customHeight="1" thickBot="1" x14ac:dyDescent="0.35">
      <c r="A76" s="440" t="s">
        <v>327</v>
      </c>
      <c r="B76" s="418">
        <v>18.999999401545001</v>
      </c>
      <c r="C76" s="418">
        <v>29.846509999999999</v>
      </c>
      <c r="D76" s="419">
        <v>10.846510598454</v>
      </c>
      <c r="E76" s="420">
        <v>1.570868996847</v>
      </c>
      <c r="F76" s="418">
        <v>34.030581223239999</v>
      </c>
      <c r="G76" s="419">
        <v>31.194699454637</v>
      </c>
      <c r="H76" s="421">
        <v>2.9846599999999999</v>
      </c>
      <c r="I76" s="418">
        <v>17.908000000000001</v>
      </c>
      <c r="J76" s="419">
        <v>-13.286699454637001</v>
      </c>
      <c r="K76" s="422">
        <v>0.52623256366100002</v>
      </c>
    </row>
    <row r="77" spans="1:11" ht="14.4" customHeight="1" thickBot="1" x14ac:dyDescent="0.35">
      <c r="A77" s="439" t="s">
        <v>328</v>
      </c>
      <c r="B77" s="423">
        <v>339.53962240085599</v>
      </c>
      <c r="C77" s="423">
        <v>261.39769000000001</v>
      </c>
      <c r="D77" s="424">
        <v>-78.141932400856007</v>
      </c>
      <c r="E77" s="430">
        <v>0.76985916445199998</v>
      </c>
      <c r="F77" s="423">
        <v>262.74554588567599</v>
      </c>
      <c r="G77" s="424">
        <v>240.85008372853699</v>
      </c>
      <c r="H77" s="426">
        <v>21.525659999999998</v>
      </c>
      <c r="I77" s="423">
        <v>240.72216</v>
      </c>
      <c r="J77" s="424">
        <v>-0.12792372853600001</v>
      </c>
      <c r="K77" s="431">
        <v>0.91617979360400004</v>
      </c>
    </row>
    <row r="78" spans="1:11" ht="14.4" customHeight="1" thickBot="1" x14ac:dyDescent="0.35">
      <c r="A78" s="440" t="s">
        <v>329</v>
      </c>
      <c r="B78" s="418">
        <v>300.521922908634</v>
      </c>
      <c r="C78" s="418">
        <v>221.89814999999999</v>
      </c>
      <c r="D78" s="419">
        <v>-78.623772908633995</v>
      </c>
      <c r="E78" s="420">
        <v>0.73837591564799998</v>
      </c>
      <c r="F78" s="418">
        <v>228.475378186847</v>
      </c>
      <c r="G78" s="419">
        <v>209.435763337943</v>
      </c>
      <c r="H78" s="421">
        <v>19.00639</v>
      </c>
      <c r="I78" s="418">
        <v>209.10070999999999</v>
      </c>
      <c r="J78" s="419">
        <v>-0.33505333794300002</v>
      </c>
      <c r="K78" s="422">
        <v>0.91520019207000003</v>
      </c>
    </row>
    <row r="79" spans="1:11" ht="14.4" customHeight="1" thickBot="1" x14ac:dyDescent="0.35">
      <c r="A79" s="440" t="s">
        <v>330</v>
      </c>
      <c r="B79" s="418">
        <v>0</v>
      </c>
      <c r="C79" s="418">
        <v>0</v>
      </c>
      <c r="D79" s="419">
        <v>0</v>
      </c>
      <c r="E79" s="420">
        <v>1</v>
      </c>
      <c r="F79" s="418">
        <v>0</v>
      </c>
      <c r="G79" s="419">
        <v>0</v>
      </c>
      <c r="H79" s="421">
        <v>0</v>
      </c>
      <c r="I79" s="418">
        <v>2.2385000000000002</v>
      </c>
      <c r="J79" s="419">
        <v>2.2385000000000002</v>
      </c>
      <c r="K79" s="429" t="s">
        <v>268</v>
      </c>
    </row>
    <row r="80" spans="1:11" ht="14.4" customHeight="1" thickBot="1" x14ac:dyDescent="0.35">
      <c r="A80" s="440" t="s">
        <v>331</v>
      </c>
      <c r="B80" s="418">
        <v>1.6778072749749999</v>
      </c>
      <c r="C80" s="418">
        <v>0.36399999999999999</v>
      </c>
      <c r="D80" s="419">
        <v>-1.3138072749750001</v>
      </c>
      <c r="E80" s="420">
        <v>0.216949828165</v>
      </c>
      <c r="F80" s="418">
        <v>0.40187537061</v>
      </c>
      <c r="G80" s="419">
        <v>0.368385756392</v>
      </c>
      <c r="H80" s="421">
        <v>0</v>
      </c>
      <c r="I80" s="418">
        <v>0.36399999999999999</v>
      </c>
      <c r="J80" s="419">
        <v>-4.3857563920000004E-3</v>
      </c>
      <c r="K80" s="422">
        <v>0.90575344153799997</v>
      </c>
    </row>
    <row r="81" spans="1:11" ht="14.4" customHeight="1" thickBot="1" x14ac:dyDescent="0.35">
      <c r="A81" s="440" t="s">
        <v>332</v>
      </c>
      <c r="B81" s="418">
        <v>37.339892217246003</v>
      </c>
      <c r="C81" s="418">
        <v>39.135539999999999</v>
      </c>
      <c r="D81" s="419">
        <v>1.795647782753</v>
      </c>
      <c r="E81" s="420">
        <v>1.0480892599339999</v>
      </c>
      <c r="F81" s="418">
        <v>33.868292328217997</v>
      </c>
      <c r="G81" s="419">
        <v>31.045934634200002</v>
      </c>
      <c r="H81" s="421">
        <v>2.5192700000000001</v>
      </c>
      <c r="I81" s="418">
        <v>29.01895</v>
      </c>
      <c r="J81" s="419">
        <v>-2.0269846342000002</v>
      </c>
      <c r="K81" s="422">
        <v>0.85681763103800002</v>
      </c>
    </row>
    <row r="82" spans="1:11" ht="14.4" customHeight="1" thickBot="1" x14ac:dyDescent="0.35">
      <c r="A82" s="439" t="s">
        <v>333</v>
      </c>
      <c r="B82" s="423">
        <v>569.238451694638</v>
      </c>
      <c r="C82" s="423">
        <v>527.35258999999996</v>
      </c>
      <c r="D82" s="424">
        <v>-41.885861694638002</v>
      </c>
      <c r="E82" s="430">
        <v>0.92641772253700005</v>
      </c>
      <c r="F82" s="423">
        <v>404.16936898103501</v>
      </c>
      <c r="G82" s="424">
        <v>370.488588232616</v>
      </c>
      <c r="H82" s="426">
        <v>21.562570000000001</v>
      </c>
      <c r="I82" s="423">
        <v>409.61894000000001</v>
      </c>
      <c r="J82" s="424">
        <v>39.130351767383999</v>
      </c>
      <c r="K82" s="431">
        <v>1.0134833845340001</v>
      </c>
    </row>
    <row r="83" spans="1:11" ht="14.4" customHeight="1" thickBot="1" x14ac:dyDescent="0.35">
      <c r="A83" s="440" t="s">
        <v>334</v>
      </c>
      <c r="B83" s="418">
        <v>0</v>
      </c>
      <c r="C83" s="418">
        <v>19.54</v>
      </c>
      <c r="D83" s="419">
        <v>19.54</v>
      </c>
      <c r="E83" s="428" t="s">
        <v>268</v>
      </c>
      <c r="F83" s="418">
        <v>0</v>
      </c>
      <c r="G83" s="419">
        <v>0</v>
      </c>
      <c r="H83" s="421">
        <v>0</v>
      </c>
      <c r="I83" s="418">
        <v>0</v>
      </c>
      <c r="J83" s="419">
        <v>0</v>
      </c>
      <c r="K83" s="429" t="s">
        <v>258</v>
      </c>
    </row>
    <row r="84" spans="1:11" ht="14.4" customHeight="1" thickBot="1" x14ac:dyDescent="0.35">
      <c r="A84" s="440" t="s">
        <v>335</v>
      </c>
      <c r="B84" s="418">
        <v>325.21709860875001</v>
      </c>
      <c r="C84" s="418">
        <v>352.35059999999999</v>
      </c>
      <c r="D84" s="419">
        <v>27.13350139125</v>
      </c>
      <c r="E84" s="420">
        <v>1.0834319643929999</v>
      </c>
      <c r="F84" s="418">
        <v>236.79681120822801</v>
      </c>
      <c r="G84" s="419">
        <v>217.06374360754199</v>
      </c>
      <c r="H84" s="421">
        <v>14.544</v>
      </c>
      <c r="I84" s="418">
        <v>255.12119999999999</v>
      </c>
      <c r="J84" s="419">
        <v>38.057456392456999</v>
      </c>
      <c r="K84" s="422">
        <v>1.077384440686</v>
      </c>
    </row>
    <row r="85" spans="1:11" ht="14.4" customHeight="1" thickBot="1" x14ac:dyDescent="0.35">
      <c r="A85" s="440" t="s">
        <v>336</v>
      </c>
      <c r="B85" s="418">
        <v>31.999998992077</v>
      </c>
      <c r="C85" s="418">
        <v>16.598600000000001</v>
      </c>
      <c r="D85" s="419">
        <v>-15.401398992077</v>
      </c>
      <c r="E85" s="420">
        <v>0.51870626633700001</v>
      </c>
      <c r="F85" s="418">
        <v>14.999976126967001</v>
      </c>
      <c r="G85" s="419">
        <v>13.749978116386</v>
      </c>
      <c r="H85" s="421">
        <v>0</v>
      </c>
      <c r="I85" s="418">
        <v>6.2045000000000003</v>
      </c>
      <c r="J85" s="419">
        <v>-7.5454781163859996</v>
      </c>
      <c r="K85" s="422">
        <v>0.41363399164600001</v>
      </c>
    </row>
    <row r="86" spans="1:11" ht="14.4" customHeight="1" thickBot="1" x14ac:dyDescent="0.35">
      <c r="A86" s="440" t="s">
        <v>337</v>
      </c>
      <c r="B86" s="418">
        <v>210.09022643611701</v>
      </c>
      <c r="C86" s="418">
        <v>136.94917000000001</v>
      </c>
      <c r="D86" s="419">
        <v>-73.141056436116997</v>
      </c>
      <c r="E86" s="420">
        <v>0.65185883381200005</v>
      </c>
      <c r="F86" s="418">
        <v>149.35242877788801</v>
      </c>
      <c r="G86" s="419">
        <v>136.906393046397</v>
      </c>
      <c r="H86" s="421">
        <v>6.4571299999990002</v>
      </c>
      <c r="I86" s="418">
        <v>147.73179999999999</v>
      </c>
      <c r="J86" s="419">
        <v>10.825406953602</v>
      </c>
      <c r="K86" s="422">
        <v>0.98914896268399999</v>
      </c>
    </row>
    <row r="87" spans="1:11" ht="14.4" customHeight="1" thickBot="1" x14ac:dyDescent="0.35">
      <c r="A87" s="440" t="s">
        <v>338</v>
      </c>
      <c r="B87" s="418">
        <v>1.9311276576930001</v>
      </c>
      <c r="C87" s="418">
        <v>1.91422</v>
      </c>
      <c r="D87" s="419">
        <v>-1.6907657693000001E-2</v>
      </c>
      <c r="E87" s="420">
        <v>0.99124467115000003</v>
      </c>
      <c r="F87" s="418">
        <v>3.020152867952</v>
      </c>
      <c r="G87" s="419">
        <v>2.7684734622890002</v>
      </c>
      <c r="H87" s="421">
        <v>0.56143999999899996</v>
      </c>
      <c r="I87" s="418">
        <v>0.56143999999899996</v>
      </c>
      <c r="J87" s="419">
        <v>-2.207033462289</v>
      </c>
      <c r="K87" s="422">
        <v>0.18589787489099999</v>
      </c>
    </row>
    <row r="88" spans="1:11" ht="14.4" customHeight="1" thickBot="1" x14ac:dyDescent="0.35">
      <c r="A88" s="439" t="s">
        <v>339</v>
      </c>
      <c r="B88" s="423">
        <v>189.99999401546</v>
      </c>
      <c r="C88" s="423">
        <v>135.56872000000001</v>
      </c>
      <c r="D88" s="424">
        <v>-54.431274015459998</v>
      </c>
      <c r="E88" s="430">
        <v>0.71351960142100002</v>
      </c>
      <c r="F88" s="423">
        <v>410.79974554154899</v>
      </c>
      <c r="G88" s="424">
        <v>376.566433413087</v>
      </c>
      <c r="H88" s="426">
        <v>0</v>
      </c>
      <c r="I88" s="423">
        <v>221.43235000000001</v>
      </c>
      <c r="J88" s="424">
        <v>-155.13408341308599</v>
      </c>
      <c r="K88" s="431">
        <v>0.53902747604599999</v>
      </c>
    </row>
    <row r="89" spans="1:11" ht="14.4" customHeight="1" thickBot="1" x14ac:dyDescent="0.35">
      <c r="A89" s="440" t="s">
        <v>340</v>
      </c>
      <c r="B89" s="418">
        <v>0</v>
      </c>
      <c r="C89" s="418">
        <v>37.50318</v>
      </c>
      <c r="D89" s="419">
        <v>37.50318</v>
      </c>
      <c r="E89" s="428" t="s">
        <v>268</v>
      </c>
      <c r="F89" s="418">
        <v>19.680867082787</v>
      </c>
      <c r="G89" s="419">
        <v>18.040794825888</v>
      </c>
      <c r="H89" s="421">
        <v>0</v>
      </c>
      <c r="I89" s="418">
        <v>0</v>
      </c>
      <c r="J89" s="419">
        <v>-18.040794825888</v>
      </c>
      <c r="K89" s="422">
        <v>0</v>
      </c>
    </row>
    <row r="90" spans="1:11" ht="14.4" customHeight="1" thickBot="1" x14ac:dyDescent="0.35">
      <c r="A90" s="440" t="s">
        <v>341</v>
      </c>
      <c r="B90" s="418">
        <v>99.999996850241999</v>
      </c>
      <c r="C90" s="418">
        <v>16.401140000000002</v>
      </c>
      <c r="D90" s="419">
        <v>-83.598856850242001</v>
      </c>
      <c r="E90" s="420">
        <v>0.16401140516500001</v>
      </c>
      <c r="F90" s="418">
        <v>231.11913310444299</v>
      </c>
      <c r="G90" s="419">
        <v>211.85920534574001</v>
      </c>
      <c r="H90" s="421">
        <v>0</v>
      </c>
      <c r="I90" s="418">
        <v>68.817350000000005</v>
      </c>
      <c r="J90" s="419">
        <v>-143.04185534574</v>
      </c>
      <c r="K90" s="422">
        <v>0.29775704449700002</v>
      </c>
    </row>
    <row r="91" spans="1:11" ht="14.4" customHeight="1" thickBot="1" x14ac:dyDescent="0.35">
      <c r="A91" s="440" t="s">
        <v>342</v>
      </c>
      <c r="B91" s="418">
        <v>89.999997165218005</v>
      </c>
      <c r="C91" s="418">
        <v>81.664400000000001</v>
      </c>
      <c r="D91" s="419">
        <v>-8.3355971652179992</v>
      </c>
      <c r="E91" s="420">
        <v>0.90738225080199997</v>
      </c>
      <c r="F91" s="418">
        <v>159.99974535431801</v>
      </c>
      <c r="G91" s="419">
        <v>146.666433241459</v>
      </c>
      <c r="H91" s="421">
        <v>0</v>
      </c>
      <c r="I91" s="418">
        <v>152.61500000000001</v>
      </c>
      <c r="J91" s="419">
        <v>5.9485667585410003</v>
      </c>
      <c r="K91" s="422">
        <v>0.95384526807799996</v>
      </c>
    </row>
    <row r="92" spans="1:11" ht="14.4" customHeight="1" thickBot="1" x14ac:dyDescent="0.35">
      <c r="A92" s="437" t="s">
        <v>48</v>
      </c>
      <c r="B92" s="418">
        <v>14899.9995306861</v>
      </c>
      <c r="C92" s="418">
        <v>14548.511909999999</v>
      </c>
      <c r="D92" s="419">
        <v>-351.48762068611398</v>
      </c>
      <c r="E92" s="420">
        <v>0.97641022605600003</v>
      </c>
      <c r="F92" s="418">
        <v>14901.001345254699</v>
      </c>
      <c r="G92" s="419">
        <v>13659.2512331502</v>
      </c>
      <c r="H92" s="421">
        <v>1735.3011899999999</v>
      </c>
      <c r="I92" s="418">
        <v>15697.41077</v>
      </c>
      <c r="J92" s="419">
        <v>2038.1595368498299</v>
      </c>
      <c r="K92" s="422">
        <v>1.05344670511</v>
      </c>
    </row>
    <row r="93" spans="1:11" ht="14.4" customHeight="1" thickBot="1" x14ac:dyDescent="0.35">
      <c r="A93" s="443" t="s">
        <v>343</v>
      </c>
      <c r="B93" s="423">
        <v>11048.9996519833</v>
      </c>
      <c r="C93" s="423">
        <v>10789.688</v>
      </c>
      <c r="D93" s="424">
        <v>-259.31165198328</v>
      </c>
      <c r="E93" s="430">
        <v>0.97653075751999996</v>
      </c>
      <c r="F93" s="423">
        <v>11031.000995873101</v>
      </c>
      <c r="G93" s="424">
        <v>10111.750912883699</v>
      </c>
      <c r="H93" s="426">
        <v>1283.0170000000001</v>
      </c>
      <c r="I93" s="423">
        <v>11597.643</v>
      </c>
      <c r="J93" s="424">
        <v>1485.89208711633</v>
      </c>
      <c r="K93" s="431">
        <v>1.0513681400570001</v>
      </c>
    </row>
    <row r="94" spans="1:11" ht="14.4" customHeight="1" thickBot="1" x14ac:dyDescent="0.35">
      <c r="A94" s="439" t="s">
        <v>344</v>
      </c>
      <c r="B94" s="423">
        <v>10999.9996535267</v>
      </c>
      <c r="C94" s="423">
        <v>10708.985000000001</v>
      </c>
      <c r="D94" s="424">
        <v>-291.01465352666099</v>
      </c>
      <c r="E94" s="430">
        <v>0.97354412157299997</v>
      </c>
      <c r="F94" s="423">
        <v>10900.000984046501</v>
      </c>
      <c r="G94" s="424">
        <v>9991.6675687092702</v>
      </c>
      <c r="H94" s="426">
        <v>1273.816</v>
      </c>
      <c r="I94" s="423">
        <v>11467.547</v>
      </c>
      <c r="J94" s="424">
        <v>1475.8794312907301</v>
      </c>
      <c r="K94" s="431">
        <v>1.0520684371289999</v>
      </c>
    </row>
    <row r="95" spans="1:11" ht="14.4" customHeight="1" thickBot="1" x14ac:dyDescent="0.35">
      <c r="A95" s="440" t="s">
        <v>345</v>
      </c>
      <c r="B95" s="418">
        <v>10999.9996535267</v>
      </c>
      <c r="C95" s="418">
        <v>10708.985000000001</v>
      </c>
      <c r="D95" s="419">
        <v>-291.01465352666099</v>
      </c>
      <c r="E95" s="420">
        <v>0.97354412157299997</v>
      </c>
      <c r="F95" s="418">
        <v>10900.000984046501</v>
      </c>
      <c r="G95" s="419">
        <v>9991.6675687092702</v>
      </c>
      <c r="H95" s="421">
        <v>1273.816</v>
      </c>
      <c r="I95" s="418">
        <v>11467.547</v>
      </c>
      <c r="J95" s="419">
        <v>1475.8794312907301</v>
      </c>
      <c r="K95" s="422">
        <v>1.0520684371289999</v>
      </c>
    </row>
    <row r="96" spans="1:11" ht="14.4" customHeight="1" thickBot="1" x14ac:dyDescent="0.35">
      <c r="A96" s="439" t="s">
        <v>346</v>
      </c>
      <c r="B96" s="423">
        <v>14.999999527536</v>
      </c>
      <c r="C96" s="423">
        <v>70.8</v>
      </c>
      <c r="D96" s="424">
        <v>55.800000472462997</v>
      </c>
      <c r="E96" s="430">
        <v>4.7200001486680003</v>
      </c>
      <c r="F96" s="423">
        <v>100.00000902794901</v>
      </c>
      <c r="G96" s="424">
        <v>91.666674942285994</v>
      </c>
      <c r="H96" s="426">
        <v>3.9999999999989999</v>
      </c>
      <c r="I96" s="423">
        <v>116</v>
      </c>
      <c r="J96" s="424">
        <v>24.333325057713001</v>
      </c>
      <c r="K96" s="431">
        <v>1.1599998952749999</v>
      </c>
    </row>
    <row r="97" spans="1:11" ht="14.4" customHeight="1" thickBot="1" x14ac:dyDescent="0.35">
      <c r="A97" s="440" t="s">
        <v>347</v>
      </c>
      <c r="B97" s="418">
        <v>14.999999527536</v>
      </c>
      <c r="C97" s="418">
        <v>70.8</v>
      </c>
      <c r="D97" s="419">
        <v>55.800000472462997</v>
      </c>
      <c r="E97" s="420">
        <v>4.7200001486680003</v>
      </c>
      <c r="F97" s="418">
        <v>100.00000902794901</v>
      </c>
      <c r="G97" s="419">
        <v>91.666674942285994</v>
      </c>
      <c r="H97" s="421">
        <v>3.9999999999989999</v>
      </c>
      <c r="I97" s="418">
        <v>116</v>
      </c>
      <c r="J97" s="419">
        <v>24.333325057713001</v>
      </c>
      <c r="K97" s="422">
        <v>1.1599998952749999</v>
      </c>
    </row>
    <row r="98" spans="1:11" ht="14.4" customHeight="1" thickBot="1" x14ac:dyDescent="0.35">
      <c r="A98" s="439" t="s">
        <v>348</v>
      </c>
      <c r="B98" s="423">
        <v>33.999998929081997</v>
      </c>
      <c r="C98" s="423">
        <v>9.9030000000000005</v>
      </c>
      <c r="D98" s="424">
        <v>-24.096998929082002</v>
      </c>
      <c r="E98" s="430">
        <v>0.29126471505599999</v>
      </c>
      <c r="F98" s="423">
        <v>31.000002798663999</v>
      </c>
      <c r="G98" s="424">
        <v>28.416669232107999</v>
      </c>
      <c r="H98" s="426">
        <v>5.2009999999990004</v>
      </c>
      <c r="I98" s="423">
        <v>14.096</v>
      </c>
      <c r="J98" s="424">
        <v>-14.320669232107999</v>
      </c>
      <c r="K98" s="431">
        <v>0.45470963636799999</v>
      </c>
    </row>
    <row r="99" spans="1:11" ht="14.4" customHeight="1" thickBot="1" x14ac:dyDescent="0.35">
      <c r="A99" s="440" t="s">
        <v>349</v>
      </c>
      <c r="B99" s="418">
        <v>33.999998929081997</v>
      </c>
      <c r="C99" s="418">
        <v>9.9030000000000005</v>
      </c>
      <c r="D99" s="419">
        <v>-24.096998929082002</v>
      </c>
      <c r="E99" s="420">
        <v>0.29126471505599999</v>
      </c>
      <c r="F99" s="418">
        <v>31.000002798663999</v>
      </c>
      <c r="G99" s="419">
        <v>28.416669232107999</v>
      </c>
      <c r="H99" s="421">
        <v>5.2009999999990004</v>
      </c>
      <c r="I99" s="418">
        <v>14.096</v>
      </c>
      <c r="J99" s="419">
        <v>-14.320669232107999</v>
      </c>
      <c r="K99" s="422">
        <v>0.45470963636799999</v>
      </c>
    </row>
    <row r="100" spans="1:11" ht="14.4" customHeight="1" thickBot="1" x14ac:dyDescent="0.35">
      <c r="A100" s="438" t="s">
        <v>350</v>
      </c>
      <c r="B100" s="418">
        <v>3740.9998821675699</v>
      </c>
      <c r="C100" s="418">
        <v>3651.6333</v>
      </c>
      <c r="D100" s="419">
        <v>-89.366582167565994</v>
      </c>
      <c r="E100" s="420">
        <v>0.97611157845899998</v>
      </c>
      <c r="F100" s="418">
        <v>3706.0003345758</v>
      </c>
      <c r="G100" s="419">
        <v>3397.1669733611502</v>
      </c>
      <c r="H100" s="421">
        <v>433.09815999999898</v>
      </c>
      <c r="I100" s="418">
        <v>3927.5391199999999</v>
      </c>
      <c r="J100" s="419">
        <v>530.37214663884799</v>
      </c>
      <c r="K100" s="422">
        <v>1.0597784040530001</v>
      </c>
    </row>
    <row r="101" spans="1:11" ht="14.4" customHeight="1" thickBot="1" x14ac:dyDescent="0.35">
      <c r="A101" s="439" t="s">
        <v>351</v>
      </c>
      <c r="B101" s="423">
        <v>990.99996878590196</v>
      </c>
      <c r="C101" s="423">
        <v>967.45506</v>
      </c>
      <c r="D101" s="424">
        <v>-23.544908785901001</v>
      </c>
      <c r="E101" s="430">
        <v>0.97624126182799997</v>
      </c>
      <c r="F101" s="423">
        <v>981.00008856418299</v>
      </c>
      <c r="G101" s="424">
        <v>899.25008118383403</v>
      </c>
      <c r="H101" s="426">
        <v>114.64416</v>
      </c>
      <c r="I101" s="423">
        <v>1039.65237</v>
      </c>
      <c r="J101" s="424">
        <v>140.40228881616599</v>
      </c>
      <c r="K101" s="431">
        <v>1.0597882529460001</v>
      </c>
    </row>
    <row r="102" spans="1:11" ht="14.4" customHeight="1" thickBot="1" x14ac:dyDescent="0.35">
      <c r="A102" s="440" t="s">
        <v>352</v>
      </c>
      <c r="B102" s="418">
        <v>990.99996878590196</v>
      </c>
      <c r="C102" s="418">
        <v>967.45506</v>
      </c>
      <c r="D102" s="419">
        <v>-23.544908785901001</v>
      </c>
      <c r="E102" s="420">
        <v>0.97624126182799997</v>
      </c>
      <c r="F102" s="418">
        <v>981.00008856418299</v>
      </c>
      <c r="G102" s="419">
        <v>899.25008118383403</v>
      </c>
      <c r="H102" s="421">
        <v>114.64416</v>
      </c>
      <c r="I102" s="418">
        <v>1039.65237</v>
      </c>
      <c r="J102" s="419">
        <v>140.40228881616599</v>
      </c>
      <c r="K102" s="422">
        <v>1.0597882529460001</v>
      </c>
    </row>
    <row r="103" spans="1:11" ht="14.4" customHeight="1" thickBot="1" x14ac:dyDescent="0.35">
      <c r="A103" s="439" t="s">
        <v>353</v>
      </c>
      <c r="B103" s="423">
        <v>2749.99991338167</v>
      </c>
      <c r="C103" s="423">
        <v>2684.1782400000002</v>
      </c>
      <c r="D103" s="424">
        <v>-65.821673381664993</v>
      </c>
      <c r="E103" s="430">
        <v>0.97606484528899995</v>
      </c>
      <c r="F103" s="423">
        <v>2725.0002460116202</v>
      </c>
      <c r="G103" s="424">
        <v>2497.9168921773198</v>
      </c>
      <c r="H103" s="426">
        <v>318.45400000000001</v>
      </c>
      <c r="I103" s="423">
        <v>2887.8867500000001</v>
      </c>
      <c r="J103" s="424">
        <v>389.969857822682</v>
      </c>
      <c r="K103" s="431">
        <v>1.0597748584519999</v>
      </c>
    </row>
    <row r="104" spans="1:11" ht="14.4" customHeight="1" thickBot="1" x14ac:dyDescent="0.35">
      <c r="A104" s="440" t="s">
        <v>354</v>
      </c>
      <c r="B104" s="418">
        <v>2749.99991338167</v>
      </c>
      <c r="C104" s="418">
        <v>2684.1782400000002</v>
      </c>
      <c r="D104" s="419">
        <v>-65.821673381664993</v>
      </c>
      <c r="E104" s="420">
        <v>0.97606484528899995</v>
      </c>
      <c r="F104" s="418">
        <v>2725.0002460116202</v>
      </c>
      <c r="G104" s="419">
        <v>2497.9168921773198</v>
      </c>
      <c r="H104" s="421">
        <v>318.45400000000001</v>
      </c>
      <c r="I104" s="418">
        <v>2887.8867500000001</v>
      </c>
      <c r="J104" s="419">
        <v>389.969857822682</v>
      </c>
      <c r="K104" s="422">
        <v>1.0597748584519999</v>
      </c>
    </row>
    <row r="105" spans="1:11" ht="14.4" customHeight="1" thickBot="1" x14ac:dyDescent="0.35">
      <c r="A105" s="438" t="s">
        <v>355</v>
      </c>
      <c r="B105" s="418">
        <v>109.999996535267</v>
      </c>
      <c r="C105" s="418">
        <v>107.19061000000001</v>
      </c>
      <c r="D105" s="419">
        <v>-2.8093865352659999</v>
      </c>
      <c r="E105" s="420">
        <v>0.97446012160200002</v>
      </c>
      <c r="F105" s="418">
        <v>164.000014805837</v>
      </c>
      <c r="G105" s="419">
        <v>150.33334690535099</v>
      </c>
      <c r="H105" s="421">
        <v>19.186029999999999</v>
      </c>
      <c r="I105" s="418">
        <v>172.22864999999999</v>
      </c>
      <c r="J105" s="419">
        <v>21.895303094649002</v>
      </c>
      <c r="K105" s="422">
        <v>1.0501746003120001</v>
      </c>
    </row>
    <row r="106" spans="1:11" ht="14.4" customHeight="1" thickBot="1" x14ac:dyDescent="0.35">
      <c r="A106" s="439" t="s">
        <v>356</v>
      </c>
      <c r="B106" s="423">
        <v>109.999996535267</v>
      </c>
      <c r="C106" s="423">
        <v>107.19061000000001</v>
      </c>
      <c r="D106" s="424">
        <v>-2.8093865352659999</v>
      </c>
      <c r="E106" s="430">
        <v>0.97446012160200002</v>
      </c>
      <c r="F106" s="423">
        <v>164.000014805837</v>
      </c>
      <c r="G106" s="424">
        <v>150.33334690535099</v>
      </c>
      <c r="H106" s="426">
        <v>19.186029999999999</v>
      </c>
      <c r="I106" s="423">
        <v>172.22864999999999</v>
      </c>
      <c r="J106" s="424">
        <v>21.895303094649002</v>
      </c>
      <c r="K106" s="431">
        <v>1.0501746003120001</v>
      </c>
    </row>
    <row r="107" spans="1:11" ht="14.4" customHeight="1" thickBot="1" x14ac:dyDescent="0.35">
      <c r="A107" s="440" t="s">
        <v>357</v>
      </c>
      <c r="B107" s="418">
        <v>109.999996535267</v>
      </c>
      <c r="C107" s="418">
        <v>107.19061000000001</v>
      </c>
      <c r="D107" s="419">
        <v>-2.8093865352659999</v>
      </c>
      <c r="E107" s="420">
        <v>0.97446012160200002</v>
      </c>
      <c r="F107" s="418">
        <v>164.000014805837</v>
      </c>
      <c r="G107" s="419">
        <v>150.33334690535099</v>
      </c>
      <c r="H107" s="421">
        <v>19.186029999999999</v>
      </c>
      <c r="I107" s="418">
        <v>172.22864999999999</v>
      </c>
      <c r="J107" s="419">
        <v>21.895303094649002</v>
      </c>
      <c r="K107" s="422">
        <v>1.0501746003120001</v>
      </c>
    </row>
    <row r="108" spans="1:11" ht="14.4" customHeight="1" thickBot="1" x14ac:dyDescent="0.35">
      <c r="A108" s="437" t="s">
        <v>358</v>
      </c>
      <c r="B108" s="418">
        <v>0</v>
      </c>
      <c r="C108" s="418">
        <v>106.84538000000001</v>
      </c>
      <c r="D108" s="419">
        <v>106.84538000000001</v>
      </c>
      <c r="E108" s="428" t="s">
        <v>258</v>
      </c>
      <c r="F108" s="418">
        <v>0</v>
      </c>
      <c r="G108" s="419">
        <v>0</v>
      </c>
      <c r="H108" s="421">
        <v>33.604999999999997</v>
      </c>
      <c r="I108" s="418">
        <v>124.1395</v>
      </c>
      <c r="J108" s="419">
        <v>124.1395</v>
      </c>
      <c r="K108" s="429" t="s">
        <v>258</v>
      </c>
    </row>
    <row r="109" spans="1:11" ht="14.4" customHeight="1" thickBot="1" x14ac:dyDescent="0.35">
      <c r="A109" s="438" t="s">
        <v>359</v>
      </c>
      <c r="B109" s="418">
        <v>0</v>
      </c>
      <c r="C109" s="418">
        <v>106.84538000000001</v>
      </c>
      <c r="D109" s="419">
        <v>106.84538000000001</v>
      </c>
      <c r="E109" s="428" t="s">
        <v>258</v>
      </c>
      <c r="F109" s="418">
        <v>0</v>
      </c>
      <c r="G109" s="419">
        <v>0</v>
      </c>
      <c r="H109" s="421">
        <v>33.604999999999997</v>
      </c>
      <c r="I109" s="418">
        <v>124.1395</v>
      </c>
      <c r="J109" s="419">
        <v>124.1395</v>
      </c>
      <c r="K109" s="429" t="s">
        <v>258</v>
      </c>
    </row>
    <row r="110" spans="1:11" ht="14.4" customHeight="1" thickBot="1" x14ac:dyDescent="0.35">
      <c r="A110" s="439" t="s">
        <v>360</v>
      </c>
      <c r="B110" s="423">
        <v>0</v>
      </c>
      <c r="C110" s="423">
        <v>47.507379999999998</v>
      </c>
      <c r="D110" s="424">
        <v>47.507379999999998</v>
      </c>
      <c r="E110" s="425" t="s">
        <v>258</v>
      </c>
      <c r="F110" s="423">
        <v>0</v>
      </c>
      <c r="G110" s="424">
        <v>0</v>
      </c>
      <c r="H110" s="426">
        <v>20.305</v>
      </c>
      <c r="I110" s="423">
        <v>49.357500000000002</v>
      </c>
      <c r="J110" s="424">
        <v>49.357500000000002</v>
      </c>
      <c r="K110" s="427" t="s">
        <v>258</v>
      </c>
    </row>
    <row r="111" spans="1:11" ht="14.4" customHeight="1" thickBot="1" x14ac:dyDescent="0.35">
      <c r="A111" s="440" t="s">
        <v>361</v>
      </c>
      <c r="B111" s="418">
        <v>0</v>
      </c>
      <c r="C111" s="418">
        <v>0.59075</v>
      </c>
      <c r="D111" s="419">
        <v>0.59075</v>
      </c>
      <c r="E111" s="428" t="s">
        <v>258</v>
      </c>
      <c r="F111" s="418">
        <v>0</v>
      </c>
      <c r="G111" s="419">
        <v>0</v>
      </c>
      <c r="H111" s="421">
        <v>0</v>
      </c>
      <c r="I111" s="418">
        <v>0</v>
      </c>
      <c r="J111" s="419">
        <v>0</v>
      </c>
      <c r="K111" s="429" t="s">
        <v>258</v>
      </c>
    </row>
    <row r="112" spans="1:11" ht="14.4" customHeight="1" thickBot="1" x14ac:dyDescent="0.35">
      <c r="A112" s="440" t="s">
        <v>362</v>
      </c>
      <c r="B112" s="418">
        <v>0</v>
      </c>
      <c r="C112" s="418">
        <v>4.1666299999999996</v>
      </c>
      <c r="D112" s="419">
        <v>4.1666299999999996</v>
      </c>
      <c r="E112" s="428" t="s">
        <v>258</v>
      </c>
      <c r="F112" s="418">
        <v>0</v>
      </c>
      <c r="G112" s="419">
        <v>0</v>
      </c>
      <c r="H112" s="421">
        <v>0</v>
      </c>
      <c r="I112" s="418">
        <v>0</v>
      </c>
      <c r="J112" s="419">
        <v>0</v>
      </c>
      <c r="K112" s="429" t="s">
        <v>258</v>
      </c>
    </row>
    <row r="113" spans="1:11" ht="14.4" customHeight="1" thickBot="1" x14ac:dyDescent="0.35">
      <c r="A113" s="440" t="s">
        <v>363</v>
      </c>
      <c r="B113" s="418">
        <v>0</v>
      </c>
      <c r="C113" s="418">
        <v>42.75</v>
      </c>
      <c r="D113" s="419">
        <v>42.75</v>
      </c>
      <c r="E113" s="428" t="s">
        <v>258</v>
      </c>
      <c r="F113" s="418">
        <v>0</v>
      </c>
      <c r="G113" s="419">
        <v>0</v>
      </c>
      <c r="H113" s="421">
        <v>20.305</v>
      </c>
      <c r="I113" s="418">
        <v>49.055</v>
      </c>
      <c r="J113" s="419">
        <v>49.055</v>
      </c>
      <c r="K113" s="429" t="s">
        <v>258</v>
      </c>
    </row>
    <row r="114" spans="1:11" ht="14.4" customHeight="1" thickBot="1" x14ac:dyDescent="0.35">
      <c r="A114" s="440" t="s">
        <v>364</v>
      </c>
      <c r="B114" s="418">
        <v>0</v>
      </c>
      <c r="C114" s="418">
        <v>0</v>
      </c>
      <c r="D114" s="419">
        <v>0</v>
      </c>
      <c r="E114" s="428" t="s">
        <v>258</v>
      </c>
      <c r="F114" s="418">
        <v>0</v>
      </c>
      <c r="G114" s="419">
        <v>0</v>
      </c>
      <c r="H114" s="421">
        <v>0</v>
      </c>
      <c r="I114" s="418">
        <v>0.30249999999999999</v>
      </c>
      <c r="J114" s="419">
        <v>0.30249999999999999</v>
      </c>
      <c r="K114" s="429" t="s">
        <v>268</v>
      </c>
    </row>
    <row r="115" spans="1:11" ht="14.4" customHeight="1" thickBot="1" x14ac:dyDescent="0.35">
      <c r="A115" s="442" t="s">
        <v>365</v>
      </c>
      <c r="B115" s="418">
        <v>0</v>
      </c>
      <c r="C115" s="418">
        <v>12.8</v>
      </c>
      <c r="D115" s="419">
        <v>12.8</v>
      </c>
      <c r="E115" s="428" t="s">
        <v>258</v>
      </c>
      <c r="F115" s="418">
        <v>0</v>
      </c>
      <c r="G115" s="419">
        <v>0</v>
      </c>
      <c r="H115" s="421">
        <v>9.4999999999989999</v>
      </c>
      <c r="I115" s="418">
        <v>14</v>
      </c>
      <c r="J115" s="419">
        <v>14</v>
      </c>
      <c r="K115" s="429" t="s">
        <v>258</v>
      </c>
    </row>
    <row r="116" spans="1:11" ht="14.4" customHeight="1" thickBot="1" x14ac:dyDescent="0.35">
      <c r="A116" s="440" t="s">
        <v>366</v>
      </c>
      <c r="B116" s="418">
        <v>0</v>
      </c>
      <c r="C116" s="418">
        <v>12.8</v>
      </c>
      <c r="D116" s="419">
        <v>12.8</v>
      </c>
      <c r="E116" s="428" t="s">
        <v>258</v>
      </c>
      <c r="F116" s="418">
        <v>0</v>
      </c>
      <c r="G116" s="419">
        <v>0</v>
      </c>
      <c r="H116" s="421">
        <v>9.4999999999989999</v>
      </c>
      <c r="I116" s="418">
        <v>14</v>
      </c>
      <c r="J116" s="419">
        <v>14</v>
      </c>
      <c r="K116" s="429" t="s">
        <v>258</v>
      </c>
    </row>
    <row r="117" spans="1:11" ht="14.4" customHeight="1" thickBot="1" x14ac:dyDescent="0.35">
      <c r="A117" s="442" t="s">
        <v>367</v>
      </c>
      <c r="B117" s="418">
        <v>0</v>
      </c>
      <c r="C117" s="418">
        <v>13.4</v>
      </c>
      <c r="D117" s="419">
        <v>13.4</v>
      </c>
      <c r="E117" s="428" t="s">
        <v>258</v>
      </c>
      <c r="F117" s="418">
        <v>0</v>
      </c>
      <c r="G117" s="419">
        <v>0</v>
      </c>
      <c r="H117" s="421">
        <v>3.7999999999990002</v>
      </c>
      <c r="I117" s="418">
        <v>11.5</v>
      </c>
      <c r="J117" s="419">
        <v>11.5</v>
      </c>
      <c r="K117" s="429" t="s">
        <v>258</v>
      </c>
    </row>
    <row r="118" spans="1:11" ht="14.4" customHeight="1" thickBot="1" x14ac:dyDescent="0.35">
      <c r="A118" s="440" t="s">
        <v>368</v>
      </c>
      <c r="B118" s="418">
        <v>0</v>
      </c>
      <c r="C118" s="418">
        <v>13.4</v>
      </c>
      <c r="D118" s="419">
        <v>13.4</v>
      </c>
      <c r="E118" s="428" t="s">
        <v>258</v>
      </c>
      <c r="F118" s="418">
        <v>0</v>
      </c>
      <c r="G118" s="419">
        <v>0</v>
      </c>
      <c r="H118" s="421">
        <v>3.7999999999990002</v>
      </c>
      <c r="I118" s="418">
        <v>11.5</v>
      </c>
      <c r="J118" s="419">
        <v>11.5</v>
      </c>
      <c r="K118" s="429" t="s">
        <v>258</v>
      </c>
    </row>
    <row r="119" spans="1:11" ht="14.4" customHeight="1" thickBot="1" x14ac:dyDescent="0.35">
      <c r="A119" s="442" t="s">
        <v>369</v>
      </c>
      <c r="B119" s="418">
        <v>0</v>
      </c>
      <c r="C119" s="418">
        <v>33.137999999999998</v>
      </c>
      <c r="D119" s="419">
        <v>33.137999999999998</v>
      </c>
      <c r="E119" s="428" t="s">
        <v>258</v>
      </c>
      <c r="F119" s="418">
        <v>0</v>
      </c>
      <c r="G119" s="419">
        <v>0</v>
      </c>
      <c r="H119" s="421">
        <v>0</v>
      </c>
      <c r="I119" s="418">
        <v>49.281999999999996</v>
      </c>
      <c r="J119" s="419">
        <v>49.281999999999996</v>
      </c>
      <c r="K119" s="429" t="s">
        <v>258</v>
      </c>
    </row>
    <row r="120" spans="1:11" ht="14.4" customHeight="1" thickBot="1" x14ac:dyDescent="0.35">
      <c r="A120" s="440" t="s">
        <v>370</v>
      </c>
      <c r="B120" s="418">
        <v>0</v>
      </c>
      <c r="C120" s="418">
        <v>33.137999999999998</v>
      </c>
      <c r="D120" s="419">
        <v>33.137999999999998</v>
      </c>
      <c r="E120" s="428" t="s">
        <v>258</v>
      </c>
      <c r="F120" s="418">
        <v>0</v>
      </c>
      <c r="G120" s="419">
        <v>0</v>
      </c>
      <c r="H120" s="421">
        <v>0</v>
      </c>
      <c r="I120" s="418">
        <v>49.281999999999996</v>
      </c>
      <c r="J120" s="419">
        <v>49.281999999999996</v>
      </c>
      <c r="K120" s="429" t="s">
        <v>258</v>
      </c>
    </row>
    <row r="121" spans="1:11" ht="14.4" customHeight="1" thickBot="1" x14ac:dyDescent="0.35">
      <c r="A121" s="437" t="s">
        <v>371</v>
      </c>
      <c r="B121" s="418">
        <v>2050.9998984448798</v>
      </c>
      <c r="C121" s="418">
        <v>2114.5818399999998</v>
      </c>
      <c r="D121" s="419">
        <v>63.581941555116998</v>
      </c>
      <c r="E121" s="420">
        <v>1.0310004606059999</v>
      </c>
      <c r="F121" s="418">
        <v>1856.8922530730699</v>
      </c>
      <c r="G121" s="419">
        <v>1702.15123198365</v>
      </c>
      <c r="H121" s="421">
        <v>105.91</v>
      </c>
      <c r="I121" s="418">
        <v>1741.1010000000001</v>
      </c>
      <c r="J121" s="419">
        <v>38.949768016352998</v>
      </c>
      <c r="K121" s="422">
        <v>0.93764244916100004</v>
      </c>
    </row>
    <row r="122" spans="1:11" ht="14.4" customHeight="1" thickBot="1" x14ac:dyDescent="0.35">
      <c r="A122" s="438" t="s">
        <v>372</v>
      </c>
      <c r="B122" s="418">
        <v>2050.9998984448798</v>
      </c>
      <c r="C122" s="418">
        <v>2075.7510000000002</v>
      </c>
      <c r="D122" s="419">
        <v>24.751101555117</v>
      </c>
      <c r="E122" s="420">
        <v>1.012067821931</v>
      </c>
      <c r="F122" s="418">
        <v>1781.0041127914401</v>
      </c>
      <c r="G122" s="419">
        <v>1632.5871033921601</v>
      </c>
      <c r="H122" s="421">
        <v>105.91</v>
      </c>
      <c r="I122" s="418">
        <v>1709.758</v>
      </c>
      <c r="J122" s="419">
        <v>77.170896607843005</v>
      </c>
      <c r="K122" s="422">
        <v>0.959996660153</v>
      </c>
    </row>
    <row r="123" spans="1:11" ht="14.4" customHeight="1" thickBot="1" x14ac:dyDescent="0.35">
      <c r="A123" s="439" t="s">
        <v>373</v>
      </c>
      <c r="B123" s="423">
        <v>2050.9998984448798</v>
      </c>
      <c r="C123" s="423">
        <v>2075.7510000000002</v>
      </c>
      <c r="D123" s="424">
        <v>24.751101555117</v>
      </c>
      <c r="E123" s="430">
        <v>1.012067821931</v>
      </c>
      <c r="F123" s="423">
        <v>1781.0041127914401</v>
      </c>
      <c r="G123" s="424">
        <v>1632.5871033921601</v>
      </c>
      <c r="H123" s="426">
        <v>105.91</v>
      </c>
      <c r="I123" s="423">
        <v>1709.758</v>
      </c>
      <c r="J123" s="424">
        <v>77.170896607843005</v>
      </c>
      <c r="K123" s="431">
        <v>0.959996660153</v>
      </c>
    </row>
    <row r="124" spans="1:11" ht="14.4" customHeight="1" thickBot="1" x14ac:dyDescent="0.35">
      <c r="A124" s="440" t="s">
        <v>374</v>
      </c>
      <c r="B124" s="418">
        <v>41.999998677100002</v>
      </c>
      <c r="C124" s="418">
        <v>42.335999999999999</v>
      </c>
      <c r="D124" s="419">
        <v>0.33600132289899998</v>
      </c>
      <c r="E124" s="420">
        <v>1.0080000317490001</v>
      </c>
      <c r="F124" s="418">
        <v>42.000096988905</v>
      </c>
      <c r="G124" s="419">
        <v>38.500088906496003</v>
      </c>
      <c r="H124" s="421">
        <v>3.528</v>
      </c>
      <c r="I124" s="418">
        <v>38.808</v>
      </c>
      <c r="J124" s="419">
        <v>0.307911093503</v>
      </c>
      <c r="K124" s="422">
        <v>0.92399786624900004</v>
      </c>
    </row>
    <row r="125" spans="1:11" ht="14.4" customHeight="1" thickBot="1" x14ac:dyDescent="0.35">
      <c r="A125" s="440" t="s">
        <v>375</v>
      </c>
      <c r="B125" s="418">
        <v>420.999986739512</v>
      </c>
      <c r="C125" s="418">
        <v>421.584</v>
      </c>
      <c r="D125" s="419">
        <v>0.58401326048699997</v>
      </c>
      <c r="E125" s="420">
        <v>1.0013872049370001</v>
      </c>
      <c r="F125" s="418">
        <v>421.000972198314</v>
      </c>
      <c r="G125" s="419">
        <v>385.91755784845498</v>
      </c>
      <c r="H125" s="421">
        <v>35.213999999999999</v>
      </c>
      <c r="I125" s="418">
        <v>386.69799999999998</v>
      </c>
      <c r="J125" s="419">
        <v>0.78044215154499996</v>
      </c>
      <c r="K125" s="422">
        <v>0.91852044421800005</v>
      </c>
    </row>
    <row r="126" spans="1:11" ht="14.4" customHeight="1" thickBot="1" x14ac:dyDescent="0.35">
      <c r="A126" s="440" t="s">
        <v>376</v>
      </c>
      <c r="B126" s="418">
        <v>1583.99995010781</v>
      </c>
      <c r="C126" s="418">
        <v>1607.1389999999999</v>
      </c>
      <c r="D126" s="419">
        <v>23.139049892191</v>
      </c>
      <c r="E126" s="420">
        <v>1.014607986503</v>
      </c>
      <c r="F126" s="418">
        <v>1314.0030343671899</v>
      </c>
      <c r="G126" s="419">
        <v>1204.5027815032499</v>
      </c>
      <c r="H126" s="421">
        <v>66.776999999999006</v>
      </c>
      <c r="I126" s="418">
        <v>1279.951</v>
      </c>
      <c r="J126" s="419">
        <v>75.448218496747003</v>
      </c>
      <c r="K126" s="422">
        <v>0.97408526960999997</v>
      </c>
    </row>
    <row r="127" spans="1:11" ht="14.4" customHeight="1" thickBot="1" x14ac:dyDescent="0.35">
      <c r="A127" s="440" t="s">
        <v>377</v>
      </c>
      <c r="B127" s="418">
        <v>3.9999629204609999</v>
      </c>
      <c r="C127" s="418">
        <v>4.6920000000000002</v>
      </c>
      <c r="D127" s="419">
        <v>0.69203707953799998</v>
      </c>
      <c r="E127" s="420">
        <v>1.173010873675</v>
      </c>
      <c r="F127" s="418">
        <v>4.0000092370380003</v>
      </c>
      <c r="G127" s="419">
        <v>3.6666751339519998</v>
      </c>
      <c r="H127" s="421">
        <v>0.39099999999899998</v>
      </c>
      <c r="I127" s="418">
        <v>4.3010000000000002</v>
      </c>
      <c r="J127" s="419">
        <v>0.634324866047</v>
      </c>
      <c r="K127" s="422">
        <v>1.0752475169739999</v>
      </c>
    </row>
    <row r="128" spans="1:11" ht="14.4" customHeight="1" thickBot="1" x14ac:dyDescent="0.35">
      <c r="A128" s="438" t="s">
        <v>378</v>
      </c>
      <c r="B128" s="418">
        <v>0</v>
      </c>
      <c r="C128" s="418">
        <v>38.830840000000002</v>
      </c>
      <c r="D128" s="419">
        <v>38.830840000000002</v>
      </c>
      <c r="E128" s="428" t="s">
        <v>258</v>
      </c>
      <c r="F128" s="418">
        <v>75.888140281624999</v>
      </c>
      <c r="G128" s="419">
        <v>69.564128591490004</v>
      </c>
      <c r="H128" s="421">
        <v>0</v>
      </c>
      <c r="I128" s="418">
        <v>31.343</v>
      </c>
      <c r="J128" s="419">
        <v>-38.221128591488998</v>
      </c>
      <c r="K128" s="422">
        <v>0.413015787232</v>
      </c>
    </row>
    <row r="129" spans="1:11" ht="14.4" customHeight="1" thickBot="1" x14ac:dyDescent="0.35">
      <c r="A129" s="439" t="s">
        <v>379</v>
      </c>
      <c r="B129" s="423">
        <v>0</v>
      </c>
      <c r="C129" s="423">
        <v>20.68084</v>
      </c>
      <c r="D129" s="424">
        <v>20.68084</v>
      </c>
      <c r="E129" s="425" t="s">
        <v>258</v>
      </c>
      <c r="F129" s="423">
        <v>31</v>
      </c>
      <c r="G129" s="424">
        <v>28.416666666666</v>
      </c>
      <c r="H129" s="426">
        <v>0</v>
      </c>
      <c r="I129" s="423">
        <v>31.343</v>
      </c>
      <c r="J129" s="424">
        <v>2.9263333333329999</v>
      </c>
      <c r="K129" s="431">
        <v>1.0110645161289999</v>
      </c>
    </row>
    <row r="130" spans="1:11" ht="14.4" customHeight="1" thickBot="1" x14ac:dyDescent="0.35">
      <c r="A130" s="440" t="s">
        <v>380</v>
      </c>
      <c r="B130" s="418">
        <v>0</v>
      </c>
      <c r="C130" s="418">
        <v>20.68084</v>
      </c>
      <c r="D130" s="419">
        <v>20.68084</v>
      </c>
      <c r="E130" s="428" t="s">
        <v>258</v>
      </c>
      <c r="F130" s="418">
        <v>31</v>
      </c>
      <c r="G130" s="419">
        <v>28.416666666666</v>
      </c>
      <c r="H130" s="421">
        <v>0</v>
      </c>
      <c r="I130" s="418">
        <v>31.343</v>
      </c>
      <c r="J130" s="419">
        <v>2.9263333333329999</v>
      </c>
      <c r="K130" s="422">
        <v>1.0110645161289999</v>
      </c>
    </row>
    <row r="131" spans="1:11" ht="14.4" customHeight="1" thickBot="1" x14ac:dyDescent="0.35">
      <c r="A131" s="439" t="s">
        <v>381</v>
      </c>
      <c r="B131" s="423">
        <v>0</v>
      </c>
      <c r="C131" s="423">
        <v>18.149999999999999</v>
      </c>
      <c r="D131" s="424">
        <v>18.149999999999999</v>
      </c>
      <c r="E131" s="425" t="s">
        <v>258</v>
      </c>
      <c r="F131" s="423">
        <v>44.888140281624999</v>
      </c>
      <c r="G131" s="424">
        <v>41.147461924822998</v>
      </c>
      <c r="H131" s="426">
        <v>0</v>
      </c>
      <c r="I131" s="423">
        <v>0</v>
      </c>
      <c r="J131" s="424">
        <v>-41.147461924822998</v>
      </c>
      <c r="K131" s="431">
        <v>0</v>
      </c>
    </row>
    <row r="132" spans="1:11" ht="14.4" customHeight="1" thickBot="1" x14ac:dyDescent="0.35">
      <c r="A132" s="440" t="s">
        <v>382</v>
      </c>
      <c r="B132" s="418">
        <v>0</v>
      </c>
      <c r="C132" s="418">
        <v>18.149999999999999</v>
      </c>
      <c r="D132" s="419">
        <v>18.149999999999999</v>
      </c>
      <c r="E132" s="428" t="s">
        <v>268</v>
      </c>
      <c r="F132" s="418">
        <v>44.888140281624999</v>
      </c>
      <c r="G132" s="419">
        <v>41.147461924822998</v>
      </c>
      <c r="H132" s="421">
        <v>0</v>
      </c>
      <c r="I132" s="418">
        <v>0</v>
      </c>
      <c r="J132" s="419">
        <v>-41.147461924822998</v>
      </c>
      <c r="K132" s="422">
        <v>0</v>
      </c>
    </row>
    <row r="133" spans="1:11" ht="14.4" customHeight="1" thickBot="1" x14ac:dyDescent="0.35">
      <c r="A133" s="437" t="s">
        <v>383</v>
      </c>
      <c r="B133" s="418">
        <v>0</v>
      </c>
      <c r="C133" s="418">
        <v>1.20431</v>
      </c>
      <c r="D133" s="419">
        <v>1.20431</v>
      </c>
      <c r="E133" s="428" t="s">
        <v>258</v>
      </c>
      <c r="F133" s="418">
        <v>0</v>
      </c>
      <c r="G133" s="419">
        <v>0</v>
      </c>
      <c r="H133" s="421">
        <v>0</v>
      </c>
      <c r="I133" s="418">
        <v>0.28316999999999998</v>
      </c>
      <c r="J133" s="419">
        <v>0.28316999999999998</v>
      </c>
      <c r="K133" s="429" t="s">
        <v>258</v>
      </c>
    </row>
    <row r="134" spans="1:11" ht="14.4" customHeight="1" thickBot="1" x14ac:dyDescent="0.35">
      <c r="A134" s="438" t="s">
        <v>384</v>
      </c>
      <c r="B134" s="418">
        <v>0</v>
      </c>
      <c r="C134" s="418">
        <v>1.20431</v>
      </c>
      <c r="D134" s="419">
        <v>1.20431</v>
      </c>
      <c r="E134" s="428" t="s">
        <v>258</v>
      </c>
      <c r="F134" s="418">
        <v>0</v>
      </c>
      <c r="G134" s="419">
        <v>0</v>
      </c>
      <c r="H134" s="421">
        <v>0</v>
      </c>
      <c r="I134" s="418">
        <v>0.28316999999999998</v>
      </c>
      <c r="J134" s="419">
        <v>0.28316999999999998</v>
      </c>
      <c r="K134" s="429" t="s">
        <v>258</v>
      </c>
    </row>
    <row r="135" spans="1:11" ht="14.4" customHeight="1" thickBot="1" x14ac:dyDescent="0.35">
      <c r="A135" s="439" t="s">
        <v>385</v>
      </c>
      <c r="B135" s="423">
        <v>0</v>
      </c>
      <c r="C135" s="423">
        <v>1.20431</v>
      </c>
      <c r="D135" s="424">
        <v>1.20431</v>
      </c>
      <c r="E135" s="425" t="s">
        <v>258</v>
      </c>
      <c r="F135" s="423">
        <v>0</v>
      </c>
      <c r="G135" s="424">
        <v>0</v>
      </c>
      <c r="H135" s="426">
        <v>0</v>
      </c>
      <c r="I135" s="423">
        <v>0.28316999999999998</v>
      </c>
      <c r="J135" s="424">
        <v>0.28316999999999998</v>
      </c>
      <c r="K135" s="427" t="s">
        <v>258</v>
      </c>
    </row>
    <row r="136" spans="1:11" ht="14.4" customHeight="1" thickBot="1" x14ac:dyDescent="0.35">
      <c r="A136" s="440" t="s">
        <v>386</v>
      </c>
      <c r="B136" s="418">
        <v>0</v>
      </c>
      <c r="C136" s="418">
        <v>1.20431</v>
      </c>
      <c r="D136" s="419">
        <v>1.20431</v>
      </c>
      <c r="E136" s="428" t="s">
        <v>258</v>
      </c>
      <c r="F136" s="418">
        <v>0</v>
      </c>
      <c r="G136" s="419">
        <v>0</v>
      </c>
      <c r="H136" s="421">
        <v>0</v>
      </c>
      <c r="I136" s="418">
        <v>0.28316999999999998</v>
      </c>
      <c r="J136" s="419">
        <v>0.28316999999999998</v>
      </c>
      <c r="K136" s="429" t="s">
        <v>258</v>
      </c>
    </row>
    <row r="137" spans="1:11" ht="14.4" customHeight="1" thickBot="1" x14ac:dyDescent="0.35">
      <c r="A137" s="436" t="s">
        <v>387</v>
      </c>
      <c r="B137" s="418">
        <v>59224.982298911498</v>
      </c>
      <c r="C137" s="418">
        <v>76503.901259999999</v>
      </c>
      <c r="D137" s="419">
        <v>17278.918961088501</v>
      </c>
      <c r="E137" s="420">
        <v>1.2917505128810001</v>
      </c>
      <c r="F137" s="418">
        <v>77975.618239885094</v>
      </c>
      <c r="G137" s="419">
        <v>71477.650053228004</v>
      </c>
      <c r="H137" s="421">
        <v>3079.86834</v>
      </c>
      <c r="I137" s="418">
        <v>85685.683699999994</v>
      </c>
      <c r="J137" s="419">
        <v>14208.033646772001</v>
      </c>
      <c r="K137" s="422">
        <v>1.098877900992</v>
      </c>
    </row>
    <row r="138" spans="1:11" ht="14.4" customHeight="1" thickBot="1" x14ac:dyDescent="0.35">
      <c r="A138" s="437" t="s">
        <v>388</v>
      </c>
      <c r="B138" s="418">
        <v>59201.982298911498</v>
      </c>
      <c r="C138" s="418">
        <v>76495.840389999998</v>
      </c>
      <c r="D138" s="419">
        <v>17293.858091088499</v>
      </c>
      <c r="E138" s="420">
        <v>1.2921161998220001</v>
      </c>
      <c r="F138" s="418">
        <v>77973.232826761203</v>
      </c>
      <c r="G138" s="419">
        <v>71475.463424531103</v>
      </c>
      <c r="H138" s="421">
        <v>3077.8313400000002</v>
      </c>
      <c r="I138" s="418">
        <v>85661.18707</v>
      </c>
      <c r="J138" s="419">
        <v>14185.723645468899</v>
      </c>
      <c r="K138" s="422">
        <v>1.098597351482</v>
      </c>
    </row>
    <row r="139" spans="1:11" ht="14.4" customHeight="1" thickBot="1" x14ac:dyDescent="0.35">
      <c r="A139" s="438" t="s">
        <v>389</v>
      </c>
      <c r="B139" s="418">
        <v>59201.982298911498</v>
      </c>
      <c r="C139" s="418">
        <v>76495.840389999998</v>
      </c>
      <c r="D139" s="419">
        <v>17293.858091088499</v>
      </c>
      <c r="E139" s="420">
        <v>1.2921161998220001</v>
      </c>
      <c r="F139" s="418">
        <v>77973.232826761203</v>
      </c>
      <c r="G139" s="419">
        <v>71475.463424531103</v>
      </c>
      <c r="H139" s="421">
        <v>3077.8313400000002</v>
      </c>
      <c r="I139" s="418">
        <v>85661.18707</v>
      </c>
      <c r="J139" s="419">
        <v>14185.723645468899</v>
      </c>
      <c r="K139" s="422">
        <v>1.098597351482</v>
      </c>
    </row>
    <row r="140" spans="1:11" ht="14.4" customHeight="1" thickBot="1" x14ac:dyDescent="0.35">
      <c r="A140" s="439" t="s">
        <v>390</v>
      </c>
      <c r="B140" s="423">
        <v>347.62220521387701</v>
      </c>
      <c r="C140" s="423">
        <v>51.708939999999998</v>
      </c>
      <c r="D140" s="424">
        <v>-295.91326521387703</v>
      </c>
      <c r="E140" s="430">
        <v>0.14875039403199999</v>
      </c>
      <c r="F140" s="423">
        <v>37.225029770150996</v>
      </c>
      <c r="G140" s="424">
        <v>34.122943955971998</v>
      </c>
      <c r="H140" s="426">
        <v>0</v>
      </c>
      <c r="I140" s="423">
        <v>29.793099999999999</v>
      </c>
      <c r="J140" s="424">
        <v>-4.3298439559719997</v>
      </c>
      <c r="K140" s="431">
        <v>0.80035127396600003</v>
      </c>
    </row>
    <row r="141" spans="1:11" ht="14.4" customHeight="1" thickBot="1" x14ac:dyDescent="0.35">
      <c r="A141" s="440" t="s">
        <v>391</v>
      </c>
      <c r="B141" s="418">
        <v>165.40040387859099</v>
      </c>
      <c r="C141" s="418">
        <v>15.486000000000001</v>
      </c>
      <c r="D141" s="419">
        <v>-149.914403878591</v>
      </c>
      <c r="E141" s="420">
        <v>9.3627340906000001E-2</v>
      </c>
      <c r="F141" s="418">
        <v>15.901642664125999</v>
      </c>
      <c r="G141" s="419">
        <v>14.576505775448</v>
      </c>
      <c r="H141" s="421">
        <v>0</v>
      </c>
      <c r="I141" s="418">
        <v>24.445599999999999</v>
      </c>
      <c r="J141" s="419">
        <v>9.8690942245510005</v>
      </c>
      <c r="K141" s="422">
        <v>1.537300297606</v>
      </c>
    </row>
    <row r="142" spans="1:11" ht="14.4" customHeight="1" thickBot="1" x14ac:dyDescent="0.35">
      <c r="A142" s="440" t="s">
        <v>392</v>
      </c>
      <c r="B142" s="418">
        <v>0</v>
      </c>
      <c r="C142" s="418">
        <v>11.2112</v>
      </c>
      <c r="D142" s="419">
        <v>11.2112</v>
      </c>
      <c r="E142" s="428" t="s">
        <v>268</v>
      </c>
      <c r="F142" s="418">
        <v>0.59907563200900005</v>
      </c>
      <c r="G142" s="419">
        <v>0.54915266267499996</v>
      </c>
      <c r="H142" s="421">
        <v>0</v>
      </c>
      <c r="I142" s="418">
        <v>0</v>
      </c>
      <c r="J142" s="419">
        <v>-0.54915266267499996</v>
      </c>
      <c r="K142" s="422">
        <v>0</v>
      </c>
    </row>
    <row r="143" spans="1:11" ht="14.4" customHeight="1" thickBot="1" x14ac:dyDescent="0.35">
      <c r="A143" s="440" t="s">
        <v>393</v>
      </c>
      <c r="B143" s="418">
        <v>182.22180133528499</v>
      </c>
      <c r="C143" s="418">
        <v>25.01174</v>
      </c>
      <c r="D143" s="419">
        <v>-157.21006133528499</v>
      </c>
      <c r="E143" s="420">
        <v>0.13725986581499999</v>
      </c>
      <c r="F143" s="418">
        <v>20.724311474015</v>
      </c>
      <c r="G143" s="419">
        <v>18.997285517847001</v>
      </c>
      <c r="H143" s="421">
        <v>0</v>
      </c>
      <c r="I143" s="418">
        <v>5.3475000000000001</v>
      </c>
      <c r="J143" s="419">
        <v>-13.649785517847</v>
      </c>
      <c r="K143" s="422">
        <v>0.25803028518900001</v>
      </c>
    </row>
    <row r="144" spans="1:11" ht="14.4" customHeight="1" thickBot="1" x14ac:dyDescent="0.35">
      <c r="A144" s="439" t="s">
        <v>394</v>
      </c>
      <c r="B144" s="423">
        <v>5.1116973209059999</v>
      </c>
      <c r="C144" s="423">
        <v>211.09623999999999</v>
      </c>
      <c r="D144" s="424">
        <v>205.98454267909401</v>
      </c>
      <c r="E144" s="430">
        <v>41.296701809129999</v>
      </c>
      <c r="F144" s="423">
        <v>177.00000020053699</v>
      </c>
      <c r="G144" s="424">
        <v>162.25000018382599</v>
      </c>
      <c r="H144" s="426">
        <v>12.064</v>
      </c>
      <c r="I144" s="423">
        <v>22.868369999999999</v>
      </c>
      <c r="J144" s="424">
        <v>-139.38163018382599</v>
      </c>
      <c r="K144" s="431">
        <v>0.129199830362</v>
      </c>
    </row>
    <row r="145" spans="1:11" ht="14.4" customHeight="1" thickBot="1" x14ac:dyDescent="0.35">
      <c r="A145" s="440" t="s">
        <v>395</v>
      </c>
      <c r="B145" s="418">
        <v>5.1116973209059999</v>
      </c>
      <c r="C145" s="418">
        <v>71.515839999999997</v>
      </c>
      <c r="D145" s="419">
        <v>66.404142679092999</v>
      </c>
      <c r="E145" s="420">
        <v>13.990624935382</v>
      </c>
      <c r="F145" s="418">
        <v>2.0000002005369999</v>
      </c>
      <c r="G145" s="419">
        <v>1.8333335171589999</v>
      </c>
      <c r="H145" s="421">
        <v>12.064</v>
      </c>
      <c r="I145" s="418">
        <v>24.49117</v>
      </c>
      <c r="J145" s="419">
        <v>22.657836482840001</v>
      </c>
      <c r="K145" s="422">
        <v>12.245583772151001</v>
      </c>
    </row>
    <row r="146" spans="1:11" ht="14.4" customHeight="1" thickBot="1" x14ac:dyDescent="0.35">
      <c r="A146" s="440" t="s">
        <v>396</v>
      </c>
      <c r="B146" s="418">
        <v>0</v>
      </c>
      <c r="C146" s="418">
        <v>139.5804</v>
      </c>
      <c r="D146" s="419">
        <v>139.5804</v>
      </c>
      <c r="E146" s="428" t="s">
        <v>268</v>
      </c>
      <c r="F146" s="418">
        <v>175</v>
      </c>
      <c r="G146" s="419">
        <v>160.416666666667</v>
      </c>
      <c r="H146" s="421">
        <v>0</v>
      </c>
      <c r="I146" s="418">
        <v>-1.6228</v>
      </c>
      <c r="J146" s="419">
        <v>-162.03946666666701</v>
      </c>
      <c r="K146" s="422">
        <v>-9.2731428570000003E-3</v>
      </c>
    </row>
    <row r="147" spans="1:11" ht="14.4" customHeight="1" thickBot="1" x14ac:dyDescent="0.35">
      <c r="A147" s="439" t="s">
        <v>397</v>
      </c>
      <c r="B147" s="423">
        <v>112.248396361396</v>
      </c>
      <c r="C147" s="423">
        <v>0</v>
      </c>
      <c r="D147" s="424">
        <v>-112.248396361396</v>
      </c>
      <c r="E147" s="430">
        <v>0</v>
      </c>
      <c r="F147" s="423">
        <v>0</v>
      </c>
      <c r="G147" s="424">
        <v>0</v>
      </c>
      <c r="H147" s="426">
        <v>22.031230000000001</v>
      </c>
      <c r="I147" s="423">
        <v>62.448480000000004</v>
      </c>
      <c r="J147" s="424">
        <v>62.448480000000004</v>
      </c>
      <c r="K147" s="427" t="s">
        <v>258</v>
      </c>
    </row>
    <row r="148" spans="1:11" ht="14.4" customHeight="1" thickBot="1" x14ac:dyDescent="0.35">
      <c r="A148" s="440" t="s">
        <v>398</v>
      </c>
      <c r="B148" s="418">
        <v>4.2483963613669999</v>
      </c>
      <c r="C148" s="418">
        <v>0</v>
      </c>
      <c r="D148" s="419">
        <v>-4.2483963613669999</v>
      </c>
      <c r="E148" s="420">
        <v>0</v>
      </c>
      <c r="F148" s="418">
        <v>0</v>
      </c>
      <c r="G148" s="419">
        <v>0</v>
      </c>
      <c r="H148" s="421">
        <v>51.191070000000003</v>
      </c>
      <c r="I148" s="418">
        <v>57.744320000000002</v>
      </c>
      <c r="J148" s="419">
        <v>57.744320000000002</v>
      </c>
      <c r="K148" s="429" t="s">
        <v>268</v>
      </c>
    </row>
    <row r="149" spans="1:11" ht="14.4" customHeight="1" thickBot="1" x14ac:dyDescent="0.35">
      <c r="A149" s="440" t="s">
        <v>399</v>
      </c>
      <c r="B149" s="418">
        <v>108.000000000028</v>
      </c>
      <c r="C149" s="418">
        <v>0</v>
      </c>
      <c r="D149" s="419">
        <v>-108.000000000028</v>
      </c>
      <c r="E149" s="420">
        <v>0</v>
      </c>
      <c r="F149" s="418">
        <v>0</v>
      </c>
      <c r="G149" s="419">
        <v>0</v>
      </c>
      <c r="H149" s="421">
        <v>-29.159839999999999</v>
      </c>
      <c r="I149" s="418">
        <v>4.7041599999999999</v>
      </c>
      <c r="J149" s="419">
        <v>4.7041599999999999</v>
      </c>
      <c r="K149" s="429" t="s">
        <v>258</v>
      </c>
    </row>
    <row r="150" spans="1:11" ht="14.4" customHeight="1" thickBot="1" x14ac:dyDescent="0.35">
      <c r="A150" s="439" t="s">
        <v>400</v>
      </c>
      <c r="B150" s="423">
        <v>58737.000000015301</v>
      </c>
      <c r="C150" s="423">
        <v>73008.479760000002</v>
      </c>
      <c r="D150" s="424">
        <v>14271.479759984701</v>
      </c>
      <c r="E150" s="430">
        <v>1.242972568568</v>
      </c>
      <c r="F150" s="423">
        <v>77759.007796790494</v>
      </c>
      <c r="G150" s="424">
        <v>71279.0904803913</v>
      </c>
      <c r="H150" s="426">
        <v>2955.8424100000002</v>
      </c>
      <c r="I150" s="423">
        <v>82343.597330000004</v>
      </c>
      <c r="J150" s="424">
        <v>11064.506849608701</v>
      </c>
      <c r="K150" s="431">
        <v>1.0589589510340001</v>
      </c>
    </row>
    <row r="151" spans="1:11" ht="14.4" customHeight="1" thickBot="1" x14ac:dyDescent="0.35">
      <c r="A151" s="440" t="s">
        <v>401</v>
      </c>
      <c r="B151" s="418">
        <v>23672.000000006199</v>
      </c>
      <c r="C151" s="418">
        <v>26036.730459999999</v>
      </c>
      <c r="D151" s="419">
        <v>2364.7304599938202</v>
      </c>
      <c r="E151" s="420">
        <v>1.0998956767479999</v>
      </c>
      <c r="F151" s="418">
        <v>30513.0030594975</v>
      </c>
      <c r="G151" s="419">
        <v>27970.252804539399</v>
      </c>
      <c r="H151" s="421">
        <v>914.76351999999997</v>
      </c>
      <c r="I151" s="418">
        <v>24806.876609999999</v>
      </c>
      <c r="J151" s="419">
        <v>-3163.3761945394199</v>
      </c>
      <c r="K151" s="422">
        <v>0.81299361329999997</v>
      </c>
    </row>
    <row r="152" spans="1:11" ht="14.4" customHeight="1" thickBot="1" x14ac:dyDescent="0.35">
      <c r="A152" s="440" t="s">
        <v>402</v>
      </c>
      <c r="B152" s="418">
        <v>35065.000000009197</v>
      </c>
      <c r="C152" s="418">
        <v>46971.749300000003</v>
      </c>
      <c r="D152" s="419">
        <v>11906.749299990801</v>
      </c>
      <c r="E152" s="420">
        <v>1.3395622215880001</v>
      </c>
      <c r="F152" s="418">
        <v>47246.004737292998</v>
      </c>
      <c r="G152" s="419">
        <v>43308.837675851901</v>
      </c>
      <c r="H152" s="421">
        <v>2041.07889</v>
      </c>
      <c r="I152" s="418">
        <v>57536.720719999998</v>
      </c>
      <c r="J152" s="419">
        <v>14227.8830441481</v>
      </c>
      <c r="K152" s="422">
        <v>1.217811348069</v>
      </c>
    </row>
    <row r="153" spans="1:11" ht="14.4" customHeight="1" thickBot="1" x14ac:dyDescent="0.35">
      <c r="A153" s="439" t="s">
        <v>403</v>
      </c>
      <c r="B153" s="423">
        <v>0</v>
      </c>
      <c r="C153" s="423">
        <v>3224.5554499999998</v>
      </c>
      <c r="D153" s="424">
        <v>3224.5554499999998</v>
      </c>
      <c r="E153" s="425" t="s">
        <v>258</v>
      </c>
      <c r="F153" s="423">
        <v>0</v>
      </c>
      <c r="G153" s="424">
        <v>0</v>
      </c>
      <c r="H153" s="426">
        <v>87.893699999999995</v>
      </c>
      <c r="I153" s="423">
        <v>3202.4797899999999</v>
      </c>
      <c r="J153" s="424">
        <v>3202.4797899999999</v>
      </c>
      <c r="K153" s="427" t="s">
        <v>258</v>
      </c>
    </row>
    <row r="154" spans="1:11" ht="14.4" customHeight="1" thickBot="1" x14ac:dyDescent="0.35">
      <c r="A154" s="440" t="s">
        <v>404</v>
      </c>
      <c r="B154" s="418">
        <v>0</v>
      </c>
      <c r="C154" s="418">
        <v>576.49708999999996</v>
      </c>
      <c r="D154" s="419">
        <v>576.49708999999996</v>
      </c>
      <c r="E154" s="428" t="s">
        <v>258</v>
      </c>
      <c r="F154" s="418">
        <v>0</v>
      </c>
      <c r="G154" s="419">
        <v>0</v>
      </c>
      <c r="H154" s="421">
        <v>0</v>
      </c>
      <c r="I154" s="418">
        <v>500.93743000000001</v>
      </c>
      <c r="J154" s="419">
        <v>500.93743000000001</v>
      </c>
      <c r="K154" s="429" t="s">
        <v>258</v>
      </c>
    </row>
    <row r="155" spans="1:11" ht="14.4" customHeight="1" thickBot="1" x14ac:dyDescent="0.35">
      <c r="A155" s="440" t="s">
        <v>405</v>
      </c>
      <c r="B155" s="418">
        <v>0</v>
      </c>
      <c r="C155" s="418">
        <v>2648.05836</v>
      </c>
      <c r="D155" s="419">
        <v>2648.05836</v>
      </c>
      <c r="E155" s="428" t="s">
        <v>258</v>
      </c>
      <c r="F155" s="418">
        <v>0</v>
      </c>
      <c r="G155" s="419">
        <v>0</v>
      </c>
      <c r="H155" s="421">
        <v>87.893699999999995</v>
      </c>
      <c r="I155" s="418">
        <v>2701.5423599999999</v>
      </c>
      <c r="J155" s="419">
        <v>2701.5423599999999</v>
      </c>
      <c r="K155" s="429" t="s">
        <v>258</v>
      </c>
    </row>
    <row r="156" spans="1:11" ht="14.4" customHeight="1" thickBot="1" x14ac:dyDescent="0.35">
      <c r="A156" s="437" t="s">
        <v>406</v>
      </c>
      <c r="B156" s="418">
        <v>23</v>
      </c>
      <c r="C156" s="418">
        <v>8.0608699999999995</v>
      </c>
      <c r="D156" s="419">
        <v>-14.93913</v>
      </c>
      <c r="E156" s="420">
        <v>0.35047260869500002</v>
      </c>
      <c r="F156" s="418">
        <v>2.3854131238740002</v>
      </c>
      <c r="G156" s="419">
        <v>2.1866286968850002</v>
      </c>
      <c r="H156" s="421">
        <v>2.0369999999999999</v>
      </c>
      <c r="I156" s="418">
        <v>23.860610000000001</v>
      </c>
      <c r="J156" s="419">
        <v>21.673981303114001</v>
      </c>
      <c r="K156" s="422">
        <v>10.002715991283999</v>
      </c>
    </row>
    <row r="157" spans="1:11" ht="14.4" customHeight="1" thickBot="1" x14ac:dyDescent="0.35">
      <c r="A157" s="438" t="s">
        <v>407</v>
      </c>
      <c r="B157" s="418">
        <v>0</v>
      </c>
      <c r="C157" s="418">
        <v>0</v>
      </c>
      <c r="D157" s="419">
        <v>0</v>
      </c>
      <c r="E157" s="420">
        <v>1</v>
      </c>
      <c r="F157" s="418">
        <v>0</v>
      </c>
      <c r="G157" s="419">
        <v>0</v>
      </c>
      <c r="H157" s="421">
        <v>2.0369999999999999</v>
      </c>
      <c r="I157" s="418">
        <v>7.8920000000000003</v>
      </c>
      <c r="J157" s="419">
        <v>7.8920000000000003</v>
      </c>
      <c r="K157" s="429" t="s">
        <v>268</v>
      </c>
    </row>
    <row r="158" spans="1:11" ht="14.4" customHeight="1" thickBot="1" x14ac:dyDescent="0.35">
      <c r="A158" s="439" t="s">
        <v>408</v>
      </c>
      <c r="B158" s="423">
        <v>0</v>
      </c>
      <c r="C158" s="423">
        <v>0</v>
      </c>
      <c r="D158" s="424">
        <v>0</v>
      </c>
      <c r="E158" s="430">
        <v>1</v>
      </c>
      <c r="F158" s="423">
        <v>0</v>
      </c>
      <c r="G158" s="424">
        <v>0</v>
      </c>
      <c r="H158" s="426">
        <v>2.0369999999999999</v>
      </c>
      <c r="I158" s="423">
        <v>7.8920000000000003</v>
      </c>
      <c r="J158" s="424">
        <v>7.8920000000000003</v>
      </c>
      <c r="K158" s="427" t="s">
        <v>268</v>
      </c>
    </row>
    <row r="159" spans="1:11" ht="14.4" customHeight="1" thickBot="1" x14ac:dyDescent="0.35">
      <c r="A159" s="440" t="s">
        <v>409</v>
      </c>
      <c r="B159" s="418">
        <v>0</v>
      </c>
      <c r="C159" s="418">
        <v>0</v>
      </c>
      <c r="D159" s="419">
        <v>0</v>
      </c>
      <c r="E159" s="420">
        <v>1</v>
      </c>
      <c r="F159" s="418">
        <v>0</v>
      </c>
      <c r="G159" s="419">
        <v>0</v>
      </c>
      <c r="H159" s="421">
        <v>2.0369999999999999</v>
      </c>
      <c r="I159" s="418">
        <v>7.8920000000000003</v>
      </c>
      <c r="J159" s="419">
        <v>7.8920000000000003</v>
      </c>
      <c r="K159" s="429" t="s">
        <v>268</v>
      </c>
    </row>
    <row r="160" spans="1:11" ht="14.4" customHeight="1" thickBot="1" x14ac:dyDescent="0.35">
      <c r="A160" s="443" t="s">
        <v>410</v>
      </c>
      <c r="B160" s="423">
        <v>23</v>
      </c>
      <c r="C160" s="423">
        <v>8.0608699999999995</v>
      </c>
      <c r="D160" s="424">
        <v>-14.93913</v>
      </c>
      <c r="E160" s="430">
        <v>0.35047260869500002</v>
      </c>
      <c r="F160" s="423">
        <v>2.3854131238740002</v>
      </c>
      <c r="G160" s="424">
        <v>2.1866286968850002</v>
      </c>
      <c r="H160" s="426">
        <v>0</v>
      </c>
      <c r="I160" s="423">
        <v>15.96861</v>
      </c>
      <c r="J160" s="424">
        <v>13.781981303114</v>
      </c>
      <c r="K160" s="431">
        <v>6.6942743964030003</v>
      </c>
    </row>
    <row r="161" spans="1:11" ht="14.4" customHeight="1" thickBot="1" x14ac:dyDescent="0.35">
      <c r="A161" s="439" t="s">
        <v>411</v>
      </c>
      <c r="B161" s="423">
        <v>0</v>
      </c>
      <c r="C161" s="423">
        <v>6.5547899999999997</v>
      </c>
      <c r="D161" s="424">
        <v>6.5547899999999997</v>
      </c>
      <c r="E161" s="425" t="s">
        <v>258</v>
      </c>
      <c r="F161" s="423">
        <v>0</v>
      </c>
      <c r="G161" s="424">
        <v>0</v>
      </c>
      <c r="H161" s="426">
        <v>0</v>
      </c>
      <c r="I161" s="423">
        <v>-1.09E-3</v>
      </c>
      <c r="J161" s="424">
        <v>-1.09E-3</v>
      </c>
      <c r="K161" s="427" t="s">
        <v>258</v>
      </c>
    </row>
    <row r="162" spans="1:11" ht="14.4" customHeight="1" thickBot="1" x14ac:dyDescent="0.35">
      <c r="A162" s="440" t="s">
        <v>412</v>
      </c>
      <c r="B162" s="418">
        <v>0</v>
      </c>
      <c r="C162" s="418">
        <v>-2.1000000000000001E-4</v>
      </c>
      <c r="D162" s="419">
        <v>-2.1000000000000001E-4</v>
      </c>
      <c r="E162" s="428" t="s">
        <v>258</v>
      </c>
      <c r="F162" s="418">
        <v>0</v>
      </c>
      <c r="G162" s="419">
        <v>0</v>
      </c>
      <c r="H162" s="421">
        <v>0</v>
      </c>
      <c r="I162" s="418">
        <v>-1.09E-3</v>
      </c>
      <c r="J162" s="419">
        <v>-1.09E-3</v>
      </c>
      <c r="K162" s="429" t="s">
        <v>258</v>
      </c>
    </row>
    <row r="163" spans="1:11" ht="14.4" customHeight="1" thickBot="1" x14ac:dyDescent="0.35">
      <c r="A163" s="440" t="s">
        <v>413</v>
      </c>
      <c r="B163" s="418">
        <v>0</v>
      </c>
      <c r="C163" s="418">
        <v>6.5549999999999997</v>
      </c>
      <c r="D163" s="419">
        <v>6.5549999999999997</v>
      </c>
      <c r="E163" s="428" t="s">
        <v>268</v>
      </c>
      <c r="F163" s="418">
        <v>0</v>
      </c>
      <c r="G163" s="419">
        <v>0</v>
      </c>
      <c r="H163" s="421">
        <v>0</v>
      </c>
      <c r="I163" s="418">
        <v>0</v>
      </c>
      <c r="J163" s="419">
        <v>0</v>
      </c>
      <c r="K163" s="429" t="s">
        <v>258</v>
      </c>
    </row>
    <row r="164" spans="1:11" ht="14.4" customHeight="1" thickBot="1" x14ac:dyDescent="0.35">
      <c r="A164" s="439" t="s">
        <v>414</v>
      </c>
      <c r="B164" s="423">
        <v>23</v>
      </c>
      <c r="C164" s="423">
        <v>1.5060800000000001</v>
      </c>
      <c r="D164" s="424">
        <v>-21.493919999999999</v>
      </c>
      <c r="E164" s="430">
        <v>6.5481739129999994E-2</v>
      </c>
      <c r="F164" s="423">
        <v>2.3854131238740002</v>
      </c>
      <c r="G164" s="424">
        <v>2.1866286968850002</v>
      </c>
      <c r="H164" s="426">
        <v>0</v>
      </c>
      <c r="I164" s="423">
        <v>15.9697</v>
      </c>
      <c r="J164" s="424">
        <v>13.783071303113999</v>
      </c>
      <c r="K164" s="431">
        <v>6.6947313403140001</v>
      </c>
    </row>
    <row r="165" spans="1:11" ht="14.4" customHeight="1" thickBot="1" x14ac:dyDescent="0.35">
      <c r="A165" s="440" t="s">
        <v>415</v>
      </c>
      <c r="B165" s="418">
        <v>0</v>
      </c>
      <c r="C165" s="418">
        <v>3.5000000000000003E-2</v>
      </c>
      <c r="D165" s="419">
        <v>3.5000000000000003E-2</v>
      </c>
      <c r="E165" s="428" t="s">
        <v>258</v>
      </c>
      <c r="F165" s="418">
        <v>1.9868212925999999E-2</v>
      </c>
      <c r="G165" s="419">
        <v>1.8212528515E-2</v>
      </c>
      <c r="H165" s="421">
        <v>0</v>
      </c>
      <c r="I165" s="418">
        <v>0.10199999999999999</v>
      </c>
      <c r="J165" s="419">
        <v>8.3787471483999995E-2</v>
      </c>
      <c r="K165" s="422">
        <v>5.1338286124539998</v>
      </c>
    </row>
    <row r="166" spans="1:11" ht="14.4" customHeight="1" thickBot="1" x14ac:dyDescent="0.35">
      <c r="A166" s="440" t="s">
        <v>416</v>
      </c>
      <c r="B166" s="418">
        <v>23</v>
      </c>
      <c r="C166" s="418">
        <v>1.4710799999999999</v>
      </c>
      <c r="D166" s="419">
        <v>-21.528919999999999</v>
      </c>
      <c r="E166" s="420">
        <v>6.3960000000000003E-2</v>
      </c>
      <c r="F166" s="418">
        <v>2.365544910948</v>
      </c>
      <c r="G166" s="419">
        <v>2.1684161683690002</v>
      </c>
      <c r="H166" s="421">
        <v>0</v>
      </c>
      <c r="I166" s="418">
        <v>15.867699999999999</v>
      </c>
      <c r="J166" s="419">
        <v>13.69928383163</v>
      </c>
      <c r="K166" s="422">
        <v>6.7078413631289999</v>
      </c>
    </row>
    <row r="167" spans="1:11" ht="14.4" customHeight="1" thickBot="1" x14ac:dyDescent="0.35">
      <c r="A167" s="437" t="s">
        <v>417</v>
      </c>
      <c r="B167" s="418">
        <v>0</v>
      </c>
      <c r="C167" s="418">
        <v>0</v>
      </c>
      <c r="D167" s="419">
        <v>0</v>
      </c>
      <c r="E167" s="428" t="s">
        <v>258</v>
      </c>
      <c r="F167" s="418">
        <v>0</v>
      </c>
      <c r="G167" s="419">
        <v>0</v>
      </c>
      <c r="H167" s="421">
        <v>0</v>
      </c>
      <c r="I167" s="418">
        <v>0.63602000000000003</v>
      </c>
      <c r="J167" s="419">
        <v>0.63602000000000003</v>
      </c>
      <c r="K167" s="429" t="s">
        <v>268</v>
      </c>
    </row>
    <row r="168" spans="1:11" ht="14.4" customHeight="1" thickBot="1" x14ac:dyDescent="0.35">
      <c r="A168" s="443" t="s">
        <v>418</v>
      </c>
      <c r="B168" s="423">
        <v>0</v>
      </c>
      <c r="C168" s="423">
        <v>0</v>
      </c>
      <c r="D168" s="424">
        <v>0</v>
      </c>
      <c r="E168" s="425" t="s">
        <v>258</v>
      </c>
      <c r="F168" s="423">
        <v>0</v>
      </c>
      <c r="G168" s="424">
        <v>0</v>
      </c>
      <c r="H168" s="426">
        <v>0</v>
      </c>
      <c r="I168" s="423">
        <v>0.63602000000000003</v>
      </c>
      <c r="J168" s="424">
        <v>0.63602000000000003</v>
      </c>
      <c r="K168" s="427" t="s">
        <v>268</v>
      </c>
    </row>
    <row r="169" spans="1:11" ht="14.4" customHeight="1" thickBot="1" x14ac:dyDescent="0.35">
      <c r="A169" s="439" t="s">
        <v>419</v>
      </c>
      <c r="B169" s="423">
        <v>0</v>
      </c>
      <c r="C169" s="423">
        <v>0</v>
      </c>
      <c r="D169" s="424">
        <v>0</v>
      </c>
      <c r="E169" s="425" t="s">
        <v>258</v>
      </c>
      <c r="F169" s="423">
        <v>0</v>
      </c>
      <c r="G169" s="424">
        <v>0</v>
      </c>
      <c r="H169" s="426">
        <v>0</v>
      </c>
      <c r="I169" s="423">
        <v>0.63602000000000003</v>
      </c>
      <c r="J169" s="424">
        <v>0.63602000000000003</v>
      </c>
      <c r="K169" s="427" t="s">
        <v>268</v>
      </c>
    </row>
    <row r="170" spans="1:11" ht="14.4" customHeight="1" thickBot="1" x14ac:dyDescent="0.35">
      <c r="A170" s="440" t="s">
        <v>420</v>
      </c>
      <c r="B170" s="418">
        <v>0</v>
      </c>
      <c r="C170" s="418">
        <v>0</v>
      </c>
      <c r="D170" s="419">
        <v>0</v>
      </c>
      <c r="E170" s="428" t="s">
        <v>258</v>
      </c>
      <c r="F170" s="418">
        <v>0</v>
      </c>
      <c r="G170" s="419">
        <v>0</v>
      </c>
      <c r="H170" s="421">
        <v>0</v>
      </c>
      <c r="I170" s="418">
        <v>0.63602000000000003</v>
      </c>
      <c r="J170" s="419">
        <v>0.63602000000000003</v>
      </c>
      <c r="K170" s="429" t="s">
        <v>268</v>
      </c>
    </row>
    <row r="171" spans="1:11" ht="14.4" customHeight="1" thickBot="1" x14ac:dyDescent="0.35">
      <c r="A171" s="436" t="s">
        <v>421</v>
      </c>
      <c r="B171" s="418">
        <v>2585.1075248492298</v>
      </c>
      <c r="C171" s="418">
        <v>2401.95534</v>
      </c>
      <c r="D171" s="419">
        <v>-183.15218484923301</v>
      </c>
      <c r="E171" s="420">
        <v>0.92915103797800003</v>
      </c>
      <c r="F171" s="418">
        <v>2758.4611113379301</v>
      </c>
      <c r="G171" s="419">
        <v>2528.5893520597701</v>
      </c>
      <c r="H171" s="421">
        <v>285.05531000000002</v>
      </c>
      <c r="I171" s="418">
        <v>2472.5687400000002</v>
      </c>
      <c r="J171" s="419">
        <v>-56.020612059771999</v>
      </c>
      <c r="K171" s="422">
        <v>0.89635801999700004</v>
      </c>
    </row>
    <row r="172" spans="1:11" ht="14.4" customHeight="1" thickBot="1" x14ac:dyDescent="0.35">
      <c r="A172" s="441" t="s">
        <v>422</v>
      </c>
      <c r="B172" s="423">
        <v>2585.1075248492298</v>
      </c>
      <c r="C172" s="423">
        <v>2401.95534</v>
      </c>
      <c r="D172" s="424">
        <v>-183.15218484923301</v>
      </c>
      <c r="E172" s="430">
        <v>0.92915103797800003</v>
      </c>
      <c r="F172" s="423">
        <v>2758.4611113379301</v>
      </c>
      <c r="G172" s="424">
        <v>2528.5893520597701</v>
      </c>
      <c r="H172" s="426">
        <v>285.05531000000002</v>
      </c>
      <c r="I172" s="423">
        <v>2472.5687400000002</v>
      </c>
      <c r="J172" s="424">
        <v>-56.020612059771999</v>
      </c>
      <c r="K172" s="431">
        <v>0.89635801999700004</v>
      </c>
    </row>
    <row r="173" spans="1:11" ht="14.4" customHeight="1" thickBot="1" x14ac:dyDescent="0.35">
      <c r="A173" s="443" t="s">
        <v>54</v>
      </c>
      <c r="B173" s="423">
        <v>2585.1075248492298</v>
      </c>
      <c r="C173" s="423">
        <v>2401.95534</v>
      </c>
      <c r="D173" s="424">
        <v>-183.15218484923301</v>
      </c>
      <c r="E173" s="430">
        <v>0.92915103797800003</v>
      </c>
      <c r="F173" s="423">
        <v>2758.4611113379301</v>
      </c>
      <c r="G173" s="424">
        <v>2528.5893520597701</v>
      </c>
      <c r="H173" s="426">
        <v>285.05531000000002</v>
      </c>
      <c r="I173" s="423">
        <v>2472.5687400000002</v>
      </c>
      <c r="J173" s="424">
        <v>-56.020612059771999</v>
      </c>
      <c r="K173" s="431">
        <v>0.89635801999700004</v>
      </c>
    </row>
    <row r="174" spans="1:11" ht="14.4" customHeight="1" thickBot="1" x14ac:dyDescent="0.35">
      <c r="A174" s="439" t="s">
        <v>423</v>
      </c>
      <c r="B174" s="423">
        <v>43.651651418348003</v>
      </c>
      <c r="C174" s="423">
        <v>40.521250000000002</v>
      </c>
      <c r="D174" s="424">
        <v>-3.1304014183479998</v>
      </c>
      <c r="E174" s="430">
        <v>0.92828675853800002</v>
      </c>
      <c r="F174" s="423">
        <v>44.062948368057</v>
      </c>
      <c r="G174" s="424">
        <v>40.391036004051998</v>
      </c>
      <c r="H174" s="426">
        <v>3.2639999999999998</v>
      </c>
      <c r="I174" s="423">
        <v>37.223999999999997</v>
      </c>
      <c r="J174" s="424">
        <v>-3.167036004052</v>
      </c>
      <c r="K174" s="431">
        <v>0.84479140363100003</v>
      </c>
    </row>
    <row r="175" spans="1:11" ht="14.4" customHeight="1" thickBot="1" x14ac:dyDescent="0.35">
      <c r="A175" s="440" t="s">
        <v>424</v>
      </c>
      <c r="B175" s="418">
        <v>43.651651418348003</v>
      </c>
      <c r="C175" s="418">
        <v>40.521250000000002</v>
      </c>
      <c r="D175" s="419">
        <v>-3.1304014183479998</v>
      </c>
      <c r="E175" s="420">
        <v>0.92828675853800002</v>
      </c>
      <c r="F175" s="418">
        <v>44.062948368057</v>
      </c>
      <c r="G175" s="419">
        <v>40.391036004051998</v>
      </c>
      <c r="H175" s="421">
        <v>3.2639999999999998</v>
      </c>
      <c r="I175" s="418">
        <v>37.223999999999997</v>
      </c>
      <c r="J175" s="419">
        <v>-3.167036004052</v>
      </c>
      <c r="K175" s="422">
        <v>0.84479140363100003</v>
      </c>
    </row>
    <row r="176" spans="1:11" ht="14.4" customHeight="1" thickBot="1" x14ac:dyDescent="0.35">
      <c r="A176" s="439" t="s">
        <v>425</v>
      </c>
      <c r="B176" s="423">
        <v>5.3044056967920001</v>
      </c>
      <c r="C176" s="423">
        <v>5.0025399999999998</v>
      </c>
      <c r="D176" s="424">
        <v>-0.30186569679199998</v>
      </c>
      <c r="E176" s="430">
        <v>0.94309151410199998</v>
      </c>
      <c r="F176" s="423">
        <v>5.8923595120690004</v>
      </c>
      <c r="G176" s="424">
        <v>5.4013295527289999</v>
      </c>
      <c r="H176" s="426">
        <v>0.39101999999999998</v>
      </c>
      <c r="I176" s="423">
        <v>5.0206400000000002</v>
      </c>
      <c r="J176" s="424">
        <v>-0.38068955272900001</v>
      </c>
      <c r="K176" s="431">
        <v>0.85205934731499999</v>
      </c>
    </row>
    <row r="177" spans="1:11" ht="14.4" customHeight="1" thickBot="1" x14ac:dyDescent="0.35">
      <c r="A177" s="440" t="s">
        <v>426</v>
      </c>
      <c r="B177" s="418">
        <v>0</v>
      </c>
      <c r="C177" s="418">
        <v>0</v>
      </c>
      <c r="D177" s="419">
        <v>0</v>
      </c>
      <c r="E177" s="420">
        <v>1</v>
      </c>
      <c r="F177" s="418">
        <v>0</v>
      </c>
      <c r="G177" s="419">
        <v>0</v>
      </c>
      <c r="H177" s="421">
        <v>0</v>
      </c>
      <c r="I177" s="418">
        <v>0.74</v>
      </c>
      <c r="J177" s="419">
        <v>0.74</v>
      </c>
      <c r="K177" s="429" t="s">
        <v>268</v>
      </c>
    </row>
    <row r="178" spans="1:11" ht="14.4" customHeight="1" thickBot="1" x14ac:dyDescent="0.35">
      <c r="A178" s="440" t="s">
        <v>427</v>
      </c>
      <c r="B178" s="418">
        <v>0</v>
      </c>
      <c r="C178" s="418">
        <v>0.58960000000000001</v>
      </c>
      <c r="D178" s="419">
        <v>0.58960000000000001</v>
      </c>
      <c r="E178" s="428" t="s">
        <v>258</v>
      </c>
      <c r="F178" s="418">
        <v>0</v>
      </c>
      <c r="G178" s="419">
        <v>0</v>
      </c>
      <c r="H178" s="421">
        <v>0</v>
      </c>
      <c r="I178" s="418">
        <v>0</v>
      </c>
      <c r="J178" s="419">
        <v>0</v>
      </c>
      <c r="K178" s="422">
        <v>0</v>
      </c>
    </row>
    <row r="179" spans="1:11" ht="14.4" customHeight="1" thickBot="1" x14ac:dyDescent="0.35">
      <c r="A179" s="440" t="s">
        <v>428</v>
      </c>
      <c r="B179" s="418">
        <v>5.3044056967920001</v>
      </c>
      <c r="C179" s="418">
        <v>4.4129399999999999</v>
      </c>
      <c r="D179" s="419">
        <v>-0.89146569679200005</v>
      </c>
      <c r="E179" s="420">
        <v>0.83193862842499999</v>
      </c>
      <c r="F179" s="418">
        <v>5.8923595120690004</v>
      </c>
      <c r="G179" s="419">
        <v>5.4013295527289999</v>
      </c>
      <c r="H179" s="421">
        <v>0.39101999999999998</v>
      </c>
      <c r="I179" s="418">
        <v>4.28064</v>
      </c>
      <c r="J179" s="419">
        <v>-1.1206895527289999</v>
      </c>
      <c r="K179" s="422">
        <v>0.72647298441800001</v>
      </c>
    </row>
    <row r="180" spans="1:11" ht="14.4" customHeight="1" thickBot="1" x14ac:dyDescent="0.35">
      <c r="A180" s="439" t="s">
        <v>429</v>
      </c>
      <c r="B180" s="423">
        <v>30.036696195190999</v>
      </c>
      <c r="C180" s="423">
        <v>27.74344</v>
      </c>
      <c r="D180" s="424">
        <v>-2.2932561951910002</v>
      </c>
      <c r="E180" s="430">
        <v>0.92365151678799995</v>
      </c>
      <c r="F180" s="423">
        <v>28.040435643837998</v>
      </c>
      <c r="G180" s="424">
        <v>25.703732673518001</v>
      </c>
      <c r="H180" s="426">
        <v>2.8392599999999999</v>
      </c>
      <c r="I180" s="423">
        <v>26.91667</v>
      </c>
      <c r="J180" s="424">
        <v>1.2129373264809999</v>
      </c>
      <c r="K180" s="431">
        <v>0.95992338856199999</v>
      </c>
    </row>
    <row r="181" spans="1:11" ht="14.4" customHeight="1" thickBot="1" x14ac:dyDescent="0.35">
      <c r="A181" s="440" t="s">
        <v>430</v>
      </c>
      <c r="B181" s="418">
        <v>30.036696195190999</v>
      </c>
      <c r="C181" s="418">
        <v>27.74344</v>
      </c>
      <c r="D181" s="419">
        <v>-2.2932561951910002</v>
      </c>
      <c r="E181" s="420">
        <v>0.92365151678799995</v>
      </c>
      <c r="F181" s="418">
        <v>28.040435643837998</v>
      </c>
      <c r="G181" s="419">
        <v>25.703732673518001</v>
      </c>
      <c r="H181" s="421">
        <v>2.8392599999999999</v>
      </c>
      <c r="I181" s="418">
        <v>26.91667</v>
      </c>
      <c r="J181" s="419">
        <v>1.2129373264809999</v>
      </c>
      <c r="K181" s="422">
        <v>0.95992338856199999</v>
      </c>
    </row>
    <row r="182" spans="1:11" ht="14.4" customHeight="1" thickBot="1" x14ac:dyDescent="0.35">
      <c r="A182" s="439" t="s">
        <v>431</v>
      </c>
      <c r="B182" s="423">
        <v>876</v>
      </c>
      <c r="C182" s="423">
        <v>800.08550000000105</v>
      </c>
      <c r="D182" s="424">
        <v>-75.914499999998995</v>
      </c>
      <c r="E182" s="430">
        <v>0.91333961187199997</v>
      </c>
      <c r="F182" s="423">
        <v>934.57803266924896</v>
      </c>
      <c r="G182" s="424">
        <v>856.69652994681201</v>
      </c>
      <c r="H182" s="426">
        <v>94.707329999999999</v>
      </c>
      <c r="I182" s="423">
        <v>800.85455999999999</v>
      </c>
      <c r="J182" s="424">
        <v>-55.841969946810998</v>
      </c>
      <c r="K182" s="431">
        <v>0.85691566889500004</v>
      </c>
    </row>
    <row r="183" spans="1:11" ht="14.4" customHeight="1" thickBot="1" x14ac:dyDescent="0.35">
      <c r="A183" s="440" t="s">
        <v>432</v>
      </c>
      <c r="B183" s="418">
        <v>876</v>
      </c>
      <c r="C183" s="418">
        <v>800.08550000000105</v>
      </c>
      <c r="D183" s="419">
        <v>-75.914499999998995</v>
      </c>
      <c r="E183" s="420">
        <v>0.91333961187199997</v>
      </c>
      <c r="F183" s="418">
        <v>934.57803266924896</v>
      </c>
      <c r="G183" s="419">
        <v>856.69652994681201</v>
      </c>
      <c r="H183" s="421">
        <v>94.707329999999999</v>
      </c>
      <c r="I183" s="418">
        <v>800.85455999999999</v>
      </c>
      <c r="J183" s="419">
        <v>-55.841969946810998</v>
      </c>
      <c r="K183" s="422">
        <v>0.85691566889500004</v>
      </c>
    </row>
    <row r="184" spans="1:11" ht="14.4" customHeight="1" thickBot="1" x14ac:dyDescent="0.35">
      <c r="A184" s="439" t="s">
        <v>433</v>
      </c>
      <c r="B184" s="423">
        <v>0</v>
      </c>
      <c r="C184" s="423">
        <v>0</v>
      </c>
      <c r="D184" s="424">
        <v>0</v>
      </c>
      <c r="E184" s="430">
        <v>1</v>
      </c>
      <c r="F184" s="423">
        <v>0</v>
      </c>
      <c r="G184" s="424">
        <v>0</v>
      </c>
      <c r="H184" s="426">
        <v>0</v>
      </c>
      <c r="I184" s="423">
        <v>4.2200000000000001E-2</v>
      </c>
      <c r="J184" s="424">
        <v>4.2200000000000001E-2</v>
      </c>
      <c r="K184" s="427" t="s">
        <v>268</v>
      </c>
    </row>
    <row r="185" spans="1:11" ht="14.4" customHeight="1" thickBot="1" x14ac:dyDescent="0.35">
      <c r="A185" s="440" t="s">
        <v>434</v>
      </c>
      <c r="B185" s="418">
        <v>0</v>
      </c>
      <c r="C185" s="418">
        <v>0</v>
      </c>
      <c r="D185" s="419">
        <v>0</v>
      </c>
      <c r="E185" s="420">
        <v>1</v>
      </c>
      <c r="F185" s="418">
        <v>0</v>
      </c>
      <c r="G185" s="419">
        <v>0</v>
      </c>
      <c r="H185" s="421">
        <v>0</v>
      </c>
      <c r="I185" s="418">
        <v>4.2200000000000001E-2</v>
      </c>
      <c r="J185" s="419">
        <v>4.2200000000000001E-2</v>
      </c>
      <c r="K185" s="429" t="s">
        <v>268</v>
      </c>
    </row>
    <row r="186" spans="1:11" ht="14.4" customHeight="1" thickBot="1" x14ac:dyDescent="0.35">
      <c r="A186" s="439" t="s">
        <v>435</v>
      </c>
      <c r="B186" s="423">
        <v>1630.1147715389</v>
      </c>
      <c r="C186" s="423">
        <v>1528.6026099999999</v>
      </c>
      <c r="D186" s="424">
        <v>-101.512161538901</v>
      </c>
      <c r="E186" s="430">
        <v>0.93772698504899998</v>
      </c>
      <c r="F186" s="423">
        <v>1745.8873351447201</v>
      </c>
      <c r="G186" s="424">
        <v>1600.3967238826599</v>
      </c>
      <c r="H186" s="426">
        <v>183.8537</v>
      </c>
      <c r="I186" s="423">
        <v>1602.5106699999999</v>
      </c>
      <c r="J186" s="424">
        <v>2.1139461173399998</v>
      </c>
      <c r="K186" s="431">
        <v>0.91787748140500003</v>
      </c>
    </row>
    <row r="187" spans="1:11" ht="14.4" customHeight="1" thickBot="1" x14ac:dyDescent="0.35">
      <c r="A187" s="440" t="s">
        <v>436</v>
      </c>
      <c r="B187" s="418">
        <v>1630.1147715389</v>
      </c>
      <c r="C187" s="418">
        <v>1528.6026099999999</v>
      </c>
      <c r="D187" s="419">
        <v>-101.512161538901</v>
      </c>
      <c r="E187" s="420">
        <v>0.93772698504899998</v>
      </c>
      <c r="F187" s="418">
        <v>1745.8873351447201</v>
      </c>
      <c r="G187" s="419">
        <v>1600.3967238826599</v>
      </c>
      <c r="H187" s="421">
        <v>183.8537</v>
      </c>
      <c r="I187" s="418">
        <v>1602.5106699999999</v>
      </c>
      <c r="J187" s="419">
        <v>2.1139461173399998</v>
      </c>
      <c r="K187" s="422">
        <v>0.91787748140500003</v>
      </c>
    </row>
    <row r="188" spans="1:11" ht="14.4" customHeight="1" thickBot="1" x14ac:dyDescent="0.35">
      <c r="A188" s="444" t="s">
        <v>437</v>
      </c>
      <c r="B188" s="423">
        <v>0</v>
      </c>
      <c r="C188" s="423">
        <v>0</v>
      </c>
      <c r="D188" s="424">
        <v>0</v>
      </c>
      <c r="E188" s="425" t="s">
        <v>258</v>
      </c>
      <c r="F188" s="423">
        <v>0</v>
      </c>
      <c r="G188" s="424">
        <v>0</v>
      </c>
      <c r="H188" s="426">
        <v>0</v>
      </c>
      <c r="I188" s="423">
        <v>3.2309999999999998E-2</v>
      </c>
      <c r="J188" s="424">
        <v>3.2309999999999998E-2</v>
      </c>
      <c r="K188" s="427" t="s">
        <v>268</v>
      </c>
    </row>
    <row r="189" spans="1:11" ht="14.4" customHeight="1" thickBot="1" x14ac:dyDescent="0.35">
      <c r="A189" s="441" t="s">
        <v>438</v>
      </c>
      <c r="B189" s="423">
        <v>0</v>
      </c>
      <c r="C189" s="423">
        <v>0</v>
      </c>
      <c r="D189" s="424">
        <v>0</v>
      </c>
      <c r="E189" s="425" t="s">
        <v>258</v>
      </c>
      <c r="F189" s="423">
        <v>0</v>
      </c>
      <c r="G189" s="424">
        <v>0</v>
      </c>
      <c r="H189" s="426">
        <v>0</v>
      </c>
      <c r="I189" s="423">
        <v>3.2309999999999998E-2</v>
      </c>
      <c r="J189" s="424">
        <v>3.2309999999999998E-2</v>
      </c>
      <c r="K189" s="427" t="s">
        <v>268</v>
      </c>
    </row>
    <row r="190" spans="1:11" ht="14.4" customHeight="1" thickBot="1" x14ac:dyDescent="0.35">
      <c r="A190" s="443" t="s">
        <v>439</v>
      </c>
      <c r="B190" s="423">
        <v>0</v>
      </c>
      <c r="C190" s="423">
        <v>0</v>
      </c>
      <c r="D190" s="424">
        <v>0</v>
      </c>
      <c r="E190" s="425" t="s">
        <v>258</v>
      </c>
      <c r="F190" s="423">
        <v>0</v>
      </c>
      <c r="G190" s="424">
        <v>0</v>
      </c>
      <c r="H190" s="426">
        <v>0</v>
      </c>
      <c r="I190" s="423">
        <v>3.2309999999999998E-2</v>
      </c>
      <c r="J190" s="424">
        <v>3.2309999999999998E-2</v>
      </c>
      <c r="K190" s="427" t="s">
        <v>268</v>
      </c>
    </row>
    <row r="191" spans="1:11" ht="14.4" customHeight="1" thickBot="1" x14ac:dyDescent="0.35">
      <c r="A191" s="439" t="s">
        <v>440</v>
      </c>
      <c r="B191" s="423">
        <v>0</v>
      </c>
      <c r="C191" s="423">
        <v>0</v>
      </c>
      <c r="D191" s="424">
        <v>0</v>
      </c>
      <c r="E191" s="430">
        <v>1</v>
      </c>
      <c r="F191" s="423">
        <v>0</v>
      </c>
      <c r="G191" s="424">
        <v>0</v>
      </c>
      <c r="H191" s="426">
        <v>0</v>
      </c>
      <c r="I191" s="423">
        <v>3.2309999999999998E-2</v>
      </c>
      <c r="J191" s="424">
        <v>3.2309999999999998E-2</v>
      </c>
      <c r="K191" s="427" t="s">
        <v>268</v>
      </c>
    </row>
    <row r="192" spans="1:11" ht="14.4" customHeight="1" thickBot="1" x14ac:dyDescent="0.35">
      <c r="A192" s="440" t="s">
        <v>441</v>
      </c>
      <c r="B192" s="418">
        <v>0</v>
      </c>
      <c r="C192" s="418">
        <v>0</v>
      </c>
      <c r="D192" s="419">
        <v>0</v>
      </c>
      <c r="E192" s="420">
        <v>1</v>
      </c>
      <c r="F192" s="418">
        <v>0</v>
      </c>
      <c r="G192" s="419">
        <v>0</v>
      </c>
      <c r="H192" s="421">
        <v>0</v>
      </c>
      <c r="I192" s="418">
        <v>3.2309999999999998E-2</v>
      </c>
      <c r="J192" s="419">
        <v>3.2309999999999998E-2</v>
      </c>
      <c r="K192" s="429" t="s">
        <v>268</v>
      </c>
    </row>
    <row r="193" spans="1:11" ht="14.4" customHeight="1" thickBot="1" x14ac:dyDescent="0.35">
      <c r="A193" s="445"/>
      <c r="B193" s="418">
        <v>32441.908648399101</v>
      </c>
      <c r="C193" s="418">
        <v>51348.499069999998</v>
      </c>
      <c r="D193" s="419">
        <v>18906.5904216009</v>
      </c>
      <c r="E193" s="420">
        <v>1.582782925212</v>
      </c>
      <c r="F193" s="418">
        <v>51981.599261961099</v>
      </c>
      <c r="G193" s="419">
        <v>47649.7993234643</v>
      </c>
      <c r="H193" s="421">
        <v>368.17696000000399</v>
      </c>
      <c r="I193" s="418">
        <v>60049.611729999997</v>
      </c>
      <c r="J193" s="419">
        <v>12399.812406535701</v>
      </c>
      <c r="K193" s="422">
        <v>1.1552090082369999</v>
      </c>
    </row>
    <row r="194" spans="1:11" ht="14.4" customHeight="1" thickBot="1" x14ac:dyDescent="0.35">
      <c r="A194" s="446" t="s">
        <v>66</v>
      </c>
      <c r="B194" s="432">
        <v>32441.908648399101</v>
      </c>
      <c r="C194" s="432">
        <v>51348.499069999998</v>
      </c>
      <c r="D194" s="433">
        <v>18906.5904216009</v>
      </c>
      <c r="E194" s="434" t="s">
        <v>258</v>
      </c>
      <c r="F194" s="432">
        <v>51981.599261961099</v>
      </c>
      <c r="G194" s="433">
        <v>47649.7993234643</v>
      </c>
      <c r="H194" s="432">
        <v>368.17696000000399</v>
      </c>
      <c r="I194" s="432">
        <v>60049.611729999997</v>
      </c>
      <c r="J194" s="433">
        <v>12399.812406535701</v>
      </c>
      <c r="K194" s="435">
        <v>1.1552090082369999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442</v>
      </c>
      <c r="B5" s="448" t="s">
        <v>443</v>
      </c>
      <c r="C5" s="449" t="s">
        <v>444</v>
      </c>
      <c r="D5" s="449" t="s">
        <v>444</v>
      </c>
      <c r="E5" s="449"/>
      <c r="F5" s="449" t="s">
        <v>444</v>
      </c>
      <c r="G5" s="449" t="s">
        <v>444</v>
      </c>
      <c r="H5" s="449" t="s">
        <v>444</v>
      </c>
      <c r="I5" s="450" t="s">
        <v>444</v>
      </c>
      <c r="J5" s="451" t="s">
        <v>69</v>
      </c>
    </row>
    <row r="6" spans="1:10" ht="14.4" customHeight="1" x14ac:dyDescent="0.3">
      <c r="A6" s="447" t="s">
        <v>442</v>
      </c>
      <c r="B6" s="448" t="s">
        <v>266</v>
      </c>
      <c r="C6" s="449">
        <v>56.238430000000001</v>
      </c>
      <c r="D6" s="449">
        <v>25.452059999999999</v>
      </c>
      <c r="E6" s="449"/>
      <c r="F6" s="449">
        <v>26.618739999999999</v>
      </c>
      <c r="G6" s="449">
        <v>54.083338215947336</v>
      </c>
      <c r="H6" s="449">
        <v>-27.464598215947337</v>
      </c>
      <c r="I6" s="450">
        <v>0.49218004801617515</v>
      </c>
      <c r="J6" s="451" t="s">
        <v>1</v>
      </c>
    </row>
    <row r="7" spans="1:10" ht="14.4" customHeight="1" x14ac:dyDescent="0.3">
      <c r="A7" s="447" t="s">
        <v>442</v>
      </c>
      <c r="B7" s="448" t="s">
        <v>267</v>
      </c>
      <c r="C7" s="449">
        <v>0</v>
      </c>
      <c r="D7" s="449" t="s">
        <v>444</v>
      </c>
      <c r="E7" s="449"/>
      <c r="F7" s="449">
        <v>0.19051999999999999</v>
      </c>
      <c r="G7" s="449">
        <v>0</v>
      </c>
      <c r="H7" s="449">
        <v>0.19051999999999999</v>
      </c>
      <c r="I7" s="450" t="s">
        <v>444</v>
      </c>
      <c r="J7" s="451" t="s">
        <v>1</v>
      </c>
    </row>
    <row r="8" spans="1:10" ht="14.4" customHeight="1" x14ac:dyDescent="0.3">
      <c r="A8" s="447" t="s">
        <v>442</v>
      </c>
      <c r="B8" s="448" t="s">
        <v>269</v>
      </c>
      <c r="C8" s="449">
        <v>1.7714399999999999</v>
      </c>
      <c r="D8" s="449">
        <v>1.8875999999999999</v>
      </c>
      <c r="E8" s="449"/>
      <c r="F8" s="449">
        <v>0</v>
      </c>
      <c r="G8" s="449">
        <v>1.8333334988448335</v>
      </c>
      <c r="H8" s="449">
        <v>-1.8333334988448335</v>
      </c>
      <c r="I8" s="450">
        <v>0</v>
      </c>
      <c r="J8" s="451" t="s">
        <v>1</v>
      </c>
    </row>
    <row r="9" spans="1:10" ht="14.4" customHeight="1" x14ac:dyDescent="0.3">
      <c r="A9" s="447" t="s">
        <v>442</v>
      </c>
      <c r="B9" s="448" t="s">
        <v>445</v>
      </c>
      <c r="C9" s="449">
        <v>58.009869999999999</v>
      </c>
      <c r="D9" s="449">
        <v>27.339659999999999</v>
      </c>
      <c r="E9" s="449"/>
      <c r="F9" s="449">
        <v>26.809259999999998</v>
      </c>
      <c r="G9" s="449">
        <v>55.916671714792173</v>
      </c>
      <c r="H9" s="449">
        <v>-29.107411714792175</v>
      </c>
      <c r="I9" s="450">
        <v>0.47945021006870636</v>
      </c>
      <c r="J9" s="451" t="s">
        <v>446</v>
      </c>
    </row>
    <row r="11" spans="1:10" ht="14.4" customHeight="1" x14ac:dyDescent="0.3">
      <c r="A11" s="447" t="s">
        <v>442</v>
      </c>
      <c r="B11" s="448" t="s">
        <v>443</v>
      </c>
      <c r="C11" s="449" t="s">
        <v>444</v>
      </c>
      <c r="D11" s="449" t="s">
        <v>444</v>
      </c>
      <c r="E11" s="449"/>
      <c r="F11" s="449" t="s">
        <v>444</v>
      </c>
      <c r="G11" s="449" t="s">
        <v>444</v>
      </c>
      <c r="H11" s="449" t="s">
        <v>444</v>
      </c>
      <c r="I11" s="450" t="s">
        <v>444</v>
      </c>
      <c r="J11" s="451" t="s">
        <v>69</v>
      </c>
    </row>
    <row r="12" spans="1:10" ht="14.4" customHeight="1" x14ac:dyDescent="0.3">
      <c r="A12" s="447" t="s">
        <v>447</v>
      </c>
      <c r="B12" s="448" t="s">
        <v>448</v>
      </c>
      <c r="C12" s="449" t="s">
        <v>444</v>
      </c>
      <c r="D12" s="449" t="s">
        <v>444</v>
      </c>
      <c r="E12" s="449"/>
      <c r="F12" s="449" t="s">
        <v>444</v>
      </c>
      <c r="G12" s="449" t="s">
        <v>444</v>
      </c>
      <c r="H12" s="449" t="s">
        <v>444</v>
      </c>
      <c r="I12" s="450" t="s">
        <v>444</v>
      </c>
      <c r="J12" s="451" t="s">
        <v>0</v>
      </c>
    </row>
    <row r="13" spans="1:10" ht="14.4" customHeight="1" x14ac:dyDescent="0.3">
      <c r="A13" s="447" t="s">
        <v>447</v>
      </c>
      <c r="B13" s="448" t="s">
        <v>266</v>
      </c>
      <c r="C13" s="449">
        <v>26.218229999999998</v>
      </c>
      <c r="D13" s="449">
        <v>1.02722</v>
      </c>
      <c r="E13" s="449"/>
      <c r="F13" s="449">
        <v>1.12818</v>
      </c>
      <c r="G13" s="449">
        <v>1.92722927469325</v>
      </c>
      <c r="H13" s="449">
        <v>-0.79904927469325004</v>
      </c>
      <c r="I13" s="450">
        <v>0.58538961337621243</v>
      </c>
      <c r="J13" s="451" t="s">
        <v>1</v>
      </c>
    </row>
    <row r="14" spans="1:10" ht="14.4" customHeight="1" x14ac:dyDescent="0.3">
      <c r="A14" s="447" t="s">
        <v>447</v>
      </c>
      <c r="B14" s="448" t="s">
        <v>267</v>
      </c>
      <c r="C14" s="449">
        <v>0</v>
      </c>
      <c r="D14" s="449" t="s">
        <v>444</v>
      </c>
      <c r="E14" s="449"/>
      <c r="F14" s="449" t="s">
        <v>444</v>
      </c>
      <c r="G14" s="449" t="s">
        <v>444</v>
      </c>
      <c r="H14" s="449" t="s">
        <v>444</v>
      </c>
      <c r="I14" s="450" t="s">
        <v>444</v>
      </c>
      <c r="J14" s="451" t="s">
        <v>1</v>
      </c>
    </row>
    <row r="15" spans="1:10" ht="14.4" customHeight="1" x14ac:dyDescent="0.3">
      <c r="A15" s="447" t="s">
        <v>447</v>
      </c>
      <c r="B15" s="448" t="s">
        <v>449</v>
      </c>
      <c r="C15" s="449">
        <v>26.218229999999998</v>
      </c>
      <c r="D15" s="449">
        <v>1.02722</v>
      </c>
      <c r="E15" s="449"/>
      <c r="F15" s="449">
        <v>1.12818</v>
      </c>
      <c r="G15" s="449">
        <v>1.92722927469325</v>
      </c>
      <c r="H15" s="449">
        <v>-0.79904927469325004</v>
      </c>
      <c r="I15" s="450">
        <v>0.58538961337621243</v>
      </c>
      <c r="J15" s="451" t="s">
        <v>450</v>
      </c>
    </row>
    <row r="16" spans="1:10" ht="14.4" customHeight="1" x14ac:dyDescent="0.3">
      <c r="A16" s="447" t="s">
        <v>444</v>
      </c>
      <c r="B16" s="448" t="s">
        <v>444</v>
      </c>
      <c r="C16" s="449" t="s">
        <v>444</v>
      </c>
      <c r="D16" s="449" t="s">
        <v>444</v>
      </c>
      <c r="E16" s="449"/>
      <c r="F16" s="449" t="s">
        <v>444</v>
      </c>
      <c r="G16" s="449" t="s">
        <v>444</v>
      </c>
      <c r="H16" s="449" t="s">
        <v>444</v>
      </c>
      <c r="I16" s="450" t="s">
        <v>444</v>
      </c>
      <c r="J16" s="451" t="s">
        <v>451</v>
      </c>
    </row>
    <row r="17" spans="1:10" ht="14.4" customHeight="1" x14ac:dyDescent="0.3">
      <c r="A17" s="447" t="s">
        <v>452</v>
      </c>
      <c r="B17" s="448" t="s">
        <v>453</v>
      </c>
      <c r="C17" s="449" t="s">
        <v>444</v>
      </c>
      <c r="D17" s="449" t="s">
        <v>444</v>
      </c>
      <c r="E17" s="449"/>
      <c r="F17" s="449" t="s">
        <v>444</v>
      </c>
      <c r="G17" s="449" t="s">
        <v>444</v>
      </c>
      <c r="H17" s="449" t="s">
        <v>444</v>
      </c>
      <c r="I17" s="450" t="s">
        <v>444</v>
      </c>
      <c r="J17" s="451" t="s">
        <v>0</v>
      </c>
    </row>
    <row r="18" spans="1:10" ht="14.4" customHeight="1" x14ac:dyDescent="0.3">
      <c r="A18" s="447" t="s">
        <v>452</v>
      </c>
      <c r="B18" s="448" t="s">
        <v>266</v>
      </c>
      <c r="C18" s="449">
        <v>30.020200000000003</v>
      </c>
      <c r="D18" s="449">
        <v>24.42484</v>
      </c>
      <c r="E18" s="449"/>
      <c r="F18" s="449">
        <v>25.490559999999999</v>
      </c>
      <c r="G18" s="449">
        <v>52.156108941254082</v>
      </c>
      <c r="H18" s="449">
        <v>-26.665548941254084</v>
      </c>
      <c r="I18" s="450">
        <v>0.48873584547327398</v>
      </c>
      <c r="J18" s="451" t="s">
        <v>1</v>
      </c>
    </row>
    <row r="19" spans="1:10" ht="14.4" customHeight="1" x14ac:dyDescent="0.3">
      <c r="A19" s="447" t="s">
        <v>452</v>
      </c>
      <c r="B19" s="448" t="s">
        <v>267</v>
      </c>
      <c r="C19" s="449">
        <v>0</v>
      </c>
      <c r="D19" s="449" t="s">
        <v>444</v>
      </c>
      <c r="E19" s="449"/>
      <c r="F19" s="449">
        <v>0.19051999999999999</v>
      </c>
      <c r="G19" s="449">
        <v>0</v>
      </c>
      <c r="H19" s="449">
        <v>0.19051999999999999</v>
      </c>
      <c r="I19" s="450" t="s">
        <v>444</v>
      </c>
      <c r="J19" s="451" t="s">
        <v>1</v>
      </c>
    </row>
    <row r="20" spans="1:10" ht="14.4" customHeight="1" x14ac:dyDescent="0.3">
      <c r="A20" s="447" t="s">
        <v>452</v>
      </c>
      <c r="B20" s="448" t="s">
        <v>269</v>
      </c>
      <c r="C20" s="449">
        <v>1.7714399999999999</v>
      </c>
      <c r="D20" s="449">
        <v>1.8875999999999999</v>
      </c>
      <c r="E20" s="449"/>
      <c r="F20" s="449">
        <v>0</v>
      </c>
      <c r="G20" s="449">
        <v>1.8333334988448335</v>
      </c>
      <c r="H20" s="449">
        <v>-1.8333334988448335</v>
      </c>
      <c r="I20" s="450">
        <v>0</v>
      </c>
      <c r="J20" s="451" t="s">
        <v>1</v>
      </c>
    </row>
    <row r="21" spans="1:10" ht="14.4" customHeight="1" x14ac:dyDescent="0.3">
      <c r="A21" s="447" t="s">
        <v>452</v>
      </c>
      <c r="B21" s="448" t="s">
        <v>454</v>
      </c>
      <c r="C21" s="449">
        <v>31.791640000000001</v>
      </c>
      <c r="D21" s="449">
        <v>26.312439999999999</v>
      </c>
      <c r="E21" s="449"/>
      <c r="F21" s="449">
        <v>25.681079999999998</v>
      </c>
      <c r="G21" s="449">
        <v>53.989442440098912</v>
      </c>
      <c r="H21" s="449">
        <v>-28.308362440098914</v>
      </c>
      <c r="I21" s="450">
        <v>0.47566855368978966</v>
      </c>
      <c r="J21" s="451" t="s">
        <v>450</v>
      </c>
    </row>
    <row r="22" spans="1:10" ht="14.4" customHeight="1" x14ac:dyDescent="0.3">
      <c r="A22" s="447" t="s">
        <v>444</v>
      </c>
      <c r="B22" s="448" t="s">
        <v>444</v>
      </c>
      <c r="C22" s="449" t="s">
        <v>444</v>
      </c>
      <c r="D22" s="449" t="s">
        <v>444</v>
      </c>
      <c r="E22" s="449"/>
      <c r="F22" s="449" t="s">
        <v>444</v>
      </c>
      <c r="G22" s="449" t="s">
        <v>444</v>
      </c>
      <c r="H22" s="449" t="s">
        <v>444</v>
      </c>
      <c r="I22" s="450" t="s">
        <v>444</v>
      </c>
      <c r="J22" s="451" t="s">
        <v>451</v>
      </c>
    </row>
    <row r="23" spans="1:10" ht="14.4" customHeight="1" x14ac:dyDescent="0.3">
      <c r="A23" s="447" t="s">
        <v>442</v>
      </c>
      <c r="B23" s="448" t="s">
        <v>445</v>
      </c>
      <c r="C23" s="449">
        <v>58.009869999999999</v>
      </c>
      <c r="D23" s="449">
        <v>27.339659999999999</v>
      </c>
      <c r="E23" s="449"/>
      <c r="F23" s="449">
        <v>26.809259999999998</v>
      </c>
      <c r="G23" s="449">
        <v>55.916671714792173</v>
      </c>
      <c r="H23" s="449">
        <v>-29.107411714792175</v>
      </c>
      <c r="I23" s="450">
        <v>0.47945021006870636</v>
      </c>
      <c r="J23" s="451" t="s">
        <v>446</v>
      </c>
    </row>
  </sheetData>
  <mergeCells count="3">
    <mergeCell ref="F3:I3"/>
    <mergeCell ref="C4:D4"/>
    <mergeCell ref="A1:I1"/>
  </mergeCells>
  <conditionalFormatting sqref="F10 F24:F65537">
    <cfRule type="cellIs" dxfId="58" priority="18" stopIfTrue="1" operator="greaterThan">
      <formula>1</formula>
    </cfRule>
  </conditionalFormatting>
  <conditionalFormatting sqref="H5:H9">
    <cfRule type="expression" dxfId="57" priority="14">
      <formula>$H5&gt;0</formula>
    </cfRule>
  </conditionalFormatting>
  <conditionalFormatting sqref="I5:I9">
    <cfRule type="expression" dxfId="56" priority="15">
      <formula>$I5&gt;1</formula>
    </cfRule>
  </conditionalFormatting>
  <conditionalFormatting sqref="B5:B9">
    <cfRule type="expression" dxfId="55" priority="11">
      <formula>OR($J5="NS",$J5="SumaNS",$J5="Účet")</formula>
    </cfRule>
  </conditionalFormatting>
  <conditionalFormatting sqref="B5:D9 F5:I9">
    <cfRule type="expression" dxfId="54" priority="17">
      <formula>AND($J5&lt;&gt;"",$J5&lt;&gt;"mezeraKL")</formula>
    </cfRule>
  </conditionalFormatting>
  <conditionalFormatting sqref="B5:D9 F5:I9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2" priority="13">
      <formula>OR($J5="SumaNS",$J5="NS")</formula>
    </cfRule>
  </conditionalFormatting>
  <conditionalFormatting sqref="A5:A9">
    <cfRule type="expression" dxfId="51" priority="9">
      <formula>AND($J5&lt;&gt;"mezeraKL",$J5&lt;&gt;"")</formula>
    </cfRule>
  </conditionalFormatting>
  <conditionalFormatting sqref="A5:A9">
    <cfRule type="expression" dxfId="50" priority="10">
      <formula>AND($J5&lt;&gt;"",$J5&lt;&gt;"mezeraKL")</formula>
    </cfRule>
  </conditionalFormatting>
  <conditionalFormatting sqref="H11:H23">
    <cfRule type="expression" dxfId="49" priority="5">
      <formula>$H11&gt;0</formula>
    </cfRule>
  </conditionalFormatting>
  <conditionalFormatting sqref="A11:A23">
    <cfRule type="expression" dxfId="48" priority="2">
      <formula>AND($J11&lt;&gt;"mezeraKL",$J11&lt;&gt;"")</formula>
    </cfRule>
  </conditionalFormatting>
  <conditionalFormatting sqref="I11:I23">
    <cfRule type="expression" dxfId="47" priority="6">
      <formula>$I11&gt;1</formula>
    </cfRule>
  </conditionalFormatting>
  <conditionalFormatting sqref="B11:B23">
    <cfRule type="expression" dxfId="46" priority="1">
      <formula>OR($J11="NS",$J11="SumaNS",$J11="Účet")</formula>
    </cfRule>
  </conditionalFormatting>
  <conditionalFormatting sqref="A11:D23 F11:I23">
    <cfRule type="expression" dxfId="45" priority="8">
      <formula>AND($J11&lt;&gt;"",$J11&lt;&gt;"mezeraKL")</formula>
    </cfRule>
  </conditionalFormatting>
  <conditionalFormatting sqref="B11:D23 F11:I23">
    <cfRule type="expression" dxfId="4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43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30"/>
  </cols>
  <sheetData>
    <row r="1" spans="1:14" ht="18.600000000000001" customHeight="1" thickBot="1" x14ac:dyDescent="0.4">
      <c r="A1" s="361" t="s">
        <v>164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257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116.40367096814022</v>
      </c>
      <c r="M3" s="98">
        <f>SUBTOTAL(9,M5:M1048576)</f>
        <v>71.25</v>
      </c>
      <c r="N3" s="99">
        <f>SUBTOTAL(9,N5:N1048576)</f>
        <v>8293.7615564799908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442</v>
      </c>
      <c r="B5" s="460" t="s">
        <v>514</v>
      </c>
      <c r="C5" s="461" t="s">
        <v>447</v>
      </c>
      <c r="D5" s="462" t="s">
        <v>515</v>
      </c>
      <c r="E5" s="461" t="s">
        <v>455</v>
      </c>
      <c r="F5" s="462" t="s">
        <v>517</v>
      </c>
      <c r="G5" s="461" t="s">
        <v>456</v>
      </c>
      <c r="H5" s="461" t="s">
        <v>457</v>
      </c>
      <c r="I5" s="461" t="s">
        <v>458</v>
      </c>
      <c r="J5" s="461" t="s">
        <v>459</v>
      </c>
      <c r="K5" s="461" t="s">
        <v>460</v>
      </c>
      <c r="L5" s="463">
        <v>87.029999999999973</v>
      </c>
      <c r="M5" s="463">
        <v>1</v>
      </c>
      <c r="N5" s="464">
        <v>87.029999999999973</v>
      </c>
    </row>
    <row r="6" spans="1:14" ht="14.4" customHeight="1" x14ac:dyDescent="0.3">
      <c r="A6" s="465" t="s">
        <v>442</v>
      </c>
      <c r="B6" s="466" t="s">
        <v>514</v>
      </c>
      <c r="C6" s="467" t="s">
        <v>447</v>
      </c>
      <c r="D6" s="468" t="s">
        <v>515</v>
      </c>
      <c r="E6" s="467" t="s">
        <v>455</v>
      </c>
      <c r="F6" s="468" t="s">
        <v>517</v>
      </c>
      <c r="G6" s="467" t="s">
        <v>456</v>
      </c>
      <c r="H6" s="467" t="s">
        <v>461</v>
      </c>
      <c r="I6" s="467" t="s">
        <v>462</v>
      </c>
      <c r="J6" s="467" t="s">
        <v>463</v>
      </c>
      <c r="K6" s="467" t="s">
        <v>464</v>
      </c>
      <c r="L6" s="469">
        <v>96.82</v>
      </c>
      <c r="M6" s="469">
        <v>3</v>
      </c>
      <c r="N6" s="470">
        <v>290.45999999999998</v>
      </c>
    </row>
    <row r="7" spans="1:14" ht="14.4" customHeight="1" x14ac:dyDescent="0.3">
      <c r="A7" s="465" t="s">
        <v>442</v>
      </c>
      <c r="B7" s="466" t="s">
        <v>514</v>
      </c>
      <c r="C7" s="467" t="s">
        <v>447</v>
      </c>
      <c r="D7" s="468" t="s">
        <v>515</v>
      </c>
      <c r="E7" s="467" t="s">
        <v>455</v>
      </c>
      <c r="F7" s="468" t="s">
        <v>517</v>
      </c>
      <c r="G7" s="467" t="s">
        <v>456</v>
      </c>
      <c r="H7" s="467" t="s">
        <v>465</v>
      </c>
      <c r="I7" s="467" t="s">
        <v>466</v>
      </c>
      <c r="J7" s="467" t="s">
        <v>467</v>
      </c>
      <c r="K7" s="467" t="s">
        <v>468</v>
      </c>
      <c r="L7" s="469">
        <v>77.609677215605785</v>
      </c>
      <c r="M7" s="469">
        <v>1</v>
      </c>
      <c r="N7" s="470">
        <v>77.609677215605785</v>
      </c>
    </row>
    <row r="8" spans="1:14" ht="14.4" customHeight="1" x14ac:dyDescent="0.3">
      <c r="A8" s="465" t="s">
        <v>442</v>
      </c>
      <c r="B8" s="466" t="s">
        <v>514</v>
      </c>
      <c r="C8" s="467" t="s">
        <v>447</v>
      </c>
      <c r="D8" s="468" t="s">
        <v>515</v>
      </c>
      <c r="E8" s="467" t="s">
        <v>455</v>
      </c>
      <c r="F8" s="468" t="s">
        <v>517</v>
      </c>
      <c r="G8" s="467" t="s">
        <v>456</v>
      </c>
      <c r="H8" s="467" t="s">
        <v>469</v>
      </c>
      <c r="I8" s="467" t="s">
        <v>470</v>
      </c>
      <c r="J8" s="467" t="s">
        <v>471</v>
      </c>
      <c r="K8" s="467" t="s">
        <v>472</v>
      </c>
      <c r="L8" s="469">
        <v>119.85993444079529</v>
      </c>
      <c r="M8" s="469">
        <v>2</v>
      </c>
      <c r="N8" s="470">
        <v>239.71986888159057</v>
      </c>
    </row>
    <row r="9" spans="1:14" ht="14.4" customHeight="1" x14ac:dyDescent="0.3">
      <c r="A9" s="465" t="s">
        <v>442</v>
      </c>
      <c r="B9" s="466" t="s">
        <v>514</v>
      </c>
      <c r="C9" s="467" t="s">
        <v>447</v>
      </c>
      <c r="D9" s="468" t="s">
        <v>515</v>
      </c>
      <c r="E9" s="467" t="s">
        <v>455</v>
      </c>
      <c r="F9" s="468" t="s">
        <v>517</v>
      </c>
      <c r="G9" s="467" t="s">
        <v>456</v>
      </c>
      <c r="H9" s="467" t="s">
        <v>473</v>
      </c>
      <c r="I9" s="467" t="s">
        <v>474</v>
      </c>
      <c r="J9" s="467" t="s">
        <v>475</v>
      </c>
      <c r="K9" s="467" t="s">
        <v>476</v>
      </c>
      <c r="L9" s="469">
        <v>71.45</v>
      </c>
      <c r="M9" s="469">
        <v>1</v>
      </c>
      <c r="N9" s="470">
        <v>71.45</v>
      </c>
    </row>
    <row r="10" spans="1:14" ht="14.4" customHeight="1" x14ac:dyDescent="0.3">
      <c r="A10" s="465" t="s">
        <v>442</v>
      </c>
      <c r="B10" s="466" t="s">
        <v>514</v>
      </c>
      <c r="C10" s="467" t="s">
        <v>447</v>
      </c>
      <c r="D10" s="468" t="s">
        <v>515</v>
      </c>
      <c r="E10" s="467" t="s">
        <v>455</v>
      </c>
      <c r="F10" s="468" t="s">
        <v>517</v>
      </c>
      <c r="G10" s="467" t="s">
        <v>456</v>
      </c>
      <c r="H10" s="467" t="s">
        <v>477</v>
      </c>
      <c r="I10" s="467" t="s">
        <v>478</v>
      </c>
      <c r="J10" s="467" t="s">
        <v>479</v>
      </c>
      <c r="K10" s="467" t="s">
        <v>480</v>
      </c>
      <c r="L10" s="469">
        <v>83.129999999999967</v>
      </c>
      <c r="M10" s="469">
        <v>1</v>
      </c>
      <c r="N10" s="470">
        <v>83.129999999999967</v>
      </c>
    </row>
    <row r="11" spans="1:14" ht="14.4" customHeight="1" x14ac:dyDescent="0.3">
      <c r="A11" s="465" t="s">
        <v>442</v>
      </c>
      <c r="B11" s="466" t="s">
        <v>514</v>
      </c>
      <c r="C11" s="467" t="s">
        <v>447</v>
      </c>
      <c r="D11" s="468" t="s">
        <v>515</v>
      </c>
      <c r="E11" s="467" t="s">
        <v>455</v>
      </c>
      <c r="F11" s="468" t="s">
        <v>517</v>
      </c>
      <c r="G11" s="467" t="s">
        <v>456</v>
      </c>
      <c r="H11" s="467" t="s">
        <v>481</v>
      </c>
      <c r="I11" s="467" t="s">
        <v>481</v>
      </c>
      <c r="J11" s="467" t="s">
        <v>482</v>
      </c>
      <c r="K11" s="467" t="s">
        <v>483</v>
      </c>
      <c r="L11" s="469">
        <v>44</v>
      </c>
      <c r="M11" s="469">
        <v>1</v>
      </c>
      <c r="N11" s="470">
        <v>44</v>
      </c>
    </row>
    <row r="12" spans="1:14" ht="14.4" customHeight="1" x14ac:dyDescent="0.3">
      <c r="A12" s="465" t="s">
        <v>442</v>
      </c>
      <c r="B12" s="466" t="s">
        <v>514</v>
      </c>
      <c r="C12" s="467" t="s">
        <v>447</v>
      </c>
      <c r="D12" s="468" t="s">
        <v>515</v>
      </c>
      <c r="E12" s="467" t="s">
        <v>455</v>
      </c>
      <c r="F12" s="468" t="s">
        <v>517</v>
      </c>
      <c r="G12" s="467" t="s">
        <v>456</v>
      </c>
      <c r="H12" s="467" t="s">
        <v>484</v>
      </c>
      <c r="I12" s="467" t="s">
        <v>484</v>
      </c>
      <c r="J12" s="467" t="s">
        <v>485</v>
      </c>
      <c r="K12" s="467" t="s">
        <v>486</v>
      </c>
      <c r="L12" s="469">
        <v>11.318999999999997</v>
      </c>
      <c r="M12" s="469">
        <v>3</v>
      </c>
      <c r="N12" s="470">
        <v>33.956999999999994</v>
      </c>
    </row>
    <row r="13" spans="1:14" ht="14.4" customHeight="1" x14ac:dyDescent="0.3">
      <c r="A13" s="465" t="s">
        <v>442</v>
      </c>
      <c r="B13" s="466" t="s">
        <v>514</v>
      </c>
      <c r="C13" s="467" t="s">
        <v>447</v>
      </c>
      <c r="D13" s="468" t="s">
        <v>515</v>
      </c>
      <c r="E13" s="467" t="s">
        <v>455</v>
      </c>
      <c r="F13" s="468" t="s">
        <v>517</v>
      </c>
      <c r="G13" s="467" t="s">
        <v>456</v>
      </c>
      <c r="H13" s="467" t="s">
        <v>487</v>
      </c>
      <c r="I13" s="467" t="s">
        <v>488</v>
      </c>
      <c r="J13" s="467" t="s">
        <v>489</v>
      </c>
      <c r="K13" s="467" t="s">
        <v>490</v>
      </c>
      <c r="L13" s="469">
        <v>1.133</v>
      </c>
      <c r="M13" s="469">
        <v>10</v>
      </c>
      <c r="N13" s="470">
        <v>11.33</v>
      </c>
    </row>
    <row r="14" spans="1:14" ht="14.4" customHeight="1" x14ac:dyDescent="0.3">
      <c r="A14" s="465" t="s">
        <v>442</v>
      </c>
      <c r="B14" s="466" t="s">
        <v>514</v>
      </c>
      <c r="C14" s="467" t="s">
        <v>452</v>
      </c>
      <c r="D14" s="468" t="s">
        <v>516</v>
      </c>
      <c r="E14" s="467" t="s">
        <v>455</v>
      </c>
      <c r="F14" s="468" t="s">
        <v>517</v>
      </c>
      <c r="G14" s="467" t="s">
        <v>456</v>
      </c>
      <c r="H14" s="467" t="s">
        <v>491</v>
      </c>
      <c r="I14" s="467" t="s">
        <v>491</v>
      </c>
      <c r="J14" s="467" t="s">
        <v>492</v>
      </c>
      <c r="K14" s="467" t="s">
        <v>493</v>
      </c>
      <c r="L14" s="469">
        <v>171.60024257347996</v>
      </c>
      <c r="M14" s="469">
        <v>1.25</v>
      </c>
      <c r="N14" s="470">
        <v>214.50030321684994</v>
      </c>
    </row>
    <row r="15" spans="1:14" ht="14.4" customHeight="1" x14ac:dyDescent="0.3">
      <c r="A15" s="465" t="s">
        <v>442</v>
      </c>
      <c r="B15" s="466" t="s">
        <v>514</v>
      </c>
      <c r="C15" s="467" t="s">
        <v>452</v>
      </c>
      <c r="D15" s="468" t="s">
        <v>516</v>
      </c>
      <c r="E15" s="467" t="s">
        <v>455</v>
      </c>
      <c r="F15" s="468" t="s">
        <v>517</v>
      </c>
      <c r="G15" s="467" t="s">
        <v>456</v>
      </c>
      <c r="H15" s="467" t="s">
        <v>494</v>
      </c>
      <c r="I15" s="467" t="s">
        <v>495</v>
      </c>
      <c r="J15" s="467" t="s">
        <v>496</v>
      </c>
      <c r="K15" s="467"/>
      <c r="L15" s="469">
        <v>48.63</v>
      </c>
      <c r="M15" s="469">
        <v>1</v>
      </c>
      <c r="N15" s="470">
        <v>48.63</v>
      </c>
    </row>
    <row r="16" spans="1:14" ht="14.4" customHeight="1" x14ac:dyDescent="0.3">
      <c r="A16" s="465" t="s">
        <v>442</v>
      </c>
      <c r="B16" s="466" t="s">
        <v>514</v>
      </c>
      <c r="C16" s="467" t="s">
        <v>452</v>
      </c>
      <c r="D16" s="468" t="s">
        <v>516</v>
      </c>
      <c r="E16" s="467" t="s">
        <v>455</v>
      </c>
      <c r="F16" s="468" t="s">
        <v>517</v>
      </c>
      <c r="G16" s="467" t="s">
        <v>456</v>
      </c>
      <c r="H16" s="467" t="s">
        <v>497</v>
      </c>
      <c r="I16" s="467" t="s">
        <v>495</v>
      </c>
      <c r="J16" s="467" t="s">
        <v>498</v>
      </c>
      <c r="K16" s="467"/>
      <c r="L16" s="469">
        <v>181.43999999999997</v>
      </c>
      <c r="M16" s="469">
        <v>6</v>
      </c>
      <c r="N16" s="470">
        <v>1088.6399999999999</v>
      </c>
    </row>
    <row r="17" spans="1:14" ht="14.4" customHeight="1" x14ac:dyDescent="0.3">
      <c r="A17" s="465" t="s">
        <v>442</v>
      </c>
      <c r="B17" s="466" t="s">
        <v>514</v>
      </c>
      <c r="C17" s="467" t="s">
        <v>452</v>
      </c>
      <c r="D17" s="468" t="s">
        <v>516</v>
      </c>
      <c r="E17" s="467" t="s">
        <v>455</v>
      </c>
      <c r="F17" s="468" t="s">
        <v>517</v>
      </c>
      <c r="G17" s="467" t="s">
        <v>456</v>
      </c>
      <c r="H17" s="467" t="s">
        <v>499</v>
      </c>
      <c r="I17" s="467" t="s">
        <v>495</v>
      </c>
      <c r="J17" s="467" t="s">
        <v>500</v>
      </c>
      <c r="K17" s="467" t="s">
        <v>501</v>
      </c>
      <c r="L17" s="469">
        <v>75.020006181053034</v>
      </c>
      <c r="M17" s="469">
        <v>8</v>
      </c>
      <c r="N17" s="470">
        <v>600.16004944842427</v>
      </c>
    </row>
    <row r="18" spans="1:14" ht="14.4" customHeight="1" x14ac:dyDescent="0.3">
      <c r="A18" s="465" t="s">
        <v>442</v>
      </c>
      <c r="B18" s="466" t="s">
        <v>514</v>
      </c>
      <c r="C18" s="467" t="s">
        <v>452</v>
      </c>
      <c r="D18" s="468" t="s">
        <v>516</v>
      </c>
      <c r="E18" s="467" t="s">
        <v>455</v>
      </c>
      <c r="F18" s="468" t="s">
        <v>517</v>
      </c>
      <c r="G18" s="467" t="s">
        <v>456</v>
      </c>
      <c r="H18" s="467" t="s">
        <v>477</v>
      </c>
      <c r="I18" s="467" t="s">
        <v>478</v>
      </c>
      <c r="J18" s="467" t="s">
        <v>479</v>
      </c>
      <c r="K18" s="467" t="s">
        <v>480</v>
      </c>
      <c r="L18" s="469">
        <v>83.13000000000001</v>
      </c>
      <c r="M18" s="469">
        <v>1</v>
      </c>
      <c r="N18" s="470">
        <v>83.13000000000001</v>
      </c>
    </row>
    <row r="19" spans="1:14" ht="14.4" customHeight="1" x14ac:dyDescent="0.3">
      <c r="A19" s="465" t="s">
        <v>442</v>
      </c>
      <c r="B19" s="466" t="s">
        <v>514</v>
      </c>
      <c r="C19" s="467" t="s">
        <v>452</v>
      </c>
      <c r="D19" s="468" t="s">
        <v>516</v>
      </c>
      <c r="E19" s="467" t="s">
        <v>455</v>
      </c>
      <c r="F19" s="468" t="s">
        <v>517</v>
      </c>
      <c r="G19" s="467" t="s">
        <v>456</v>
      </c>
      <c r="H19" s="467" t="s">
        <v>502</v>
      </c>
      <c r="I19" s="467" t="s">
        <v>495</v>
      </c>
      <c r="J19" s="467" t="s">
        <v>503</v>
      </c>
      <c r="K19" s="467"/>
      <c r="L19" s="469">
        <v>174.46582418868203</v>
      </c>
      <c r="M19" s="469">
        <v>27</v>
      </c>
      <c r="N19" s="470">
        <v>4710.577253094415</v>
      </c>
    </row>
    <row r="20" spans="1:14" ht="14.4" customHeight="1" x14ac:dyDescent="0.3">
      <c r="A20" s="465" t="s">
        <v>442</v>
      </c>
      <c r="B20" s="466" t="s">
        <v>514</v>
      </c>
      <c r="C20" s="467" t="s">
        <v>452</v>
      </c>
      <c r="D20" s="468" t="s">
        <v>516</v>
      </c>
      <c r="E20" s="467" t="s">
        <v>455</v>
      </c>
      <c r="F20" s="468" t="s">
        <v>517</v>
      </c>
      <c r="G20" s="467" t="s">
        <v>456</v>
      </c>
      <c r="H20" s="467" t="s">
        <v>504</v>
      </c>
      <c r="I20" s="467" t="s">
        <v>495</v>
      </c>
      <c r="J20" s="467" t="s">
        <v>505</v>
      </c>
      <c r="K20" s="467" t="s">
        <v>506</v>
      </c>
      <c r="L20" s="469">
        <v>164.19740462310469</v>
      </c>
      <c r="M20" s="469">
        <v>1</v>
      </c>
      <c r="N20" s="470">
        <v>164.19740462310469</v>
      </c>
    </row>
    <row r="21" spans="1:14" ht="14.4" customHeight="1" x14ac:dyDescent="0.3">
      <c r="A21" s="465" t="s">
        <v>442</v>
      </c>
      <c r="B21" s="466" t="s">
        <v>514</v>
      </c>
      <c r="C21" s="467" t="s">
        <v>452</v>
      </c>
      <c r="D21" s="468" t="s">
        <v>516</v>
      </c>
      <c r="E21" s="467" t="s">
        <v>455</v>
      </c>
      <c r="F21" s="468" t="s">
        <v>517</v>
      </c>
      <c r="G21" s="467" t="s">
        <v>456</v>
      </c>
      <c r="H21" s="467" t="s">
        <v>507</v>
      </c>
      <c r="I21" s="467" t="s">
        <v>507</v>
      </c>
      <c r="J21" s="467" t="s">
        <v>508</v>
      </c>
      <c r="K21" s="467" t="s">
        <v>509</v>
      </c>
      <c r="L21" s="469">
        <v>127.35999999999999</v>
      </c>
      <c r="M21" s="469">
        <v>2</v>
      </c>
      <c r="N21" s="470">
        <v>254.71999999999997</v>
      </c>
    </row>
    <row r="22" spans="1:14" ht="14.4" customHeight="1" thickBot="1" x14ac:dyDescent="0.35">
      <c r="A22" s="471" t="s">
        <v>442</v>
      </c>
      <c r="B22" s="472" t="s">
        <v>514</v>
      </c>
      <c r="C22" s="473" t="s">
        <v>452</v>
      </c>
      <c r="D22" s="474" t="s">
        <v>516</v>
      </c>
      <c r="E22" s="473" t="s">
        <v>510</v>
      </c>
      <c r="F22" s="474" t="s">
        <v>518</v>
      </c>
      <c r="G22" s="473" t="s">
        <v>456</v>
      </c>
      <c r="H22" s="473" t="s">
        <v>511</v>
      </c>
      <c r="I22" s="473" t="s">
        <v>511</v>
      </c>
      <c r="J22" s="473" t="s">
        <v>512</v>
      </c>
      <c r="K22" s="473" t="s">
        <v>513</v>
      </c>
      <c r="L22" s="475">
        <v>190.52</v>
      </c>
      <c r="M22" s="475">
        <v>1</v>
      </c>
      <c r="N22" s="476">
        <v>190.52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519</v>
      </c>
      <c r="B5" s="457"/>
      <c r="C5" s="481">
        <v>0</v>
      </c>
      <c r="D5" s="457">
        <v>190.52</v>
      </c>
      <c r="E5" s="481">
        <v>1</v>
      </c>
      <c r="F5" s="458">
        <v>190.52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190.52</v>
      </c>
      <c r="E6" s="489">
        <v>1</v>
      </c>
      <c r="F6" s="490">
        <v>190.52</v>
      </c>
    </row>
    <row r="7" spans="1:6" ht="14.4" customHeight="1" thickBot="1" x14ac:dyDescent="0.35"/>
    <row r="8" spans="1:6" ht="14.4" customHeight="1" thickBot="1" x14ac:dyDescent="0.35">
      <c r="A8" s="491" t="s">
        <v>520</v>
      </c>
      <c r="B8" s="457"/>
      <c r="C8" s="481">
        <v>0</v>
      </c>
      <c r="D8" s="457">
        <v>190.52</v>
      </c>
      <c r="E8" s="481">
        <v>1</v>
      </c>
      <c r="F8" s="458">
        <v>190.52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190.52</v>
      </c>
      <c r="E9" s="489">
        <v>1</v>
      </c>
      <c r="F9" s="490">
        <v>190.52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2016-12-30T09:18:49Z</dcterms:modified>
</cp:coreProperties>
</file>