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G21" i="431"/>
  <c r="H11" i="431"/>
  <c r="H15" i="431"/>
  <c r="H19" i="431"/>
  <c r="I9" i="431"/>
  <c r="I13" i="431"/>
  <c r="I17" i="431"/>
  <c r="I21" i="431"/>
  <c r="J11" i="431"/>
  <c r="J15" i="431"/>
  <c r="J19" i="431"/>
  <c r="K9" i="431"/>
  <c r="K13" i="431"/>
  <c r="K17" i="431"/>
  <c r="K21" i="431"/>
  <c r="L11" i="431"/>
  <c r="L15" i="431"/>
  <c r="L19" i="431"/>
  <c r="M9" i="431"/>
  <c r="M13" i="431"/>
  <c r="M17" i="431"/>
  <c r="M21" i="431"/>
  <c r="N11" i="431"/>
  <c r="N15" i="431"/>
  <c r="N19" i="431"/>
  <c r="O9" i="431"/>
  <c r="O13" i="431"/>
  <c r="O21" i="431"/>
  <c r="P11" i="431"/>
  <c r="P19" i="431"/>
  <c r="Q13" i="431"/>
  <c r="Q21" i="431"/>
  <c r="C10" i="431"/>
  <c r="C14" i="431"/>
  <c r="C18" i="431"/>
  <c r="C22" i="431"/>
  <c r="D12" i="431"/>
  <c r="D16" i="431"/>
  <c r="D20" i="431"/>
  <c r="E10" i="431"/>
  <c r="E14" i="431"/>
  <c r="E18" i="431"/>
  <c r="E22" i="431"/>
  <c r="F12" i="431"/>
  <c r="F16" i="431"/>
  <c r="F20" i="431"/>
  <c r="G10" i="431"/>
  <c r="G14" i="431"/>
  <c r="G18" i="431"/>
  <c r="G22" i="431"/>
  <c r="H12" i="431"/>
  <c r="H16" i="431"/>
  <c r="H20" i="431"/>
  <c r="I10" i="431"/>
  <c r="I14" i="431"/>
  <c r="I18" i="431"/>
  <c r="I22" i="431"/>
  <c r="J12" i="431"/>
  <c r="J16" i="431"/>
  <c r="J20" i="431"/>
  <c r="K10" i="431"/>
  <c r="K14" i="431"/>
  <c r="K18" i="431"/>
  <c r="K22" i="431"/>
  <c r="L12" i="431"/>
  <c r="L16" i="431"/>
  <c r="L20" i="431"/>
  <c r="M10" i="431"/>
  <c r="M14" i="431"/>
  <c r="M18" i="431"/>
  <c r="M22" i="431"/>
  <c r="N12" i="431"/>
  <c r="N16" i="431"/>
  <c r="N20" i="431"/>
  <c r="O10" i="431"/>
  <c r="O14" i="431"/>
  <c r="O18" i="431"/>
  <c r="O22" i="431"/>
  <c r="P12" i="431"/>
  <c r="P16" i="431"/>
  <c r="P20" i="431"/>
  <c r="Q10" i="431"/>
  <c r="Q14" i="431"/>
  <c r="Q18" i="431"/>
  <c r="Q22" i="431"/>
  <c r="P17" i="431"/>
  <c r="Q15" i="431"/>
  <c r="C11" i="431"/>
  <c r="C15" i="431"/>
  <c r="C19" i="431"/>
  <c r="D9" i="431"/>
  <c r="D13" i="431"/>
  <c r="D17" i="431"/>
  <c r="D21" i="431"/>
  <c r="E11" i="431"/>
  <c r="E15" i="431"/>
  <c r="E19" i="431"/>
  <c r="F9" i="431"/>
  <c r="F13" i="431"/>
  <c r="F17" i="431"/>
  <c r="F21" i="431"/>
  <c r="G11" i="431"/>
  <c r="G15" i="431"/>
  <c r="G19" i="431"/>
  <c r="H9" i="431"/>
  <c r="H13" i="431"/>
  <c r="H17" i="431"/>
  <c r="H21" i="431"/>
  <c r="I11" i="431"/>
  <c r="I15" i="431"/>
  <c r="I19" i="431"/>
  <c r="J9" i="431"/>
  <c r="J13" i="431"/>
  <c r="J17" i="431"/>
  <c r="J21" i="431"/>
  <c r="K11" i="431"/>
  <c r="K15" i="431"/>
  <c r="K19" i="431"/>
  <c r="L9" i="431"/>
  <c r="L13" i="431"/>
  <c r="L17" i="431"/>
  <c r="L21" i="431"/>
  <c r="M11" i="431"/>
  <c r="M15" i="431"/>
  <c r="M19" i="431"/>
  <c r="N9" i="431"/>
  <c r="N13" i="431"/>
  <c r="N17" i="431"/>
  <c r="N21" i="431"/>
  <c r="O11" i="431"/>
  <c r="O15" i="431"/>
  <c r="O19" i="431"/>
  <c r="P9" i="431"/>
  <c r="P13" i="431"/>
  <c r="P21" i="431"/>
  <c r="Q11" i="431"/>
  <c r="Q19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O17" i="431"/>
  <c r="P15" i="431"/>
  <c r="Q9" i="431"/>
  <c r="Q17" i="431"/>
  <c r="N8" i="431"/>
  <c r="Q8" i="431"/>
  <c r="C8" i="431"/>
  <c r="H8" i="431"/>
  <c r="M8" i="431"/>
  <c r="L8" i="431"/>
  <c r="O8" i="431"/>
  <c r="J8" i="431"/>
  <c r="G8" i="431"/>
  <c r="K8" i="431"/>
  <c r="P8" i="431"/>
  <c r="I8" i="431"/>
  <c r="E8" i="431"/>
  <c r="F8" i="431"/>
  <c r="D8" i="431"/>
  <c r="R17" i="431" l="1"/>
  <c r="S17" i="431"/>
  <c r="R9" i="431"/>
  <c r="S9" i="431"/>
  <c r="R20" i="431"/>
  <c r="S20" i="431"/>
  <c r="R16" i="431"/>
  <c r="S16" i="431"/>
  <c r="R12" i="431"/>
  <c r="S12" i="431"/>
  <c r="S19" i="431"/>
  <c r="R19" i="431"/>
  <c r="S11" i="431"/>
  <c r="R11" i="431"/>
  <c r="R15" i="431"/>
  <c r="S15" i="431"/>
  <c r="S22" i="431"/>
  <c r="R22" i="431"/>
  <c r="S18" i="431"/>
  <c r="R18" i="431"/>
  <c r="S14" i="431"/>
  <c r="R14" i="431"/>
  <c r="S10" i="431"/>
  <c r="R10" i="431"/>
  <c r="S21" i="431"/>
  <c r="R21" i="431"/>
  <c r="R13" i="431"/>
  <c r="S13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D4" i="414"/>
  <c r="D18" i="414"/>
  <c r="D15" i="414"/>
  <c r="C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<sst xmlns="http://schemas.openxmlformats.org/spreadsheetml/2006/main" count="4953" uniqueCount="1378">
  <si>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</si>
  <si>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</si>
  <si>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</si>
  <si>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</si>
  <si>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</si>
  <si>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</si>
  <si>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</si>
  <si>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</si>
  <si>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</si>
  <si>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</si>
  <si>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</si>
  <si>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</si>
  <si>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</si>
  <si>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</si>
  <si>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</si>
  <si>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</si>
  <si>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</si>
  <si>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</si>
  <si>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</si>
  <si>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</si>
  <si>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</si>
  <si>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</si>
  <si>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</si>
  <si>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</si>
  <si>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</si>
  <si>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</si>
  <si>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</si>
  <si>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</si>
  <si>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</si>
  <si>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</si>
  <si>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</si>
  <si>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</si>
  <si>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</si>
  <si>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</si>
  <si>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</si>
  <si>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</si>
  <si>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</si>
  <si>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</si>
  <si>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</si>
  <si>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</si>
  <si>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</si>
  <si>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</si>
  <si>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</si>
  <si>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</si>
  <si>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</si>
  <si>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</si>
  <si>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</si>
  <si>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</si>
  <si>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</si>
  <si>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</si>
  <si>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</si>
  <si>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</si>
  <si>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</si>
  <si>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</si>
  <si>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</si>
  <si>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</si>
  <si>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</si>
  <si>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</si>
  <si>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</si>
  <si>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</si>
  <si>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</si>
  <si>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</si>
  <si>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</si>
  <si>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</si>
  <si>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</si>
  <si>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</si>
  <si>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</si>
  <si>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</si>
  <si>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</si>
  <si>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</si>
  <si>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</si>
  <si>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</si>
  <si>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</si>
  <si>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</si>
  <si>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</si>
  <si>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</si>
  <si>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</si>
  <si>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</si>
  <si>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</si>
  <si>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</si>
  <si>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</si>
  <si>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</si>
  <si>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</si>
  <si>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</si>
  <si>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</si>
  <si>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</si>
  <si>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</si>
  <si>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</si>
  <si>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</si>
  <si>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</si>
  <si>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</si>
  <si>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</si>
  <si>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</si>
  <si>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</si>
  <si>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</si>
  <si>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</si>
  <si>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</si>
  <si>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</si>
  <si>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</si>
  <si>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</si>
  <si>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</si>
  <si>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</si>
  <si>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</si>
  <si>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</si>
  <si>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</si>
  <si>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</si>
  <si>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</si>
  <si>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</si>
  <si>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</si>
  <si>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</si>
  <si>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</si>
  <si>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</si>
  <si>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</si>
  <si>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</si>
  <si>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</si>
  <si>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</si>
  <si>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</si>
  <si>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</si>
  <si>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</si>
  <si>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</si>
  <si>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</si>
  <si>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</si>
  <si>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</si>
  <si>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</si>
  <si>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</si>
  <si>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</si>
  <si>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</si>
  <si>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</si>
  <si>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</si>
  <si>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</si>
  <si>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</si>
  <si>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</si>
  <si>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</si>
  <si>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</si>
  <si>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</si>
  <si>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</si>
  <si>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</si>
  <si>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</si>
  <si>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</si>
  <si>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</si>
  <si>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</si>
  <si>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</si>
  <si>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</si>
  <si>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</si>
  <si>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</si>
  <si>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</si>
  <si>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</si>
  <si>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</si>
  <si>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</si>
  <si>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</si>
  <si>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</si>
  <si>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</si>
  <si>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</si>
  <si>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</si>
  <si>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</si>
  <si>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</si>
  <si>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</si>
  <si>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</si>
  <si>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</si>
  <si>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</si>
  <si>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</si>
  <si>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</si>
  <si>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</si>
  <si>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</si>
  <si>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</si>
  <si>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</si>
  <si>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</si>
  <si>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</si>
  <si>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</si>
  <si>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</si>
  <si>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</si>
  <si>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</si>
  <si>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</si>
  <si>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</si>
  <si>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</si>
  <si>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</si>
  <si>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</si>
  <si>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</si>
  <si>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</si>
  <si>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</si>
  <si>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</si>
  <si>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</si>
  <si>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</si>
  <si>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</si>
  <si>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</si>
  <si>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</si>
  <si>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</si>
  <si>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</si>
  <si>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</si>
  <si>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</si>
  <si>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</si>
  <si>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</si>
  <si>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</si>
  <si>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</si>
  <si>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</si>
  <si>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</si>
  <si>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</si>
  <si>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</si>
  <si>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</si>
  <si>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</si>
  <si>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</si>
  <si>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</si>
  <si>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</si>
  <si>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</si>
  <si>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</si>
  <si>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</si>
  <si>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</si>
  <si>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</si>
  <si>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</si>
  <si>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</si>
  <si>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</si>
  <si>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</si>
  <si>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</si>
  <si>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</si>
  <si>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</si>
  <si>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</si>
  <si>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</si>
  <si>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</si>
  <si>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</si>
  <si>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</si>
  <si>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</si>
  <si>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</si>
  <si>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</si>
  <si>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</si>
  <si>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</si>
  <si>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</si>
  <si>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</si>
  <si>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</si>
  <si>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</si>
  <si>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</si>
  <si>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</si>
  <si>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</si>
  <si>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</si>
  <si>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</si>
  <si>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</si>
  <si>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</si>
  <si>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</si>
  <si>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</si>
  <si>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</si>
  <si>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</si>
  <si>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</si>
  <si>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</si>
  <si>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</si>
  <si>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</si>
  <si>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</si>
  <si>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</si>
  <si>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</si>
  <si>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</si>
  <si>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</si>
  <si>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</si>
  <si>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</si>
  <si>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</si>
  <si>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</si>
  <si>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</si>
  <si>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</si>
  <si>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</si>
  <si>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</si>
  <si>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</si>
  <si>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</si>
  <si>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</si>
  <si>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</si>
  <si>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</si>
  <si>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</si>
  <si>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</si>
  <si>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</si>
  <si>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</si>
  <si>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</si>
  <si>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</si>
  <si>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</si>
  <si>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</si>
  <si>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</si>
  <si>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</si>
  <si>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</si>
  <si>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</si>
  <si>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</si>
  <si>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</si>
  <si>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</si>
  <si>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</si>
  <si>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</si>
  <si>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</si>
  <si>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</si>
  <si>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</si>
  <si>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</si>
  <si>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</si>
  <si>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</si>
  <si>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</si>
  <si>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</si>
  <si>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</si>
  <si>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</si>
  <si>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</si>
  <si>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</si>
  <si>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</si>
  <si>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</si>
  <si>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</si>
  <si>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</si>
  <si>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</si>
  <si>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</si>
  <si>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</si>
  <si>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</si>
  <si>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</si>
  <si>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</si>
  <si>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</si>
  <si>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</si>
  <si>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</si>
  <si>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</si>
  <si>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</si>
  <si>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</si>
  <si>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</si>
  <si>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</si>
  <si>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</si>
  <si>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</si>
  <si>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</si>
  <si>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</si>
  <si>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</si>
  <si>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</si>
  <si>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</si>
  <si>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</si>
  <si>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</si>
  <si>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</si>
  <si>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</si>
  <si>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</si>
  <si>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</si>
  <si>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</si>
  <si>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</si>
  <si>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</si>
  <si>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</si>
  <si>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</si>
  <si>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</si>
  <si>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</si>
  <si>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</si>
  <si>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</si>
  <si>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</si>
  <si>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</si>
  <si>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</si>
  <si>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</si>
  <si>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</si>
  <si>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</si>
  <si>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</si>
  <si>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</si>
  <si>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</si>
  <si>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</si>
  <si>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</si>
  <si>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</si>
  <si>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</si>
  <si>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</si>
  <si>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</si>
  <si>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</si>
  <si>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</si>
  <si>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</si>
  <si>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</si>
  <si>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</si>
  <si>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</si>
  <si>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</si>
  <si>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</si>
  <si>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</si>
  <si>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</si>
  <si>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</si>
  <si>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</si>
  <si>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</si>
  <si>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</si>
  <si>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</si>
  <si>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</si>
  <si>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</si>
  <si>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</si>
  <si>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</si>
  <si>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</si>
  <si>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</si>
  <si>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</si>
  <si>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</si>
  <si>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</si>
  <si>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</si>
  <si>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</si>
  <si>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</si>
  <si>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</si>
  <si>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</si>
  <si>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</si>
  <si>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</si>
  <si>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</si>
  <si>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</si>
  <si>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</si>
  <si>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</si>
  <si>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</si>
  <si>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</si>
  <si>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</si>
  <si>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</si>
  <si>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</si>
  <si>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</si>
  <si>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</si>
  <si>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</si>
  <si>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</si>
  <si>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</si>
  <si>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</si>
  <si>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</si>
  <si>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</si>
  <si>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</si>
  <si>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</si>
  <si>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</si>
  <si>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</si>
  <si>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</si>
  <si>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</si>
  <si>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</si>
  <si>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</si>
  <si>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</si>
  <si>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</si>
  <si>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</si>
  <si>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</si>
  <si>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</si>
  <si>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</si>
  <si>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</si>
  <si>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</si>
  <si>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</si>
  <si>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</si>
  <si>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</si>
  <si>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</si>
  <si>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</si>
  <si>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</si>
  <si>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</si>
  <si>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</si>
  <si>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</si>
  <si>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</si>
  <si>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</si>
  <si>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</si>
  <si>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</si>
  <si>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</si>
  <si>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</si>
  <si>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</si>
  <si>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</si>
  <si>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</si>
  <si>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</si>
  <si>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</si>
  <si>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</si>
  <si>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</si>
  <si>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</si>
  <si>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</si>
  <si>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</si>
  <si>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</si>
  <si>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</si>
  <si>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</si>
  <si>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</si>
  <si>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</si>
  <si>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</si>
  <si>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</si>
  <si>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</si>
  <si>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</si>
  <si>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</si>
  <si>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</si>
  <si>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</si>
  <si>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</si>
  <si>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</si>
  <si>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</si>
  <si>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</si>
  <si>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</si>
  <si>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</si>
  <si>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</si>
  <si>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</si>
  <si>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</si>
  <si>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</si>
  <si>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</si>
  <si>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</si>
  <si>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28</t>
  </si>
  <si>
    <t>GEN: Ústav lékařské genetiky</t>
  </si>
  <si>
    <t/>
  </si>
  <si>
    <t>50113001 - léky - paušál (LEK)</t>
  </si>
  <si>
    <t>50113013 - léky - antibiotika (LEK)</t>
  </si>
  <si>
    <t>50113190 - léky - medicinální plyny (sklad SVM)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</si>
  <si>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</si>
  <si>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</si>
  <si>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</si>
  <si>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</si>
  <si>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</si>
  <si>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</si>
  <si>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</si>
  <si>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</si>
  <si>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</si>
  <si>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</si>
  <si>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</si>
  <si>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</si>
  <si>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APO-IBUPROFEN 400 MG</t>
  </si>
  <si>
    <t>POR TBL FLM 100X400MG</t>
  </si>
  <si>
    <t>AULIN</t>
  </si>
  <si>
    <t>POR GRA SOL30SÁČKŮ</t>
  </si>
  <si>
    <t>IBALGIN 400 (IBUPROFEN 400)</t>
  </si>
  <si>
    <t>TBL OBD 100X400MG</t>
  </si>
  <si>
    <t>IBALGIN 600 (IBUPROFEN 600)</t>
  </si>
  <si>
    <t>TBL OBD 30X600MG</t>
  </si>
  <si>
    <t>MAGNESIUM SULFURICUM BIOTIKA</t>
  </si>
  <si>
    <t>INJ 5X10ML 10%</t>
  </si>
  <si>
    <t>HEPARIN LECIVA</t>
  </si>
  <si>
    <t>INJ 1X10ML/50KU</t>
  </si>
  <si>
    <t>CHLORID SODNÝ 0,9% BRAUN</t>
  </si>
  <si>
    <t>INF SOL 20X100MLPELAH</t>
  </si>
  <si>
    <t>JODISOL ROZTOK</t>
  </si>
  <si>
    <t>DRM SOL 1X80GM</t>
  </si>
  <si>
    <t>DRM SOL 1X3.6GM</t>
  </si>
  <si>
    <t>JODISOL SPRAY S MECHANICKÝM ROZPRAŠOVAČEM</t>
  </si>
  <si>
    <t>DRM SPR SOL 1X75GM</t>
  </si>
  <si>
    <t>KL ETHANOL.C.BENZINO 1 l</t>
  </si>
  <si>
    <t>KL ETHANOLUM BENZ.DENAT. 900 ml / 720g/</t>
  </si>
  <si>
    <t>KL PRIPRAVEK</t>
  </si>
  <si>
    <t>KL SOL.HYD.PEROX.20% 500g</t>
  </si>
  <si>
    <t>KL VASELINUM ALBUM, 100G</t>
  </si>
  <si>
    <t>28 - Ústav lékařské genetiky</t>
  </si>
  <si>
    <t>2821 - ambulance</t>
  </si>
  <si>
    <t>2841 -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</si>
  <si>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</si>
  <si>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</si>
  <si>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</si>
  <si>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</si>
  <si>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</si>
  <si>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</si>
  <si>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</si>
  <si>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Curtisová Václava</t>
  </si>
  <si>
    <t>Černičková Renáta</t>
  </si>
  <si>
    <t>Mracká Enkhjargal</t>
  </si>
  <si>
    <t>Procházka Martin</t>
  </si>
  <si>
    <t>Štellmachová Júlia</t>
  </si>
  <si>
    <t>Aciklovir</t>
  </si>
  <si>
    <t>13703</t>
  </si>
  <si>
    <t>ZOVIRAX</t>
  </si>
  <si>
    <t>200MG TBL NOB 25</t>
  </si>
  <si>
    <t>155936</t>
  </si>
  <si>
    <t>HERPESIN 400</t>
  </si>
  <si>
    <t>400MG TBL NOB 25</t>
  </si>
  <si>
    <t>Amlodipin</t>
  </si>
  <si>
    <t>125053</t>
  </si>
  <si>
    <t>APO-AMLO 10</t>
  </si>
  <si>
    <t>10MG TBL NOB 100</t>
  </si>
  <si>
    <t>125050</t>
  </si>
  <si>
    <t>10MG TBL NOB 90</t>
  </si>
  <si>
    <t>CETIRIZIN</t>
  </si>
  <si>
    <t>99600</t>
  </si>
  <si>
    <t>ZODAC</t>
  </si>
  <si>
    <t>10MG TBL FLM 90</t>
  </si>
  <si>
    <t>CIKLESONID</t>
  </si>
  <si>
    <t>137279</t>
  </si>
  <si>
    <t>ALVESCO 160 INHALER</t>
  </si>
  <si>
    <t>160MCG/DÁV INH SOL PSS 60DÁV</t>
  </si>
  <si>
    <t>DESLORATADIN</t>
  </si>
  <si>
    <t>168836</t>
  </si>
  <si>
    <t>DASSELTA</t>
  </si>
  <si>
    <t>5MG TBL FLM 30</t>
  </si>
  <si>
    <t>DIAZEPAM</t>
  </si>
  <si>
    <t>2478</t>
  </si>
  <si>
    <t>DIAZEPAM SLOVAKOFARMA</t>
  </si>
  <si>
    <t>10MG TBL NOB 20(2X10)</t>
  </si>
  <si>
    <t>208695</t>
  </si>
  <si>
    <t>10MG TBL NOB 20(1X20)</t>
  </si>
  <si>
    <t>DIOSMIN, KOMBINACE</t>
  </si>
  <si>
    <t>201992</t>
  </si>
  <si>
    <t>DETRALEX</t>
  </si>
  <si>
    <t>500MG TBL FLM 120</t>
  </si>
  <si>
    <t>Gestoden a ethinylestradiol</t>
  </si>
  <si>
    <t>132832</t>
  </si>
  <si>
    <t>MIRELLE</t>
  </si>
  <si>
    <t>0,06MG/0,015MG TBL FLM 3X28</t>
  </si>
  <si>
    <t>HOŘČÍK (RŮZNÉ SOLE V KOMBINACI)</t>
  </si>
  <si>
    <t>215978</t>
  </si>
  <si>
    <t>MAGNOSOLV</t>
  </si>
  <si>
    <t>365MG POR GRA SOL SCC 30</t>
  </si>
  <si>
    <t>IBUPROFEN</t>
  </si>
  <si>
    <t>32081</t>
  </si>
  <si>
    <t>IBALGIN 400</t>
  </si>
  <si>
    <t>400MG TBL FLM 30</t>
  </si>
  <si>
    <t>INDOMETACIN</t>
  </si>
  <si>
    <t>93724</t>
  </si>
  <si>
    <t>INDOMETACIN BERLIN-CHEMIE</t>
  </si>
  <si>
    <t>100MG SUP 10</t>
  </si>
  <si>
    <t>Jiná antibiotika pro lokální aplikaci</t>
  </si>
  <si>
    <t>1066</t>
  </si>
  <si>
    <t>FRAMYKOIN</t>
  </si>
  <si>
    <t>250IU/G+5,2MG/G UNG 10G</t>
  </si>
  <si>
    <t>Klomifen</t>
  </si>
  <si>
    <t>40455</t>
  </si>
  <si>
    <t>CLOSTILBEGYT</t>
  </si>
  <si>
    <t>50MG TBL NOB 10</t>
  </si>
  <si>
    <t>KODEIN</t>
  </si>
  <si>
    <t>56993</t>
  </si>
  <si>
    <t>CODEIN SLOVAKOFARMA</t>
  </si>
  <si>
    <t>30MG TBL NOB 10</t>
  </si>
  <si>
    <t>LOPERAMID</t>
  </si>
  <si>
    <t>132702</t>
  </si>
  <si>
    <t>IMODIUM</t>
  </si>
  <si>
    <t>2MG CPS DUR 20</t>
  </si>
  <si>
    <t>MOMETASON</t>
  </si>
  <si>
    <t>170760</t>
  </si>
  <si>
    <t>MOMMOX</t>
  </si>
  <si>
    <t>0,05MG/DÁV NAS SPR SUS 140DÁV</t>
  </si>
  <si>
    <t>PROGESTERON</t>
  </si>
  <si>
    <t>186149</t>
  </si>
  <si>
    <t>AGOLUTIN</t>
  </si>
  <si>
    <t>30MG/ML INJ SOL 5X2ML</t>
  </si>
  <si>
    <t>Prulifloxacin</t>
  </si>
  <si>
    <t>19157</t>
  </si>
  <si>
    <t>UNIDROX</t>
  </si>
  <si>
    <t>600MG TBL FLM 1</t>
  </si>
  <si>
    <t>Pseudoefedrin, kombinace</t>
  </si>
  <si>
    <t>216105</t>
  </si>
  <si>
    <t>CLARINASE REPETABS</t>
  </si>
  <si>
    <t>5MG/120MG TBL PRO 20 II</t>
  </si>
  <si>
    <t>Salbutamol</t>
  </si>
  <si>
    <t>58380</t>
  </si>
  <si>
    <t>VENTOLIN</t>
  </si>
  <si>
    <t>5MG/ML INH SOL 1X20ML</t>
  </si>
  <si>
    <t>TETRYZOLIN, KOMBINACE</t>
  </si>
  <si>
    <t>187418</t>
  </si>
  <si>
    <t>SPERSALLERG</t>
  </si>
  <si>
    <t xml:space="preserve">0,5MG/ML+0,4MG/ML OPH GTT SOL </t>
  </si>
  <si>
    <t>VALSARTAN</t>
  </si>
  <si>
    <t>125598</t>
  </si>
  <si>
    <t>VALSACOR</t>
  </si>
  <si>
    <t>160MG TBL FLM 84</t>
  </si>
  <si>
    <t>182110</t>
  </si>
  <si>
    <t>VALSARTAN KRKA</t>
  </si>
  <si>
    <t>ZOLPIDEM</t>
  </si>
  <si>
    <t>132642</t>
  </si>
  <si>
    <t>STILNOX</t>
  </si>
  <si>
    <t>10MG TBL FLM 20</t>
  </si>
  <si>
    <t>KYSELINA ACETYLSALICYLOVÁ</t>
  </si>
  <si>
    <t>71960</t>
  </si>
  <si>
    <t>ANOPYRIN</t>
  </si>
  <si>
    <t>100MG TBL NOB 5X10</t>
  </si>
  <si>
    <t>LEVOKABASTIN</t>
  </si>
  <si>
    <t>119923</t>
  </si>
  <si>
    <t>LIVOSTIN</t>
  </si>
  <si>
    <t>0,5MG/ML OPH GTT SUS 4ML</t>
  </si>
  <si>
    <t>119924</t>
  </si>
  <si>
    <t>0,5MG/ML NAS SPR SUS 1X10ML</t>
  </si>
  <si>
    <t>PERINDOPRIL, AMLODIPIN A INDAPAMID</t>
  </si>
  <si>
    <t>190975</t>
  </si>
  <si>
    <t>TRIPLIXAM</t>
  </si>
  <si>
    <t>10MG/2,5MG/10MG TBL FLM 90(3X3</t>
  </si>
  <si>
    <t>AMOXICILIN A ENZYMOVÝ INHIBITOR</t>
  </si>
  <si>
    <t>5951</t>
  </si>
  <si>
    <t>AMOKSIKLAV 1 G</t>
  </si>
  <si>
    <t>875MG/125MG TBL FLM 14</t>
  </si>
  <si>
    <t>AZITHROMYCIN</t>
  </si>
  <si>
    <t>45010</t>
  </si>
  <si>
    <t>AZITROMYCIN SANDOZ</t>
  </si>
  <si>
    <t>500MG TBL FLM 3</t>
  </si>
  <si>
    <t>CEFUROXIM</t>
  </si>
  <si>
    <t>192354</t>
  </si>
  <si>
    <t>ZINNAT</t>
  </si>
  <si>
    <t>500MG TBL FLM 10</t>
  </si>
  <si>
    <t>169033</t>
  </si>
  <si>
    <t>XORIMAX</t>
  </si>
  <si>
    <t>500MG TBL FLM 16</t>
  </si>
  <si>
    <t>183804</t>
  </si>
  <si>
    <t>DESLORATADIN APOTEX</t>
  </si>
  <si>
    <t>5MG TBL FLM 50 II</t>
  </si>
  <si>
    <t>14075</t>
  </si>
  <si>
    <t>500MG TBL FLM 60</t>
  </si>
  <si>
    <t>ERYTHROMYCIN, KOMBINACE</t>
  </si>
  <si>
    <t>173198</t>
  </si>
  <si>
    <t>ZINERYT</t>
  </si>
  <si>
    <t>40MG/ML+12MG/ML DRM SOL 1+1X70</t>
  </si>
  <si>
    <t>FLUKONAZOL</t>
  </si>
  <si>
    <t>64941</t>
  </si>
  <si>
    <t>DIFLUCAN</t>
  </si>
  <si>
    <t>150MG CPS DUR 1 I</t>
  </si>
  <si>
    <t>66555</t>
  </si>
  <si>
    <t>11063</t>
  </si>
  <si>
    <t>IBALGIN 600</t>
  </si>
  <si>
    <t>600MG TBL FLM 30</t>
  </si>
  <si>
    <t>48261</t>
  </si>
  <si>
    <t>3300IU/G+250IU/G DRM PLV ADS 1</t>
  </si>
  <si>
    <t>201971</t>
  </si>
  <si>
    <t>PAMYCON NA PŘÍPRAVU KAPEK</t>
  </si>
  <si>
    <t>33000IU/2500IU DRM PLV SOL 10</t>
  </si>
  <si>
    <t>JINÁ KAPILÁRY STABILIZUJÍCÍ LÁTKY</t>
  </si>
  <si>
    <t>202701</t>
  </si>
  <si>
    <t>AESCIN-TEVA</t>
  </si>
  <si>
    <t>20MG TBL ENT 90</t>
  </si>
  <si>
    <t>KLARITHROMYCIN</t>
  </si>
  <si>
    <t>53283</t>
  </si>
  <si>
    <t>FROMILID 500</t>
  </si>
  <si>
    <t>500MG TBL FLM 14</t>
  </si>
  <si>
    <t>53853</t>
  </si>
  <si>
    <t>KLACID 500</t>
  </si>
  <si>
    <t>216199</t>
  </si>
  <si>
    <t>Kortikosteroidy</t>
  </si>
  <si>
    <t>84700</t>
  </si>
  <si>
    <t>OTOBACID N</t>
  </si>
  <si>
    <t>0,2MG/G+5MG/G+479,8MG/G AUR GT</t>
  </si>
  <si>
    <t>MEFENOXALON</t>
  </si>
  <si>
    <t>3645</t>
  </si>
  <si>
    <t>DIMEXOL</t>
  </si>
  <si>
    <t>200MG TBL NOB 30</t>
  </si>
  <si>
    <t>OMEPRAZOL</t>
  </si>
  <si>
    <t>115318</t>
  </si>
  <si>
    <t>HELICID 20 ZENTIVA</t>
  </si>
  <si>
    <t>20MG CPS ETD 90</t>
  </si>
  <si>
    <t>215606</t>
  </si>
  <si>
    <t>PŘÍPRAVKY PRO LÉČBU BRADAVIC A KUŘÍCH OK</t>
  </si>
  <si>
    <t>60890</t>
  </si>
  <si>
    <t>VERRUMAL</t>
  </si>
  <si>
    <t>5MG/G+100MG/G DRM SOL 13ML</t>
  </si>
  <si>
    <t>31934</t>
  </si>
  <si>
    <t>VENTOLIN INHALER N</t>
  </si>
  <si>
    <t>100MCG/DÁV INH SUS PSS 200DÁV</t>
  </si>
  <si>
    <t>SILYMARIN</t>
  </si>
  <si>
    <t>19571</t>
  </si>
  <si>
    <t>LAGOSA</t>
  </si>
  <si>
    <t>TBL OBD 100</t>
  </si>
  <si>
    <t>SODNÁ SŮL METAMIZOLU</t>
  </si>
  <si>
    <t>55823</t>
  </si>
  <si>
    <t>NOVALGIN TABLETY</t>
  </si>
  <si>
    <t>500MG TBL FLM 20</t>
  </si>
  <si>
    <t>THIETHYLPERAZIN</t>
  </si>
  <si>
    <t>9844</t>
  </si>
  <si>
    <t>TORECAN</t>
  </si>
  <si>
    <t>6,5MG TBL OBD 50</t>
  </si>
  <si>
    <t>BROMAZEPAM</t>
  </si>
  <si>
    <t>216679</t>
  </si>
  <si>
    <t>LEXAURIN 1,5</t>
  </si>
  <si>
    <t>1,5MG TBL NOB 28</t>
  </si>
  <si>
    <t>Erdostein</t>
  </si>
  <si>
    <t>87076</t>
  </si>
  <si>
    <t>ERDOMED</t>
  </si>
  <si>
    <t>300MG CPS DUR 20</t>
  </si>
  <si>
    <t>146894</t>
  </si>
  <si>
    <t>ZOLPIDEM MYLAN</t>
  </si>
  <si>
    <t>FOSFOMYCIN</t>
  </si>
  <si>
    <t>216283</t>
  </si>
  <si>
    <t>URIFOS</t>
  </si>
  <si>
    <t>3G POR GRA SOL 1</t>
  </si>
  <si>
    <t>85525</t>
  </si>
  <si>
    <t>AMOKSIKLAV 625 MG</t>
  </si>
  <si>
    <t>500MG/125MG TBL FLM 21</t>
  </si>
  <si>
    <t>203097</t>
  </si>
  <si>
    <t>875MG/125MG TBL FLM 21</t>
  </si>
  <si>
    <t>45011</t>
  </si>
  <si>
    <t>500MG TBL FLM 6</t>
  </si>
  <si>
    <t>18547</t>
  </si>
  <si>
    <t>168837</t>
  </si>
  <si>
    <t>5MG TBL FLM 50</t>
  </si>
  <si>
    <t>DEXAMETHASON A ANTIINFEKTIVA</t>
  </si>
  <si>
    <t>2546</t>
  </si>
  <si>
    <t>MAXITROL</t>
  </si>
  <si>
    <t>OPH GTT SUS 1X5ML</t>
  </si>
  <si>
    <t>201970</t>
  </si>
  <si>
    <t>33000IU/2500IU DRM PLV SOL 1</t>
  </si>
  <si>
    <t>JINÁ IMUNOSTIMULANCIA</t>
  </si>
  <si>
    <t>87299</t>
  </si>
  <si>
    <t>IMUNOR</t>
  </si>
  <si>
    <t>10MG POR LYO 4</t>
  </si>
  <si>
    <t>KLOTRIMAZOL</t>
  </si>
  <si>
    <t>62863</t>
  </si>
  <si>
    <t>CANDIBENE</t>
  </si>
  <si>
    <t>200MG VAG TBL 3</t>
  </si>
  <si>
    <t>KOMBINACE RŮZNÝCH ANTIBIOTIK</t>
  </si>
  <si>
    <t>1076</t>
  </si>
  <si>
    <t>OPHTHALMO-FRAMYKOIN</t>
  </si>
  <si>
    <t>OPH UNG 5G</t>
  </si>
  <si>
    <t>PREDNISON</t>
  </si>
  <si>
    <t>2963</t>
  </si>
  <si>
    <t>PREDNISON 20 LÉČIVA</t>
  </si>
  <si>
    <t>20MG TBL NOB 20</t>
  </si>
  <si>
    <t>9847</t>
  </si>
  <si>
    <t>6,5MG SUP 6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</si>
  <si>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</si>
  <si>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</si>
  <si>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</si>
  <si>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</si>
  <si>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</si>
  <si>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C08CA01 - AMLODIPIN</t>
  </si>
  <si>
    <t>R03AC02 - SALBUTAMOL</t>
  </si>
  <si>
    <t>N05CF02 - ZOLPIDEM</t>
  </si>
  <si>
    <t>J01CR02 - AMOXICILIN A ENZYMOVÝ INHIBITOR</t>
  </si>
  <si>
    <t>C09CA03 - VALSARTAN</t>
  </si>
  <si>
    <t>R01AD09 - MOMETASON</t>
  </si>
  <si>
    <t>J01FA10 - AZITHROMYCIN</t>
  </si>
  <si>
    <t>R06AE07 - CETIRIZIN</t>
  </si>
  <si>
    <t>R06AX27 - DESLORATADIN</t>
  </si>
  <si>
    <t>N02BB02 - SODNÁ SŮL METAMIZOLU</t>
  </si>
  <si>
    <t>J02AC01 - FLUKONAZOL</t>
  </si>
  <si>
    <t>N05CF02</t>
  </si>
  <si>
    <t>J01CR02</t>
  </si>
  <si>
    <t>J01DC02</t>
  </si>
  <si>
    <t>J01FA10</t>
  </si>
  <si>
    <t>R06AX27</t>
  </si>
  <si>
    <t>C08CA01</t>
  </si>
  <si>
    <t>C09CA03</t>
  </si>
  <si>
    <t>R01AD09</t>
  </si>
  <si>
    <t>R03AC02</t>
  </si>
  <si>
    <t>R06AE07</t>
  </si>
  <si>
    <t>J02AC01</t>
  </si>
  <si>
    <t>N02BB02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</si>
  <si>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</si>
  <si>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</si>
  <si>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</si>
  <si>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</si>
  <si>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</si>
  <si>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</si>
  <si>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</si>
  <si>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</si>
  <si>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</si>
  <si>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50115040</t>
  </si>
  <si>
    <t>laboratorní materiál (Z505)</t>
  </si>
  <si>
    <t>ZL895</t>
  </si>
  <si>
    <t>Kádinka nízká s uchem sklo 1000 ml KAVA632417011940</t>
  </si>
  <si>
    <t>ZC066</t>
  </si>
  <si>
    <t>Kádinka nízká s výlevkou sklo 100 ml (213-1045) KAVA632417010100</t>
  </si>
  <si>
    <t>ZC037</t>
  </si>
  <si>
    <t>Kádinka vysoká sklo 1000 ml (213-1068) KAVA632417012940</t>
  </si>
  <si>
    <t>50115050</t>
  </si>
  <si>
    <t>obvazový materiál (Z502)</t>
  </si>
  <si>
    <t>ZA411</t>
  </si>
  <si>
    <t>Gáza přířezy 30 cm x 30 cm 17 nití 07004</t>
  </si>
  <si>
    <t>ZA557</t>
  </si>
  <si>
    <t>Kompresa gáza 10 x 20 cm/5 ks sterilní 26013</t>
  </si>
  <si>
    <t>ZB404</t>
  </si>
  <si>
    <t>Náplast cosmos 8 cm x 1 m 5403353</t>
  </si>
  <si>
    <t>ZA318</t>
  </si>
  <si>
    <t>Náplast transpore 1,25 cm x 9,14 m 1527-0</t>
  </si>
  <si>
    <t>ZB084</t>
  </si>
  <si>
    <t>Náplast transpore 2,50 cm x 9,14 m 1527-1</t>
  </si>
  <si>
    <t>ZK759</t>
  </si>
  <si>
    <t>Náplast water resistant cosmos bal. á 20 ks (10+10) 5351233</t>
  </si>
  <si>
    <t>ZD934</t>
  </si>
  <si>
    <t>Obinadlo elastické idealflex krátkotažné 12 cm x 5 m bal. á 10 ks 931324</t>
  </si>
  <si>
    <t>ZF450</t>
  </si>
  <si>
    <t>Obinadlo elastické lenkideal krátkotažné 10 cm x 5 m bal. á 10 ks 19583</t>
  </si>
  <si>
    <t>ZN477</t>
  </si>
  <si>
    <t>Obinadlo elastické universal 12 cm x 5 m 1323100314</t>
  </si>
  <si>
    <t>ZN476</t>
  </si>
  <si>
    <t>Obinadlo elastické universal 15 cm x 5 m 1323100315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</si>
  <si>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</si>
  <si>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</si>
  <si>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</si>
  <si>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</si>
  <si>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</si>
  <si>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</si>
  <si>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</si>
  <si>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</si>
  <si>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</si>
  <si>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</si>
  <si>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</si>
  <si>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</si>
  <si>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ZN473</t>
  </si>
  <si>
    <t>Vata obvazová 200 g nesterilní skládaná 1321900103</t>
  </si>
  <si>
    <t>50115060</t>
  </si>
  <si>
    <t>ZPr - ostatní (Z503)</t>
  </si>
  <si>
    <t>ZE479</t>
  </si>
  <si>
    <t>Cytobrush sterilní FLME26065</t>
  </si>
  <si>
    <t>ZB771</t>
  </si>
  <si>
    <t>Držák jehly základní 450201</t>
  </si>
  <si>
    <t>ZB844</t>
  </si>
  <si>
    <t>Esmarch - pryžové obinadlo 60 x 1250 KVS 06125</t>
  </si>
  <si>
    <t>ZD808</t>
  </si>
  <si>
    <t>Kanyla vasofix 22G modrá safety 4269098S-01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</si>
  <si>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</si>
  <si>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</si>
  <si>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</si>
  <si>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</si>
  <si>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ZA727</t>
  </si>
  <si>
    <t>Kontejner 30 ml sterilní uchovávání pevných i kapalných vzorků (nesterilní obal) bal. á 500 ks FLME25175</t>
  </si>
  <si>
    <t>ZM405</t>
  </si>
  <si>
    <t>Kontejner ze styrofoamu na přepravu zkumavek kompletní bal. á 6 ks 95.1123</t>
  </si>
  <si>
    <t>ZF159</t>
  </si>
  <si>
    <t>Nádoba na kontaminovaný odpad 1 l 15-0002</t>
  </si>
  <si>
    <t>ZE159</t>
  </si>
  <si>
    <t>Nádoba na kontaminovaný odpad 2 l 15-0003</t>
  </si>
  <si>
    <t>ZF192</t>
  </si>
  <si>
    <t>Nádoba na kontaminovaný odpad 4 l 15-0004</t>
  </si>
  <si>
    <t>ZE850</t>
  </si>
  <si>
    <t>Nůžky oční zahnuté Iris 115 mm TK-AK 434-11</t>
  </si>
  <si>
    <t>ZB966</t>
  </si>
  <si>
    <t>Nůžky rovné chirurgické hrotnaté 150 mm B397113920005</t>
  </si>
  <si>
    <t>ZB963</t>
  </si>
  <si>
    <t>Pinzeta anatomická úzká 145 mm B397114920019</t>
  </si>
  <si>
    <t>ZJ672</t>
  </si>
  <si>
    <t>Pohár na moč 250 ml UH GAMA204809</t>
  </si>
  <si>
    <t>ZB772</t>
  </si>
  <si>
    <t>Přechodka adaptér luer 450070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</si>
  <si>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</si>
  <si>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</si>
  <si>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</si>
  <si>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</si>
  <si>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</si>
  <si>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</si>
  <si>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</si>
  <si>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</si>
  <si>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ZI182</t>
  </si>
  <si>
    <t>Zkumavka + aplikátor s chem.stabilizátorem UriSwab žlutá 802CE.A</t>
  </si>
  <si>
    <t>ZB755</t>
  </si>
  <si>
    <t>Zkumavka 1,0 ml K3 edta fialová 454034</t>
  </si>
  <si>
    <t>ZB756</t>
  </si>
  <si>
    <t>Zkumavka 3 ml K3 edta fialová 454086</t>
  </si>
  <si>
    <t>ZB758</t>
  </si>
  <si>
    <t>Zkumavka 9 ml K3 edta NR 455036</t>
  </si>
  <si>
    <t>ZB761</t>
  </si>
  <si>
    <t>Zkumavka červená 4 ml 454092</t>
  </si>
  <si>
    <t>ZB775</t>
  </si>
  <si>
    <t>Zkumavka koagulace 4 ml modrá 454329</t>
  </si>
  <si>
    <t>Zkumavka koagulace modrá Quick 4 ml modrá 454329</t>
  </si>
  <si>
    <t>Zkumavka močová + aplikátor s chem.stabilizátorem UriSwab žlutá 802CE.A</t>
  </si>
  <si>
    <t>ZG515</t>
  </si>
  <si>
    <t>Zkumavka močová vacuette 10,5 ml bal. á 50 ks 455007</t>
  </si>
  <si>
    <t>ZE949</t>
  </si>
  <si>
    <t>Zkumavka na moč 9,5 ml 455028</t>
  </si>
  <si>
    <t>ZA817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</si>
  <si>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</si>
  <si>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</si>
  <si>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</si>
  <si>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</si>
  <si>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</si>
  <si>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ZC082</t>
  </si>
  <si>
    <t>Zkumavka UH močová bez víčka 12 ml FLME25062</t>
  </si>
  <si>
    <t>ZB764</t>
  </si>
  <si>
    <t>Zkumavka zelená 4 ml 454051</t>
  </si>
  <si>
    <t>50115065</t>
  </si>
  <si>
    <t>ZPr - vpichovací materiál (Z530)</t>
  </si>
  <si>
    <t>ZA832</t>
  </si>
  <si>
    <t>Jehla injekční 0,9 x 40 mm žlutá 4657519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</si>
  <si>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</si>
  <si>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</si>
  <si>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</si>
  <si>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</si>
  <si>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</si>
  <si>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</si>
  <si>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</si>
  <si>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</si>
  <si>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</si>
  <si>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</si>
  <si>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</si>
  <si>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</si>
  <si>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</si>
  <si>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</si>
  <si>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50115020</t>
  </si>
  <si>
    <t>laboratorní diagnostika-LEK (Z501)</t>
  </si>
  <si>
    <t>DF677</t>
  </si>
  <si>
    <t>310 Capillaries, 47cm</t>
  </si>
  <si>
    <t>DA944</t>
  </si>
  <si>
    <t>Agencourt AMPure XP 5 ml kit</t>
  </si>
  <si>
    <t>DH895</t>
  </si>
  <si>
    <t>Alpha Satellite 18 red</t>
  </si>
  <si>
    <t>DE260</t>
  </si>
  <si>
    <t>AmnioGrow CE IVD</t>
  </si>
  <si>
    <t>DA504</t>
  </si>
  <si>
    <t>BDX64 Buffer (BigDye) 2x1,25 ml</t>
  </si>
  <si>
    <t>DG227</t>
  </si>
  <si>
    <t>BENZEN p.a., 1L</t>
  </si>
  <si>
    <t>DH007</t>
  </si>
  <si>
    <t>BigDye XTerminator Purif kit 20ml</t>
  </si>
  <si>
    <t>DA883</t>
  </si>
  <si>
    <t>Bisulfid sodný, 100 g</t>
  </si>
  <si>
    <t>DG335</t>
  </si>
  <si>
    <t>BRCA MASTR Dx (40rxns)</t>
  </si>
  <si>
    <t>DG334</t>
  </si>
  <si>
    <t>BRCA MASTR Dx (8rxns)</t>
  </si>
  <si>
    <t>DH668</t>
  </si>
  <si>
    <t>Capillary array 4x36 cm</t>
  </si>
  <si>
    <t>DE667</t>
  </si>
  <si>
    <t>COLLAGENASE TYPE IA-S</t>
  </si>
  <si>
    <t>DE045</t>
  </si>
  <si>
    <t>Combi PPP Master Mix, 1000 reakcí</t>
  </si>
  <si>
    <t>DH088</t>
  </si>
  <si>
    <t>Devyser CFTR core</t>
  </si>
  <si>
    <t>DA526</t>
  </si>
  <si>
    <t>Devyser Complete v.2 (50 testů)</t>
  </si>
  <si>
    <t>804536</t>
  </si>
  <si>
    <t xml:space="preserve">-Diagnostikum připr. </t>
  </si>
  <si>
    <t>DA005</t>
  </si>
  <si>
    <t>DNA remover, 4x500ml refill bottle</t>
  </si>
  <si>
    <t>DH928</t>
  </si>
  <si>
    <t>Dynabeads® M-270 Streptavidin</t>
  </si>
  <si>
    <t>DG393</t>
  </si>
  <si>
    <t>Ethanol 96%</t>
  </si>
  <si>
    <t>DA211</t>
  </si>
  <si>
    <t>Exonuclease I (Exo I) 4000 u</t>
  </si>
  <si>
    <t>DH760</t>
  </si>
  <si>
    <t>Fast FISH Prenatal 13 + 21 Enumeration Probe Kit -  5 tests</t>
  </si>
  <si>
    <t>DA210</t>
  </si>
  <si>
    <t>FastAB Thermosens. Alk. Phosphatase 1000 u</t>
  </si>
  <si>
    <t>DD060</t>
  </si>
  <si>
    <t>FG,HI-DI FORMAMIDE 25 ml</t>
  </si>
  <si>
    <t>DE452</t>
  </si>
  <si>
    <t>Flushing medium, 500 ml,CFLM-500</t>
  </si>
  <si>
    <t>DH871</t>
  </si>
  <si>
    <t>GelRed™ 10 000X in DMSO 0,5 ml</t>
  </si>
  <si>
    <t>DA996</t>
  </si>
  <si>
    <t>GeneScan 500 LIZ Size Standard</t>
  </si>
  <si>
    <t>DD637</t>
  </si>
  <si>
    <t>GENESCAN 500 TAMRA</t>
  </si>
  <si>
    <t>DG208</t>
  </si>
  <si>
    <t>GIEMSA-ROMANOWSKI</t>
  </si>
  <si>
    <t>DA181</t>
  </si>
  <si>
    <t>Hank's balanced salt solution (HBSS), 500 ml</t>
  </si>
  <si>
    <t>801335</t>
  </si>
  <si>
    <t>-HCl 0,1 M 1000 ml, 500 ml</t>
  </si>
  <si>
    <t>DG935</t>
  </si>
  <si>
    <t>Hhal</t>
  </si>
  <si>
    <t>DG623</t>
  </si>
  <si>
    <t>High Sensitivity DNA Kit</t>
  </si>
  <si>
    <t>DG577</t>
  </si>
  <si>
    <t>HotStarTaq DNA Polymerase (1000 U)</t>
  </si>
  <si>
    <t>DA982</t>
  </si>
  <si>
    <t>Chromosome Synchro P</t>
  </si>
  <si>
    <t>DB287</t>
  </si>
  <si>
    <t>Illumina MiSeq reagent kit v2, 500 cycles</t>
  </si>
  <si>
    <t>DG598</t>
  </si>
  <si>
    <t>Illumina MiSeq reagent kit v3 (150 cycles)</t>
  </si>
  <si>
    <t>DG896</t>
  </si>
  <si>
    <t>ION 316 chip kit v2, 4 chips</t>
  </si>
  <si>
    <t>DH922</t>
  </si>
  <si>
    <t>Ion 318™ Chip Kit v2 BC</t>
  </si>
  <si>
    <t>DG635</t>
  </si>
  <si>
    <t>ION AMPLISEQ LIBRARY KIT 2.0</t>
  </si>
  <si>
    <t>DA717</t>
  </si>
  <si>
    <t>ION PGM Enrichment Beads</t>
  </si>
  <si>
    <t>DH920</t>
  </si>
  <si>
    <t>Ion PGM™ Hi-Q™ View OT2 Kit</t>
  </si>
  <si>
    <t>DH921</t>
  </si>
  <si>
    <t>Ion PGM™ Hi-Q™ View Sequencing Kit</t>
  </si>
  <si>
    <t>DH617</t>
  </si>
  <si>
    <t>Ion ReproSeq™ PGS 314 Kit, without chips</t>
  </si>
  <si>
    <t>DE997</t>
  </si>
  <si>
    <t>KAPA HyperPlus kit - 96 rxn</t>
  </si>
  <si>
    <t>DC487</t>
  </si>
  <si>
    <t>KARYOMAX COLCEMID SOLUTION (CE LABEL)</t>
  </si>
  <si>
    <t>DD434</t>
  </si>
  <si>
    <t>KaryoMAX Giemsa 100 ml</t>
  </si>
  <si>
    <t>DD659</t>
  </si>
  <si>
    <t>kyselina octová p.a.</t>
  </si>
  <si>
    <t>DG143</t>
  </si>
  <si>
    <t>kyselina SÍROVÁ P.A.</t>
  </si>
  <si>
    <t>DG229</t>
  </si>
  <si>
    <t>METHANOL P.A.</t>
  </si>
  <si>
    <t>DG336</t>
  </si>
  <si>
    <t>MID 1-48 for Illumina MiSeq (240 barcodes)</t>
  </si>
  <si>
    <t>DG337</t>
  </si>
  <si>
    <t>MiSeq Reagent nano Kit v2 (500cycles)</t>
  </si>
  <si>
    <t>DB209</t>
  </si>
  <si>
    <t>Nucleo spin blood (240)</t>
  </si>
  <si>
    <t>920003</t>
  </si>
  <si>
    <t>-PBS PUFR 20X KONC,250ML (GEN) 250 ml</t>
  </si>
  <si>
    <t>DE825</t>
  </si>
  <si>
    <t>PCR H2O 15 ml</t>
  </si>
  <si>
    <t>DG338</t>
  </si>
  <si>
    <t>Phix control kit v3</t>
  </si>
  <si>
    <t>DC341</t>
  </si>
  <si>
    <t>PHYTOHAEMAGLUTININ REAGENT</t>
  </si>
  <si>
    <t>DC767</t>
  </si>
  <si>
    <t>POP4</t>
  </si>
  <si>
    <t>DH522</t>
  </si>
  <si>
    <t>POP4 polymer</t>
  </si>
  <si>
    <t>DG993</t>
  </si>
  <si>
    <t>POP7 polymer</t>
  </si>
  <si>
    <t>920001</t>
  </si>
  <si>
    <t>-PRACOVNI ROZTOK, 1L (GEN) 1000 ml</t>
  </si>
  <si>
    <t>DC858</t>
  </si>
  <si>
    <t>PRIMER</t>
  </si>
  <si>
    <t>DB418</t>
  </si>
  <si>
    <t>Proteináza K 500 mg</t>
  </si>
  <si>
    <t>DF216</t>
  </si>
  <si>
    <t>QIAamp Circulating Nucleic Acid Kit (50)</t>
  </si>
  <si>
    <t>DC792</t>
  </si>
  <si>
    <t>QIAamp DNA Mini Kit (250), QIAgen</t>
  </si>
  <si>
    <t>DH146</t>
  </si>
  <si>
    <t>Qubit dsDNA HS Assay Kit 500r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</si>
  <si>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</si>
  <si>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</si>
  <si>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</si>
  <si>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</si>
  <si>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</si>
  <si>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</si>
  <si>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DD567</t>
  </si>
  <si>
    <t>Running buffer w/EDTA 10x, 25ml</t>
  </si>
  <si>
    <t>DB187</t>
  </si>
  <si>
    <t>Running Buffer(10x) with EDTA</t>
  </si>
  <si>
    <t>DA293</t>
  </si>
  <si>
    <t>SALSA MLPA EK1 reagent kit –100rxn -FAM</t>
  </si>
  <si>
    <t>DG939</t>
  </si>
  <si>
    <t>SALSA MLPA EK5 reagent kit- 500 reactions (5x6 vials) - FAM</t>
  </si>
  <si>
    <t>DH224</t>
  </si>
  <si>
    <t>SALSA MLPA ME028 Prader Willi/Angelman</t>
  </si>
  <si>
    <t>DG933</t>
  </si>
  <si>
    <t>SALSA MLPA ME030 BWS/RSS probemix – 50 rxn</t>
  </si>
  <si>
    <t>DG585</t>
  </si>
  <si>
    <t>SALSA MLPA P002  BRCA 1 probemix 100R</t>
  </si>
  <si>
    <t>DH940</t>
  </si>
  <si>
    <t>SALSA MLPA P002  BRCA 1 probemix 50R</t>
  </si>
  <si>
    <t>DG404</t>
  </si>
  <si>
    <t>SALSA MLPA P018-F1 SHOX-50rxn</t>
  </si>
  <si>
    <t>DG295</t>
  </si>
  <si>
    <t>SALSA MLPA P036 Hu Telomere-3 probemix 50rxn</t>
  </si>
  <si>
    <t>DH424</t>
  </si>
  <si>
    <t>SALSA MLPA P046-C1 TSC2 -25 r</t>
  </si>
  <si>
    <t>DH770</t>
  </si>
  <si>
    <t>SALSA MLPA P051- Parkinson mix 25 tests</t>
  </si>
  <si>
    <t>DG815</t>
  </si>
  <si>
    <t>SALSA MLPA P070 Hu Telomere-5 probemix 50rxn</t>
  </si>
  <si>
    <t>DE922</t>
  </si>
  <si>
    <t>SALSA MLPA P077 BRCA2 probemix – 100 rxn, ver.A3</t>
  </si>
  <si>
    <t>DH939</t>
  </si>
  <si>
    <t>SALSA MLPA P077 BRCA2 probemix – 50 rxn, ver.A3</t>
  </si>
  <si>
    <t>DH757</t>
  </si>
  <si>
    <t>SALSA MLPA P096 Mental retardation-2 probemix – 25 rxn</t>
  </si>
  <si>
    <t>DA624</t>
  </si>
  <si>
    <t>SALSA MLPA P106 MRX probemix 25rxn</t>
  </si>
  <si>
    <t>DA292</t>
  </si>
  <si>
    <t>SALSA MLPA P245 Microdel.Syndr.-1 probemix 25rxn</t>
  </si>
  <si>
    <t>DA623</t>
  </si>
  <si>
    <t>SALSA MLPA P245 Microdel.Syndr.-1 probemix 50rxn</t>
  </si>
  <si>
    <t>DG399</t>
  </si>
  <si>
    <t>SALSA MLPA P250 DiGeorge probemix-25R</t>
  </si>
  <si>
    <t>DA956</t>
  </si>
  <si>
    <t>SALSA MLPA P297 Microdel.Syndr.-2 probemix 25rxn</t>
  </si>
  <si>
    <t>DG607</t>
  </si>
  <si>
    <t>SALSA MLPA P297 Microdel.Syndr.-2 probemix 50rxn</t>
  </si>
  <si>
    <t>DA811</t>
  </si>
  <si>
    <t>SALSA MLPA P311 CHD probemix - 25 reactions</t>
  </si>
  <si>
    <t>DA810</t>
  </si>
  <si>
    <t>SALSA MLPA P343 Autism-1 probemix - 25 reactions</t>
  </si>
  <si>
    <t>DH999</t>
  </si>
  <si>
    <t>SALSA MLPA P384 Human Height -50R</t>
  </si>
  <si>
    <t>DH431</t>
  </si>
  <si>
    <t>SALSA MLPA P385 DOCK 8 probemix, 25rxn</t>
  </si>
  <si>
    <t>DD755</t>
  </si>
  <si>
    <t>SALSA MLPA probemix P355-A2 Primary microcephaly 25 r</t>
  </si>
  <si>
    <t>DG930</t>
  </si>
  <si>
    <t>SALSA MS-MLPA probemix ME032-UPD7/UPD14 25rxn</t>
  </si>
  <si>
    <t>DH946</t>
  </si>
  <si>
    <t>Seq CAP Ez accesory kit v 2, 24 r</t>
  </si>
  <si>
    <t>DH947</t>
  </si>
  <si>
    <t>Seq CAP EZ Hybr. and Wash  kit, 24 r</t>
  </si>
  <si>
    <t>DG184</t>
  </si>
  <si>
    <t>SIRAN SODNY BEZV.,P.A.</t>
  </si>
  <si>
    <t>DG533</t>
  </si>
  <si>
    <t>SNaPshot Multiplex Kit 100Reactions</t>
  </si>
  <si>
    <t>920005</t>
  </si>
  <si>
    <t xml:space="preserve">-SORENS.PUFR PH 6,8 500ML (GEN) </t>
  </si>
  <si>
    <t>803815</t>
  </si>
  <si>
    <t>-SSC pufr 20x, pH=7 250 ml</t>
  </si>
  <si>
    <t>DD413</t>
  </si>
  <si>
    <t>Telomere Probe 12p Green, 5testů</t>
  </si>
  <si>
    <t>DD526</t>
  </si>
  <si>
    <t>Telomere Probe 12q Red, 5 testů</t>
  </si>
  <si>
    <t>DA745</t>
  </si>
  <si>
    <t>Tris-EDTA buffer solution, mol. biology, pH 8.0</t>
  </si>
  <si>
    <t>920006</t>
  </si>
  <si>
    <t xml:space="preserve">-TRYPS/EDTA V HBSS/M 250ml (GEN) </t>
  </si>
  <si>
    <t>DD451</t>
  </si>
  <si>
    <t>UltraPure Glycogen 100 ul</t>
  </si>
  <si>
    <t>DA927</t>
  </si>
  <si>
    <t>Wolf-Hirschhorn 5testů</t>
  </si>
  <si>
    <t>DG534</t>
  </si>
  <si>
    <t>Xa Yc dual label  10 tests</t>
  </si>
  <si>
    <t>ZP144</t>
  </si>
  <si>
    <t>Adaptér 0,2/0,4 PCR  ml průměr 11 mm délka 42 mm pro centrifugu Z326K bal. á 6 ks 704.004</t>
  </si>
  <si>
    <t>ZP143</t>
  </si>
  <si>
    <t>Adaptér 1,5/2,0 ml průměr 11 mm délka 42 mm pro centrifugu Z326K bal. á 6 ks 701.015</t>
  </si>
  <si>
    <t>ZC528</t>
  </si>
  <si>
    <t>Filtr tips   200ul (1024) 990332</t>
  </si>
  <si>
    <t>ZB070</t>
  </si>
  <si>
    <t>Filtr tips 1000ul (1024) 990352</t>
  </si>
  <si>
    <t>ZC689</t>
  </si>
  <si>
    <t>Kádinka vysoká sklo 100 ml KAVA632417012100_U</t>
  </si>
  <si>
    <t>ZB125</t>
  </si>
  <si>
    <t>Láhev kultivační 25 cm2 á 360 ks 90026</t>
  </si>
  <si>
    <t>ZL046</t>
  </si>
  <si>
    <t>Microtubes Clear 1.7 ml  bal. á 500 ks BCN1700-BP(7100)</t>
  </si>
  <si>
    <t>ZM043</t>
  </si>
  <si>
    <t>Mikrodestičky ABgene 0,8 ml Storage Plate 1bag of 50 plates 96-jamkové bal. á 50 ks AB-0859</t>
  </si>
  <si>
    <t>ZH993</t>
  </si>
  <si>
    <t>Mikrozkumavka eppendorf DNA LoBind Tubes 1,5 ml bal. á 250 ks 0030108051</t>
  </si>
  <si>
    <t>ZA900</t>
  </si>
  <si>
    <t>Mikrozkumavka PCR 0,2 ml s vypouklým víčkem (5320) BPCST02-DC-01B</t>
  </si>
  <si>
    <t>ZE897</t>
  </si>
  <si>
    <t>Mikrozkumavka PCR 8 strip bez víček bal. á 125 ks 3426.8S</t>
  </si>
  <si>
    <t>ZE908</t>
  </si>
  <si>
    <t>Mikrozkumavka PCR individual Tube Domed Cap 0,2 ml bal. á 1000 ks 4Ti-0790</t>
  </si>
  <si>
    <t>ZC831</t>
  </si>
  <si>
    <t>Sklo podložní mat. okraj bal. á 50 ks AA00000112E (2501)</t>
  </si>
  <si>
    <t>ZP145</t>
  </si>
  <si>
    <t>Stojan kombinovaný zelený (Well rack green) 80 x 1,5 ml 2 ml bal. á 5 ks MO107</t>
  </si>
  <si>
    <t>ZO833</t>
  </si>
  <si>
    <t>Špička Capp Expellplus 1000ul bez filtru FT bal. á 768 ks 5130140</t>
  </si>
  <si>
    <t>ZI771</t>
  </si>
  <si>
    <t>Špička Capp ExpellPlus 20ul FT bal. 10 x 96 ks 5030062</t>
  </si>
  <si>
    <t>ZB605</t>
  </si>
  <si>
    <t>Špička modrá krátká manžeta 1108</t>
  </si>
  <si>
    <t>ZE719</t>
  </si>
  <si>
    <t>Špička pipetovací 0.5-10ul á 1000 ks BUN001P-BP(3110)</t>
  </si>
  <si>
    <t>ZB000</t>
  </si>
  <si>
    <t>Špička s filtrem 1000 ul bal. á 480 ks (96.10298.9.01- končí) 96.11194.9.01</t>
  </si>
  <si>
    <t>ZB788</t>
  </si>
  <si>
    <t>Špička s filtrem 20 ul bal. á 480 ks 96.11190.9.01 (staré.k.č. 96.10296.9.01)</t>
  </si>
  <si>
    <t>Špička s filtrem 20 ul bal. á 96 ks 96.11190.9.01 (staré.k.č. 96.10296.9.01)</t>
  </si>
  <si>
    <t>ZA793</t>
  </si>
  <si>
    <t>Špička s filtrem 200 ul bal. á 480 ks (96.9263.9.01) 96.11193.9.01</t>
  </si>
  <si>
    <t>Špička s filtrem 200 ul bal. á 96 ks (96.9263.9.01) 96.11193.9.01</t>
  </si>
  <si>
    <t>ZI560</t>
  </si>
  <si>
    <t>Špička žlutá dlouhá manžeta gilson 1 - 200 ul FLME28063</t>
  </si>
  <si>
    <t>ZF248</t>
  </si>
  <si>
    <t>Thin wall clear PCR strip tubes 0,2 ml and flat strip caps 12 tubes / 80 ks (5390) 0788+ 0750/TA/12</t>
  </si>
  <si>
    <t>ZA767</t>
  </si>
  <si>
    <t>Víčka k mikrozkumavkám PCR 8 strip bal. á 125 ks 3427.8</t>
  </si>
  <si>
    <t>ZC681</t>
  </si>
  <si>
    <t>Zkumavka 0,2 ml PCR ve 12 stripech 10 x 12 stripů AB-1113</t>
  </si>
  <si>
    <t>ZI434</t>
  </si>
  <si>
    <t>Zkumavka sample tubes 2 ml CB bal. á 1000 ks 990382</t>
  </si>
  <si>
    <t>ZD104</t>
  </si>
  <si>
    <t>Náplast omniplast 10,0 cm x 10,0 m 9004472 (900535)</t>
  </si>
  <si>
    <t>ZF477</t>
  </si>
  <si>
    <t>Destička pro přípravu vzorků do kapiláry 96-well PCR plate bal. á 100 ks (732-2390) VWRI732-2390</t>
  </si>
  <si>
    <t>ZF370</t>
  </si>
  <si>
    <t>Filtr syringe 0,22 um, pr. 33 mm á 200 ks 99722</t>
  </si>
  <si>
    <t>ZI956</t>
  </si>
  <si>
    <t>Fólie těsnící na PCR destičky SEAL 157300</t>
  </si>
  <si>
    <t>ZB339</t>
  </si>
  <si>
    <t>Kapilára 310 GA 47 cm x 50 um bal. á 5 ks 402839</t>
  </si>
  <si>
    <t>ZJ763</t>
  </si>
  <si>
    <t>Kapilára avant aray 36 cm 4333464</t>
  </si>
  <si>
    <t>ZF613</t>
  </si>
  <si>
    <t>Kryozkumavka 4,5 ml bal. á 400 ks 89050</t>
  </si>
  <si>
    <t>ZO949</t>
  </si>
  <si>
    <t>Mikrozkumavka eppendorf DNA LoBind Tubes 0,2 ml bal. á 250 ks 0030108078</t>
  </si>
  <si>
    <t>ZB931</t>
  </si>
  <si>
    <t>Parafilm M 38 m/10 cm (291-1213) BRND701605</t>
  </si>
  <si>
    <t>ZA245</t>
  </si>
  <si>
    <t>Pipeta pasteurova 1 ml sterilní jednotlivě balená bal. á 1700 ks 1501/SG/CS</t>
  </si>
  <si>
    <t>ZA813</t>
  </si>
  <si>
    <t>Rotor adapters (10 x 24) elution tubes (1,5 ml) 990394</t>
  </si>
  <si>
    <t>ZH680</t>
  </si>
  <si>
    <t>Stojan kombi čtyři v jednom žlutý R009471.Y</t>
  </si>
  <si>
    <t>ZG061</t>
  </si>
  <si>
    <t>Syringe P/N 1 ml 4304471</t>
  </si>
  <si>
    <t>ZJ094</t>
  </si>
  <si>
    <t>Špička modré 100-1000ul PP univerzální á 1000 ks 331850200012</t>
  </si>
  <si>
    <t>ZD012</t>
  </si>
  <si>
    <t>Válec odměrný 100 ml vysoký sklo KAVA632432151130</t>
  </si>
  <si>
    <t>ZJ278</t>
  </si>
  <si>
    <t>Zkumavka PP 10 ml sterilní bal. á 200 ks FLME21150</t>
  </si>
  <si>
    <t>Zkumavka PS 10 ml sterilní modrá zátka bal. á 20 ks 400914 - pouze pro Soudní</t>
  </si>
  <si>
    <t>ZI720</t>
  </si>
  <si>
    <t>Zkumavka PS 15 ml sterilní á 1200 ks 400915 S</t>
  </si>
  <si>
    <t>ZK475</t>
  </si>
  <si>
    <t>Rukavice operační latexové s pudrem ansell, vasco surgical powderet vel. 7 6035526 (303504EU)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</si>
  <si>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</si>
  <si>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</si>
  <si>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</si>
  <si>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</si>
  <si>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</si>
  <si>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</si>
  <si>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</si>
  <si>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</si>
  <si>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</si>
  <si>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</si>
  <si>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</si>
  <si>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</si>
  <si>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</si>
  <si>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</si>
  <si>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</si>
  <si>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</si>
  <si>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</si>
  <si>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</si>
  <si>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</si>
  <si>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</si>
  <si>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</si>
  <si>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</si>
  <si>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</si>
  <si>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</si>
  <si>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zdravotní laboranti</t>
  </si>
  <si>
    <t>sanitáři</t>
  </si>
  <si>
    <t>THP</t>
  </si>
  <si>
    <t>Specializovaná ambulantní péče</t>
  </si>
  <si>
    <t>107 - Pracoviště kardiologie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</si>
  <si>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</si>
  <si>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</si>
  <si>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</si>
  <si>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</si>
  <si>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</si>
  <si>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</si>
  <si>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</si>
  <si>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Dhaifalah Ishraq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</si>
  <si>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</si>
  <si>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</si>
  <si>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</si>
  <si>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</si>
  <si>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</si>
  <si>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</si>
  <si>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>MINIMÁLNÍ KONTAKT LÉKAŘE S PACIENTEM</t>
  </si>
  <si>
    <t>09513</t>
  </si>
  <si>
    <t>TELEFONICKÁ KONZULTACE OŠETŘUJÍCÍHO LÉKAŘE PACIENT</t>
  </si>
  <si>
    <t>208</t>
  </si>
  <si>
    <t>09117</t>
  </si>
  <si>
    <t>ODBĚR KRVE ZE ŽÍLY U DÍTĚTĚ DO 10 LET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</si>
  <si>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</si>
  <si>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</si>
  <si>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</si>
  <si>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</si>
  <si>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</si>
  <si>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</si>
  <si>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</si>
  <si>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</si>
  <si>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</si>
  <si>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</si>
  <si>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</si>
  <si>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</si>
  <si>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</si>
  <si>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</si>
  <si>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09115</t>
  </si>
  <si>
    <t>ODBĚR BIOLOGICKÉHO MATERIÁLU JINÉHO NEŽ KREV NA KV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</si>
  <si>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</si>
  <si>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</si>
  <si>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</si>
  <si>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</si>
  <si>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</si>
  <si>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</si>
  <si>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</si>
  <si>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</si>
  <si>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</si>
  <si>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</si>
  <si>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</si>
  <si>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</si>
  <si>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</si>
  <si>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</si>
  <si>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</si>
  <si>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</si>
  <si>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94195</t>
  </si>
  <si>
    <t>SYNTÉZA cDNA REVERZNÍ TRANSKRIPCÍ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</si>
  <si>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</si>
  <si>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</si>
  <si>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</si>
  <si>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</si>
  <si>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</si>
  <si>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</si>
  <si>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</si>
  <si>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</si>
  <si>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</si>
  <si>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</si>
  <si>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</si>
  <si>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</si>
  <si>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</si>
  <si>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</si>
  <si>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</si>
  <si>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</si>
  <si>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94295</t>
  </si>
  <si>
    <t>(VZP) VÝSLEDEK VYŠETŘENÍ NEGATIVNÍ</t>
  </si>
  <si>
    <t>94976</t>
  </si>
  <si>
    <t>(VZP) BRCA 1, 2 - KOMPLET</t>
  </si>
  <si>
    <t>94296</t>
  </si>
  <si>
    <t>(VZP) VÝSLEDEK VYŠETŘENÍ POZITIVNÍ</t>
  </si>
  <si>
    <t>94977</t>
  </si>
  <si>
    <t>(VZP) VYŠETŘENÍ CYSTICKÉ FIBRÓZY (CTFR 35/50)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</si>
  <si>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</si>
  <si>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</si>
  <si>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</si>
  <si>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03 - III. interní klinika - nefrologická, revmatologická a endokrinologická</t>
  </si>
  <si>
    <t>04 - I. chirurgická klinika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</si>
  <si>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</si>
  <si>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</si>
  <si>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</si>
  <si>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</si>
  <si>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</si>
  <si>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</si>
  <si>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</si>
  <si>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</si>
  <si>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</si>
  <si>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32 - Hemato-onkologická klinika</t>
  </si>
  <si>
    <t>50 - Kardiochirurgická klinika</t>
  </si>
  <si>
    <t>01</t>
  </si>
  <si>
    <t>03</t>
  </si>
  <si>
    <t>04</t>
  </si>
  <si>
    <t>08</t>
  </si>
  <si>
    <t>10</t>
  </si>
  <si>
    <t>94211</t>
  </si>
  <si>
    <t>DLOUHODOBÁ KULTIVACE BUNĚK RŮZNÝCH TKÁNÍ Z PRENATÁ</t>
  </si>
  <si>
    <t>16</t>
  </si>
  <si>
    <t>17</t>
  </si>
  <si>
    <t>18</t>
  </si>
  <si>
    <t>20</t>
  </si>
  <si>
    <t>21</t>
  </si>
  <si>
    <t>26</t>
  </si>
  <si>
    <t>32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</si>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</sst>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3.3626679824887349</c:v>
                </c:pt>
                <c:pt idx="1">
                  <c:v>3.8015055510164477</c:v>
                </c:pt>
                <c:pt idx="2">
                  <c:v>3.9360621267615392</c:v>
                </c:pt>
                <c:pt idx="3">
                  <c:v>3.8818421278290116</c:v>
                </c:pt>
                <c:pt idx="4">
                  <c:v>3.7268453952704741</c:v>
                </c:pt>
                <c:pt idx="5">
                  <c:v>3.4410796535264527</c:v>
                </c:pt>
                <c:pt idx="6">
                  <c:v>3.1862418077013115</c:v>
                </c:pt>
                <c:pt idx="7">
                  <c:v>3.1593433598155252</c:v>
                </c:pt>
                <c:pt idx="8">
                  <c:v>3.0986932878183269</c:v>
                </c:pt>
                <c:pt idx="9">
                  <c:v>3.1352515273199959</c:v>
                </c:pt>
                <c:pt idx="10">
                  <c:v>2.9671790866435876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0695872"/>
        <c:axId val="-11806964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3.8836843799925798</c:v>
                </c:pt>
                <c:pt idx="1">
                  <c:v>3.8836843799925798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80687712"/>
        <c:axId val="-1180687168"/>
      </c:scatterChart>
      <c:catAx>
        <c:axId val="-118069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8069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0696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80695872"/>
        <c:crosses val="autoZero"/>
        <c:crossBetween val="between"/>
      </c:valAx>
      <c:valAx>
        <c:axId val="-11806877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180687168"/>
        <c:crosses val="max"/>
        <c:crossBetween val="midCat"/>
      </c:valAx>
      <c:valAx>
        <c:axId val="-11806871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1806877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88" tableBorderDxfId="87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6"/>
    <tableColumn id="2" name="popis" dataDxfId="85"/>
    <tableColumn id="3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9">
      <calculatedColumnFormula>IF(Tabulka[[#This Row],[15_vzpl]]=0,"",Tabulka[[#This Row],[14_vzsk]]/Tabulka[[#This Row],[15_vzpl]])</calculatedColumnFormula>
    </tableColumn>
    <tableColumn id="20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66" totalsRowShown="0">
  <autoFilter ref="C3:S166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266</v>
      </c>
      <c r="B2" s="46"/>
    </row>
    <row r="3" spans="1:3" ht="14.4" customHeight="1" thickBot="1" x14ac:dyDescent="0.35">
      <c r="A3" s="325" t="s">
        <v>139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135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268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" customHeight="1" x14ac:dyDescent="0.3">
      <c r="A13" s="146" t="str">
        <f t="shared" si="2"/>
        <v>LŽ Statim</v>
      </c>
      <c r="B13" s="254" t="s">
        <v>191</v>
      </c>
      <c r="C13" s="47" t="s">
        <v>201</v>
      </c>
    </row>
    <row r="14" spans="1:3" ht="14.4" customHeight="1" x14ac:dyDescent="0.3">
      <c r="A14" s="146" t="str">
        <f t="shared" si="2"/>
        <v>Léky Recepty</v>
      </c>
      <c r="B14" s="90" t="s">
        <v>137</v>
      </c>
      <c r="C14" s="47" t="s">
        <v>115</v>
      </c>
    </row>
    <row r="15" spans="1:3" ht="14.4" customHeight="1" x14ac:dyDescent="0.3">
      <c r="A15" s="146" t="str">
        <f t="shared" si="2"/>
        <v>LRp Lékaři</v>
      </c>
      <c r="B15" s="90" t="s">
        <v>145</v>
      </c>
      <c r="C15" s="47" t="s">
        <v>146</v>
      </c>
    </row>
    <row r="16" spans="1:3" ht="14.4" customHeight="1" x14ac:dyDescent="0.3">
      <c r="A16" s="146" t="str">
        <f t="shared" si="2"/>
        <v>LRp Detail</v>
      </c>
      <c r="B16" s="90" t="s">
        <v>761</v>
      </c>
      <c r="C16" s="47" t="s">
        <v>116</v>
      </c>
    </row>
    <row r="17" spans="1:3" ht="28.8" customHeight="1" x14ac:dyDescent="0.3">
      <c r="A17" s="146" t="str">
        <f t="shared" si="2"/>
        <v>LRp PL</v>
      </c>
      <c r="B17" s="592" t="s">
        <v>762</v>
      </c>
      <c r="C17" s="47" t="s">
        <v>142</v>
      </c>
    </row>
    <row r="18" spans="1:3" ht="14.4" customHeight="1" x14ac:dyDescent="0.3">
      <c r="A18" s="146" t="str">
        <f>HYPERLINK("#'"&amp;C18&amp;"'!A1",C18)</f>
        <v>LRp PL Detail</v>
      </c>
      <c r="B18" s="90" t="s">
        <v>787</v>
      </c>
      <c r="C18" s="47" t="s">
        <v>143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" customHeight="1" x14ac:dyDescent="0.3">
      <c r="A20" s="146" t="str">
        <f t="shared" si="2"/>
        <v>MŽ Detail</v>
      </c>
      <c r="B20" s="90" t="s">
        <v>1239</v>
      </c>
      <c r="C20" s="47" t="s">
        <v>118</v>
      </c>
    </row>
    <row r="21" spans="1:3" ht="14.4" customHeight="1" thickBot="1" x14ac:dyDescent="0.3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8" t="s">
        <v>109</v>
      </c>
      <c r="B23" s="326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1270</v>
      </c>
      <c r="C24" s="47" t="s">
        <v>122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1277</v>
      </c>
      <c r="C25" s="47" t="s">
        <v>204</v>
      </c>
    </row>
    <row r="26" spans="1:3" ht="14.4" customHeight="1" x14ac:dyDescent="0.3">
      <c r="A26" s="146" t="str">
        <f t="shared" si="4"/>
        <v>ZV Vykáz.-A Detail</v>
      </c>
      <c r="B26" s="90" t="s">
        <v>1346</v>
      </c>
      <c r="C26" s="47" t="s">
        <v>123</v>
      </c>
    </row>
    <row r="27" spans="1:3" ht="14.4" customHeight="1" x14ac:dyDescent="0.3">
      <c r="A27" s="267" t="str">
        <f>HYPERLINK("#'"&amp;C27&amp;"'!A1",C27)</f>
        <v>ZV Vykáz.-A Det.Lék.</v>
      </c>
      <c r="B27" s="90" t="s">
        <v>1347</v>
      </c>
      <c r="C27" s="47" t="s">
        <v>229</v>
      </c>
    </row>
    <row r="28" spans="1:3" ht="14.4" customHeight="1" x14ac:dyDescent="0.3">
      <c r="A28" s="146" t="str">
        <f t="shared" si="4"/>
        <v>ZV Vykáz.-H</v>
      </c>
      <c r="B28" s="90" t="s">
        <v>126</v>
      </c>
      <c r="C28" s="47" t="s">
        <v>124</v>
      </c>
    </row>
    <row r="29" spans="1:3" ht="14.4" customHeight="1" x14ac:dyDescent="0.3">
      <c r="A29" s="146" t="str">
        <f t="shared" si="4"/>
        <v>ZV Vykáz.-H Detail</v>
      </c>
      <c r="B29" s="90" t="s">
        <v>1377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266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28</v>
      </c>
      <c r="B5" s="488" t="s">
        <v>504</v>
      </c>
      <c r="C5" s="491">
        <v>17486.420000000006</v>
      </c>
      <c r="D5" s="491">
        <v>71</v>
      </c>
      <c r="E5" s="491">
        <v>17486.420000000006</v>
      </c>
      <c r="F5" s="543">
        <v>1</v>
      </c>
      <c r="G5" s="491">
        <v>70</v>
      </c>
      <c r="H5" s="543">
        <v>0.9859154929577465</v>
      </c>
      <c r="I5" s="491">
        <v>0</v>
      </c>
      <c r="J5" s="543">
        <v>0</v>
      </c>
      <c r="K5" s="491">
        <v>1</v>
      </c>
      <c r="L5" s="543">
        <v>1.4084507042253521E-2</v>
      </c>
      <c r="M5" s="491" t="s">
        <v>68</v>
      </c>
      <c r="N5" s="150"/>
    </row>
    <row r="6" spans="1:14" ht="14.4" customHeight="1" x14ac:dyDescent="0.3">
      <c r="A6" s="487">
        <v>28</v>
      </c>
      <c r="B6" s="488" t="s">
        <v>505</v>
      </c>
      <c r="C6" s="491">
        <v>17486.420000000006</v>
      </c>
      <c r="D6" s="491">
        <v>71</v>
      </c>
      <c r="E6" s="491">
        <v>17486.420000000006</v>
      </c>
      <c r="F6" s="543">
        <v>1</v>
      </c>
      <c r="G6" s="491">
        <v>70</v>
      </c>
      <c r="H6" s="543">
        <v>0.9859154929577465</v>
      </c>
      <c r="I6" s="491">
        <v>0</v>
      </c>
      <c r="J6" s="543">
        <v>0</v>
      </c>
      <c r="K6" s="491">
        <v>1</v>
      </c>
      <c r="L6" s="543">
        <v>1.4084507042253521E-2</v>
      </c>
      <c r="M6" s="491" t="s">
        <v>1</v>
      </c>
      <c r="N6" s="150"/>
    </row>
    <row r="7" spans="1:14" ht="14.4" customHeight="1" x14ac:dyDescent="0.3">
      <c r="A7" s="487" t="s">
        <v>459</v>
      </c>
      <c r="B7" s="488" t="s">
        <v>3</v>
      </c>
      <c r="C7" s="491">
        <v>17486.420000000006</v>
      </c>
      <c r="D7" s="491">
        <v>71</v>
      </c>
      <c r="E7" s="491">
        <v>17486.420000000006</v>
      </c>
      <c r="F7" s="543">
        <v>1</v>
      </c>
      <c r="G7" s="491">
        <v>70</v>
      </c>
      <c r="H7" s="543">
        <v>0.9859154929577465</v>
      </c>
      <c r="I7" s="491">
        <v>0</v>
      </c>
      <c r="J7" s="543">
        <v>0</v>
      </c>
      <c r="K7" s="491">
        <v>1</v>
      </c>
      <c r="L7" s="543">
        <v>1.4084507042253521E-2</v>
      </c>
      <c r="M7" s="491" t="s">
        <v>466</v>
      </c>
      <c r="N7" s="150"/>
    </row>
    <row r="9" spans="1:14" ht="14.4" customHeight="1" x14ac:dyDescent="0.3">
      <c r="A9" s="487">
        <v>28</v>
      </c>
      <c r="B9" s="488" t="s">
        <v>504</v>
      </c>
      <c r="C9" s="491" t="s">
        <v>461</v>
      </c>
      <c r="D9" s="491" t="s">
        <v>461</v>
      </c>
      <c r="E9" s="491" t="s">
        <v>461</v>
      </c>
      <c r="F9" s="543" t="s">
        <v>461</v>
      </c>
      <c r="G9" s="491" t="s">
        <v>461</v>
      </c>
      <c r="H9" s="543" t="s">
        <v>461</v>
      </c>
      <c r="I9" s="491" t="s">
        <v>461</v>
      </c>
      <c r="J9" s="543" t="s">
        <v>461</v>
      </c>
      <c r="K9" s="491" t="s">
        <v>461</v>
      </c>
      <c r="L9" s="543" t="s">
        <v>461</v>
      </c>
      <c r="M9" s="491" t="s">
        <v>68</v>
      </c>
      <c r="N9" s="150"/>
    </row>
    <row r="10" spans="1:14" ht="14.4" customHeight="1" x14ac:dyDescent="0.3">
      <c r="A10" s="487" t="s">
        <v>506</v>
      </c>
      <c r="B10" s="488" t="s">
        <v>505</v>
      </c>
      <c r="C10" s="491">
        <v>17486.420000000006</v>
      </c>
      <c r="D10" s="491">
        <v>71</v>
      </c>
      <c r="E10" s="491">
        <v>17486.420000000006</v>
      </c>
      <c r="F10" s="543">
        <v>1</v>
      </c>
      <c r="G10" s="491">
        <v>70</v>
      </c>
      <c r="H10" s="543">
        <v>0.9859154929577465</v>
      </c>
      <c r="I10" s="491">
        <v>0</v>
      </c>
      <c r="J10" s="543">
        <v>0</v>
      </c>
      <c r="K10" s="491">
        <v>1</v>
      </c>
      <c r="L10" s="543">
        <v>1.4084507042253521E-2</v>
      </c>
      <c r="M10" s="491" t="s">
        <v>1</v>
      </c>
      <c r="N10" s="150"/>
    </row>
    <row r="11" spans="1:14" ht="14.4" customHeight="1" x14ac:dyDescent="0.3">
      <c r="A11" s="487" t="s">
        <v>506</v>
      </c>
      <c r="B11" s="488" t="s">
        <v>507</v>
      </c>
      <c r="C11" s="491">
        <v>17486.420000000006</v>
      </c>
      <c r="D11" s="491">
        <v>71</v>
      </c>
      <c r="E11" s="491">
        <v>17486.420000000006</v>
      </c>
      <c r="F11" s="543">
        <v>1</v>
      </c>
      <c r="G11" s="491">
        <v>70</v>
      </c>
      <c r="H11" s="543">
        <v>0.9859154929577465</v>
      </c>
      <c r="I11" s="491">
        <v>0</v>
      </c>
      <c r="J11" s="543">
        <v>0</v>
      </c>
      <c r="K11" s="491">
        <v>1</v>
      </c>
      <c r="L11" s="543">
        <v>1.4084507042253521E-2</v>
      </c>
      <c r="M11" s="491" t="s">
        <v>470</v>
      </c>
      <c r="N11" s="150"/>
    </row>
    <row r="12" spans="1:14" ht="14.4" customHeight="1" x14ac:dyDescent="0.3">
      <c r="A12" s="487" t="s">
        <v>461</v>
      </c>
      <c r="B12" s="488" t="s">
        <v>461</v>
      </c>
      <c r="C12" s="491" t="s">
        <v>461</v>
      </c>
      <c r="D12" s="491" t="s">
        <v>461</v>
      </c>
      <c r="E12" s="491" t="s">
        <v>461</v>
      </c>
      <c r="F12" s="543" t="s">
        <v>461</v>
      </c>
      <c r="G12" s="491" t="s">
        <v>461</v>
      </c>
      <c r="H12" s="543" t="s">
        <v>461</v>
      </c>
      <c r="I12" s="491" t="s">
        <v>461</v>
      </c>
      <c r="J12" s="543" t="s">
        <v>461</v>
      </c>
      <c r="K12" s="491" t="s">
        <v>461</v>
      </c>
      <c r="L12" s="543" t="s">
        <v>461</v>
      </c>
      <c r="M12" s="491" t="s">
        <v>471</v>
      </c>
      <c r="N12" s="150"/>
    </row>
    <row r="13" spans="1:14" ht="14.4" customHeight="1" x14ac:dyDescent="0.3">
      <c r="A13" s="487" t="s">
        <v>459</v>
      </c>
      <c r="B13" s="488" t="s">
        <v>508</v>
      </c>
      <c r="C13" s="491">
        <v>17486.420000000006</v>
      </c>
      <c r="D13" s="491">
        <v>71</v>
      </c>
      <c r="E13" s="491">
        <v>17486.420000000006</v>
      </c>
      <c r="F13" s="543">
        <v>1</v>
      </c>
      <c r="G13" s="491">
        <v>70</v>
      </c>
      <c r="H13" s="543">
        <v>0.9859154929577465</v>
      </c>
      <c r="I13" s="491">
        <v>0</v>
      </c>
      <c r="J13" s="543">
        <v>0</v>
      </c>
      <c r="K13" s="491">
        <v>1</v>
      </c>
      <c r="L13" s="543">
        <v>1.4084507042253521E-2</v>
      </c>
      <c r="M13" s="491" t="s">
        <v>466</v>
      </c>
      <c r="N13" s="150"/>
    </row>
    <row r="14" spans="1:14" ht="14.4" customHeight="1" x14ac:dyDescent="0.3">
      <c r="A14" s="544" t="s">
        <v>265</v>
      </c>
    </row>
    <row r="15" spans="1:14" ht="14.4" customHeight="1" x14ac:dyDescent="0.3">
      <c r="A15" s="545" t="s">
        <v>509</v>
      </c>
    </row>
    <row r="16" spans="1:14" ht="14.4" customHeight="1" x14ac:dyDescent="0.3">
      <c r="A16" s="544" t="s">
        <v>510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266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" customHeight="1" thickBot="1" x14ac:dyDescent="0.35">
      <c r="A4" s="519" t="s">
        <v>134</v>
      </c>
      <c r="B4" s="520" t="s">
        <v>19</v>
      </c>
      <c r="C4" s="549"/>
      <c r="D4" s="520" t="s">
        <v>20</v>
      </c>
      <c r="E4" s="549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" customHeight="1" x14ac:dyDescent="0.3">
      <c r="A5" s="546" t="s">
        <v>511</v>
      </c>
      <c r="B5" s="537">
        <v>159.16999999999999</v>
      </c>
      <c r="C5" s="499">
        <v>1</v>
      </c>
      <c r="D5" s="550">
        <v>3</v>
      </c>
      <c r="E5" s="553" t="s">
        <v>511</v>
      </c>
      <c r="F5" s="537">
        <v>159.16999999999999</v>
      </c>
      <c r="G5" s="525">
        <v>1</v>
      </c>
      <c r="H5" s="503">
        <v>3</v>
      </c>
      <c r="I5" s="526">
        <v>1</v>
      </c>
      <c r="J5" s="556"/>
      <c r="K5" s="525">
        <v>0</v>
      </c>
      <c r="L5" s="503"/>
      <c r="M5" s="526">
        <v>0</v>
      </c>
    </row>
    <row r="6" spans="1:13" ht="14.4" customHeight="1" x14ac:dyDescent="0.3">
      <c r="A6" s="547" t="s">
        <v>512</v>
      </c>
      <c r="B6" s="538">
        <v>4155.25</v>
      </c>
      <c r="C6" s="506">
        <v>1</v>
      </c>
      <c r="D6" s="551">
        <v>16</v>
      </c>
      <c r="E6" s="554" t="s">
        <v>512</v>
      </c>
      <c r="F6" s="538">
        <v>4155.25</v>
      </c>
      <c r="G6" s="527">
        <v>1</v>
      </c>
      <c r="H6" s="510">
        <v>16</v>
      </c>
      <c r="I6" s="528">
        <v>1</v>
      </c>
      <c r="J6" s="557"/>
      <c r="K6" s="527">
        <v>0</v>
      </c>
      <c r="L6" s="510"/>
      <c r="M6" s="528">
        <v>0</v>
      </c>
    </row>
    <row r="7" spans="1:13" ht="14.4" customHeight="1" x14ac:dyDescent="0.3">
      <c r="A7" s="547" t="s">
        <v>513</v>
      </c>
      <c r="B7" s="538">
        <v>4873.4499999999989</v>
      </c>
      <c r="C7" s="506">
        <v>1</v>
      </c>
      <c r="D7" s="551">
        <v>22</v>
      </c>
      <c r="E7" s="554" t="s">
        <v>513</v>
      </c>
      <c r="F7" s="538">
        <v>4873.4499999999989</v>
      </c>
      <c r="G7" s="527">
        <v>1</v>
      </c>
      <c r="H7" s="510">
        <v>21</v>
      </c>
      <c r="I7" s="528">
        <v>0.95454545454545459</v>
      </c>
      <c r="J7" s="557">
        <v>0</v>
      </c>
      <c r="K7" s="527">
        <v>0</v>
      </c>
      <c r="L7" s="510">
        <v>1</v>
      </c>
      <c r="M7" s="528">
        <v>4.5454545454545456E-2</v>
      </c>
    </row>
    <row r="8" spans="1:13" ht="14.4" customHeight="1" x14ac:dyDescent="0.3">
      <c r="A8" s="547" t="s">
        <v>514</v>
      </c>
      <c r="B8" s="538">
        <v>842.31</v>
      </c>
      <c r="C8" s="506">
        <v>1</v>
      </c>
      <c r="D8" s="551">
        <v>3</v>
      </c>
      <c r="E8" s="554" t="s">
        <v>514</v>
      </c>
      <c r="F8" s="538">
        <v>842.31</v>
      </c>
      <c r="G8" s="527">
        <v>1</v>
      </c>
      <c r="H8" s="510">
        <v>3</v>
      </c>
      <c r="I8" s="528">
        <v>1</v>
      </c>
      <c r="J8" s="557"/>
      <c r="K8" s="527">
        <v>0</v>
      </c>
      <c r="L8" s="510"/>
      <c r="M8" s="528">
        <v>0</v>
      </c>
    </row>
    <row r="9" spans="1:13" ht="14.4" customHeight="1" thickBot="1" x14ac:dyDescent="0.35">
      <c r="A9" s="548" t="s">
        <v>515</v>
      </c>
      <c r="B9" s="539">
        <v>7456.2400000000007</v>
      </c>
      <c r="C9" s="513">
        <v>1</v>
      </c>
      <c r="D9" s="552">
        <v>27</v>
      </c>
      <c r="E9" s="555" t="s">
        <v>515</v>
      </c>
      <c r="F9" s="539">
        <v>7456.2400000000007</v>
      </c>
      <c r="G9" s="529">
        <v>1</v>
      </c>
      <c r="H9" s="517">
        <v>27</v>
      </c>
      <c r="I9" s="530">
        <v>1</v>
      </c>
      <c r="J9" s="558"/>
      <c r="K9" s="529">
        <v>0</v>
      </c>
      <c r="L9" s="517"/>
      <c r="M9" s="530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761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266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17486.420000000002</v>
      </c>
      <c r="N3" s="66">
        <f>SUBTOTAL(9,N7:N1048576)</f>
        <v>157</v>
      </c>
      <c r="O3" s="66">
        <f>SUBTOTAL(9,O7:O1048576)</f>
        <v>71</v>
      </c>
      <c r="P3" s="66">
        <f>SUBTOTAL(9,P7:P1048576)</f>
        <v>17486.420000000002</v>
      </c>
      <c r="Q3" s="67">
        <f>IF(M3=0,0,P3/M3)</f>
        <v>1</v>
      </c>
      <c r="R3" s="66">
        <f>SUBTOTAL(9,R7:R1048576)</f>
        <v>156</v>
      </c>
      <c r="S3" s="67">
        <f>IF(N3=0,0,R3/N3)</f>
        <v>0.99363057324840764</v>
      </c>
      <c r="T3" s="66">
        <f>SUBTOTAL(9,T7:T1048576)</f>
        <v>70</v>
      </c>
      <c r="U3" s="68">
        <f>IF(O3=0,0,T3/O3)</f>
        <v>0.9859154929577465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147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28</v>
      </c>
      <c r="B7" s="565" t="s">
        <v>504</v>
      </c>
      <c r="C7" s="565" t="s">
        <v>506</v>
      </c>
      <c r="D7" s="566" t="s">
        <v>759</v>
      </c>
      <c r="E7" s="567" t="s">
        <v>513</v>
      </c>
      <c r="F7" s="565" t="s">
        <v>505</v>
      </c>
      <c r="G7" s="565" t="s">
        <v>516</v>
      </c>
      <c r="H7" s="565" t="s">
        <v>461</v>
      </c>
      <c r="I7" s="565" t="s">
        <v>517</v>
      </c>
      <c r="J7" s="565" t="s">
        <v>518</v>
      </c>
      <c r="K7" s="565" t="s">
        <v>519</v>
      </c>
      <c r="L7" s="568">
        <v>263.26</v>
      </c>
      <c r="M7" s="568">
        <v>263.26</v>
      </c>
      <c r="N7" s="565">
        <v>1</v>
      </c>
      <c r="O7" s="569">
        <v>0.5</v>
      </c>
      <c r="P7" s="568">
        <v>263.26</v>
      </c>
      <c r="Q7" s="570">
        <v>1</v>
      </c>
      <c r="R7" s="565">
        <v>1</v>
      </c>
      <c r="S7" s="570">
        <v>1</v>
      </c>
      <c r="T7" s="569">
        <v>0.5</v>
      </c>
      <c r="U7" s="122">
        <v>1</v>
      </c>
    </row>
    <row r="8" spans="1:21" ht="14.4" customHeight="1" x14ac:dyDescent="0.3">
      <c r="A8" s="505">
        <v>28</v>
      </c>
      <c r="B8" s="506" t="s">
        <v>504</v>
      </c>
      <c r="C8" s="506" t="s">
        <v>506</v>
      </c>
      <c r="D8" s="571" t="s">
        <v>759</v>
      </c>
      <c r="E8" s="572" t="s">
        <v>513</v>
      </c>
      <c r="F8" s="506" t="s">
        <v>505</v>
      </c>
      <c r="G8" s="506" t="s">
        <v>516</v>
      </c>
      <c r="H8" s="506" t="s">
        <v>461</v>
      </c>
      <c r="I8" s="506" t="s">
        <v>520</v>
      </c>
      <c r="J8" s="506" t="s">
        <v>521</v>
      </c>
      <c r="K8" s="506" t="s">
        <v>522</v>
      </c>
      <c r="L8" s="507">
        <v>462.73</v>
      </c>
      <c r="M8" s="507">
        <v>462.73</v>
      </c>
      <c r="N8" s="506">
        <v>1</v>
      </c>
      <c r="O8" s="573">
        <v>1</v>
      </c>
      <c r="P8" s="507">
        <v>462.73</v>
      </c>
      <c r="Q8" s="527">
        <v>1</v>
      </c>
      <c r="R8" s="506">
        <v>1</v>
      </c>
      <c r="S8" s="527">
        <v>1</v>
      </c>
      <c r="T8" s="573">
        <v>1</v>
      </c>
      <c r="U8" s="528">
        <v>1</v>
      </c>
    </row>
    <row r="9" spans="1:21" ht="14.4" customHeight="1" x14ac:dyDescent="0.3">
      <c r="A9" s="505">
        <v>28</v>
      </c>
      <c r="B9" s="506" t="s">
        <v>504</v>
      </c>
      <c r="C9" s="506" t="s">
        <v>506</v>
      </c>
      <c r="D9" s="571" t="s">
        <v>759</v>
      </c>
      <c r="E9" s="572" t="s">
        <v>513</v>
      </c>
      <c r="F9" s="506" t="s">
        <v>505</v>
      </c>
      <c r="G9" s="506" t="s">
        <v>523</v>
      </c>
      <c r="H9" s="506" t="s">
        <v>461</v>
      </c>
      <c r="I9" s="506" t="s">
        <v>524</v>
      </c>
      <c r="J9" s="506" t="s">
        <v>525</v>
      </c>
      <c r="K9" s="506" t="s">
        <v>526</v>
      </c>
      <c r="L9" s="507">
        <v>245.74</v>
      </c>
      <c r="M9" s="507">
        <v>491.48</v>
      </c>
      <c r="N9" s="506">
        <v>2</v>
      </c>
      <c r="O9" s="573">
        <v>1</v>
      </c>
      <c r="P9" s="507">
        <v>491.48</v>
      </c>
      <c r="Q9" s="527">
        <v>1</v>
      </c>
      <c r="R9" s="506">
        <v>2</v>
      </c>
      <c r="S9" s="527">
        <v>1</v>
      </c>
      <c r="T9" s="573">
        <v>1</v>
      </c>
      <c r="U9" s="528">
        <v>1</v>
      </c>
    </row>
    <row r="10" spans="1:21" ht="14.4" customHeight="1" x14ac:dyDescent="0.3">
      <c r="A10" s="505">
        <v>28</v>
      </c>
      <c r="B10" s="506" t="s">
        <v>504</v>
      </c>
      <c r="C10" s="506" t="s">
        <v>506</v>
      </c>
      <c r="D10" s="571" t="s">
        <v>759</v>
      </c>
      <c r="E10" s="572" t="s">
        <v>513</v>
      </c>
      <c r="F10" s="506" t="s">
        <v>505</v>
      </c>
      <c r="G10" s="506" t="s">
        <v>523</v>
      </c>
      <c r="H10" s="506" t="s">
        <v>461</v>
      </c>
      <c r="I10" s="506" t="s">
        <v>527</v>
      </c>
      <c r="J10" s="506" t="s">
        <v>525</v>
      </c>
      <c r="K10" s="506" t="s">
        <v>528</v>
      </c>
      <c r="L10" s="507">
        <v>0</v>
      </c>
      <c r="M10" s="507">
        <v>0</v>
      </c>
      <c r="N10" s="506">
        <v>1</v>
      </c>
      <c r="O10" s="573">
        <v>0.5</v>
      </c>
      <c r="P10" s="507">
        <v>0</v>
      </c>
      <c r="Q10" s="527"/>
      <c r="R10" s="506">
        <v>1</v>
      </c>
      <c r="S10" s="527">
        <v>1</v>
      </c>
      <c r="T10" s="573">
        <v>0.5</v>
      </c>
      <c r="U10" s="528">
        <v>1</v>
      </c>
    </row>
    <row r="11" spans="1:21" ht="14.4" customHeight="1" x14ac:dyDescent="0.3">
      <c r="A11" s="505">
        <v>28</v>
      </c>
      <c r="B11" s="506" t="s">
        <v>504</v>
      </c>
      <c r="C11" s="506" t="s">
        <v>506</v>
      </c>
      <c r="D11" s="571" t="s">
        <v>759</v>
      </c>
      <c r="E11" s="572" t="s">
        <v>513</v>
      </c>
      <c r="F11" s="506" t="s">
        <v>505</v>
      </c>
      <c r="G11" s="506" t="s">
        <v>529</v>
      </c>
      <c r="H11" s="506" t="s">
        <v>760</v>
      </c>
      <c r="I11" s="506" t="s">
        <v>530</v>
      </c>
      <c r="J11" s="506" t="s">
        <v>531</v>
      </c>
      <c r="K11" s="506" t="s">
        <v>532</v>
      </c>
      <c r="L11" s="507">
        <v>207.45</v>
      </c>
      <c r="M11" s="507">
        <v>207.45</v>
      </c>
      <c r="N11" s="506">
        <v>1</v>
      </c>
      <c r="O11" s="573">
        <v>0.5</v>
      </c>
      <c r="P11" s="507">
        <v>207.45</v>
      </c>
      <c r="Q11" s="527">
        <v>1</v>
      </c>
      <c r="R11" s="506">
        <v>1</v>
      </c>
      <c r="S11" s="527">
        <v>1</v>
      </c>
      <c r="T11" s="573">
        <v>0.5</v>
      </c>
      <c r="U11" s="528">
        <v>1</v>
      </c>
    </row>
    <row r="12" spans="1:21" ht="14.4" customHeight="1" x14ac:dyDescent="0.3">
      <c r="A12" s="505">
        <v>28</v>
      </c>
      <c r="B12" s="506" t="s">
        <v>504</v>
      </c>
      <c r="C12" s="506" t="s">
        <v>506</v>
      </c>
      <c r="D12" s="571" t="s">
        <v>759</v>
      </c>
      <c r="E12" s="572" t="s">
        <v>513</v>
      </c>
      <c r="F12" s="506" t="s">
        <v>505</v>
      </c>
      <c r="G12" s="506" t="s">
        <v>533</v>
      </c>
      <c r="H12" s="506" t="s">
        <v>461</v>
      </c>
      <c r="I12" s="506" t="s">
        <v>534</v>
      </c>
      <c r="J12" s="506" t="s">
        <v>535</v>
      </c>
      <c r="K12" s="506" t="s">
        <v>536</v>
      </c>
      <c r="L12" s="507">
        <v>213.49</v>
      </c>
      <c r="M12" s="507">
        <v>426.98</v>
      </c>
      <c r="N12" s="506">
        <v>2</v>
      </c>
      <c r="O12" s="573">
        <v>0.5</v>
      </c>
      <c r="P12" s="507">
        <v>426.98</v>
      </c>
      <c r="Q12" s="527">
        <v>1</v>
      </c>
      <c r="R12" s="506">
        <v>2</v>
      </c>
      <c r="S12" s="527">
        <v>1</v>
      </c>
      <c r="T12" s="573">
        <v>0.5</v>
      </c>
      <c r="U12" s="528">
        <v>1</v>
      </c>
    </row>
    <row r="13" spans="1:21" ht="14.4" customHeight="1" x14ac:dyDescent="0.3">
      <c r="A13" s="505">
        <v>28</v>
      </c>
      <c r="B13" s="506" t="s">
        <v>504</v>
      </c>
      <c r="C13" s="506" t="s">
        <v>506</v>
      </c>
      <c r="D13" s="571" t="s">
        <v>759</v>
      </c>
      <c r="E13" s="572" t="s">
        <v>513</v>
      </c>
      <c r="F13" s="506" t="s">
        <v>505</v>
      </c>
      <c r="G13" s="506" t="s">
        <v>537</v>
      </c>
      <c r="H13" s="506" t="s">
        <v>760</v>
      </c>
      <c r="I13" s="506" t="s">
        <v>538</v>
      </c>
      <c r="J13" s="506" t="s">
        <v>539</v>
      </c>
      <c r="K13" s="506" t="s">
        <v>540</v>
      </c>
      <c r="L13" s="507">
        <v>58.77</v>
      </c>
      <c r="M13" s="507">
        <v>117.54</v>
      </c>
      <c r="N13" s="506">
        <v>2</v>
      </c>
      <c r="O13" s="573">
        <v>0.5</v>
      </c>
      <c r="P13" s="507">
        <v>117.54</v>
      </c>
      <c r="Q13" s="527">
        <v>1</v>
      </c>
      <c r="R13" s="506">
        <v>2</v>
      </c>
      <c r="S13" s="527">
        <v>1</v>
      </c>
      <c r="T13" s="573">
        <v>0.5</v>
      </c>
      <c r="U13" s="528">
        <v>1</v>
      </c>
    </row>
    <row r="14" spans="1:21" ht="14.4" customHeight="1" x14ac:dyDescent="0.3">
      <c r="A14" s="505">
        <v>28</v>
      </c>
      <c r="B14" s="506" t="s">
        <v>504</v>
      </c>
      <c r="C14" s="506" t="s">
        <v>506</v>
      </c>
      <c r="D14" s="571" t="s">
        <v>759</v>
      </c>
      <c r="E14" s="572" t="s">
        <v>513</v>
      </c>
      <c r="F14" s="506" t="s">
        <v>505</v>
      </c>
      <c r="G14" s="506" t="s">
        <v>541</v>
      </c>
      <c r="H14" s="506" t="s">
        <v>461</v>
      </c>
      <c r="I14" s="506" t="s">
        <v>542</v>
      </c>
      <c r="J14" s="506" t="s">
        <v>543</v>
      </c>
      <c r="K14" s="506" t="s">
        <v>544</v>
      </c>
      <c r="L14" s="507">
        <v>37.61</v>
      </c>
      <c r="M14" s="507">
        <v>150.44</v>
      </c>
      <c r="N14" s="506">
        <v>4</v>
      </c>
      <c r="O14" s="573">
        <v>1</v>
      </c>
      <c r="P14" s="507">
        <v>150.44</v>
      </c>
      <c r="Q14" s="527">
        <v>1</v>
      </c>
      <c r="R14" s="506">
        <v>4</v>
      </c>
      <c r="S14" s="527">
        <v>1</v>
      </c>
      <c r="T14" s="573">
        <v>1</v>
      </c>
      <c r="U14" s="528">
        <v>1</v>
      </c>
    </row>
    <row r="15" spans="1:21" ht="14.4" customHeight="1" x14ac:dyDescent="0.3">
      <c r="A15" s="505">
        <v>28</v>
      </c>
      <c r="B15" s="506" t="s">
        <v>504</v>
      </c>
      <c r="C15" s="506" t="s">
        <v>506</v>
      </c>
      <c r="D15" s="571" t="s">
        <v>759</v>
      </c>
      <c r="E15" s="572" t="s">
        <v>513</v>
      </c>
      <c r="F15" s="506" t="s">
        <v>505</v>
      </c>
      <c r="G15" s="506" t="s">
        <v>541</v>
      </c>
      <c r="H15" s="506" t="s">
        <v>461</v>
      </c>
      <c r="I15" s="506" t="s">
        <v>545</v>
      </c>
      <c r="J15" s="506" t="s">
        <v>543</v>
      </c>
      <c r="K15" s="506" t="s">
        <v>546</v>
      </c>
      <c r="L15" s="507">
        <v>37.61</v>
      </c>
      <c r="M15" s="507">
        <v>225.66</v>
      </c>
      <c r="N15" s="506">
        <v>6</v>
      </c>
      <c r="O15" s="573">
        <v>1</v>
      </c>
      <c r="P15" s="507">
        <v>225.66</v>
      </c>
      <c r="Q15" s="527">
        <v>1</v>
      </c>
      <c r="R15" s="506">
        <v>6</v>
      </c>
      <c r="S15" s="527">
        <v>1</v>
      </c>
      <c r="T15" s="573">
        <v>1</v>
      </c>
      <c r="U15" s="528">
        <v>1</v>
      </c>
    </row>
    <row r="16" spans="1:21" ht="14.4" customHeight="1" x14ac:dyDescent="0.3">
      <c r="A16" s="505">
        <v>28</v>
      </c>
      <c r="B16" s="506" t="s">
        <v>504</v>
      </c>
      <c r="C16" s="506" t="s">
        <v>506</v>
      </c>
      <c r="D16" s="571" t="s">
        <v>759</v>
      </c>
      <c r="E16" s="572" t="s">
        <v>513</v>
      </c>
      <c r="F16" s="506" t="s">
        <v>505</v>
      </c>
      <c r="G16" s="506" t="s">
        <v>547</v>
      </c>
      <c r="H16" s="506" t="s">
        <v>461</v>
      </c>
      <c r="I16" s="506" t="s">
        <v>548</v>
      </c>
      <c r="J16" s="506" t="s">
        <v>549</v>
      </c>
      <c r="K16" s="506" t="s">
        <v>550</v>
      </c>
      <c r="L16" s="507">
        <v>182.22</v>
      </c>
      <c r="M16" s="507">
        <v>182.22</v>
      </c>
      <c r="N16" s="506">
        <v>1</v>
      </c>
      <c r="O16" s="573">
        <v>1</v>
      </c>
      <c r="P16" s="507">
        <v>182.22</v>
      </c>
      <c r="Q16" s="527">
        <v>1</v>
      </c>
      <c r="R16" s="506">
        <v>1</v>
      </c>
      <c r="S16" s="527">
        <v>1</v>
      </c>
      <c r="T16" s="573">
        <v>1</v>
      </c>
      <c r="U16" s="528">
        <v>1</v>
      </c>
    </row>
    <row r="17" spans="1:21" ht="14.4" customHeight="1" x14ac:dyDescent="0.3">
      <c r="A17" s="505">
        <v>28</v>
      </c>
      <c r="B17" s="506" t="s">
        <v>504</v>
      </c>
      <c r="C17" s="506" t="s">
        <v>506</v>
      </c>
      <c r="D17" s="571" t="s">
        <v>759</v>
      </c>
      <c r="E17" s="572" t="s">
        <v>513</v>
      </c>
      <c r="F17" s="506" t="s">
        <v>505</v>
      </c>
      <c r="G17" s="506" t="s">
        <v>551</v>
      </c>
      <c r="H17" s="506" t="s">
        <v>461</v>
      </c>
      <c r="I17" s="506" t="s">
        <v>552</v>
      </c>
      <c r="J17" s="506" t="s">
        <v>553</v>
      </c>
      <c r="K17" s="506" t="s">
        <v>554</v>
      </c>
      <c r="L17" s="507">
        <v>0</v>
      </c>
      <c r="M17" s="507">
        <v>0</v>
      </c>
      <c r="N17" s="506">
        <v>2</v>
      </c>
      <c r="O17" s="573">
        <v>1.5</v>
      </c>
      <c r="P17" s="507">
        <v>0</v>
      </c>
      <c r="Q17" s="527"/>
      <c r="R17" s="506">
        <v>2</v>
      </c>
      <c r="S17" s="527">
        <v>1</v>
      </c>
      <c r="T17" s="573">
        <v>1.5</v>
      </c>
      <c r="U17" s="528">
        <v>1</v>
      </c>
    </row>
    <row r="18" spans="1:21" ht="14.4" customHeight="1" x14ac:dyDescent="0.3">
      <c r="A18" s="505">
        <v>28</v>
      </c>
      <c r="B18" s="506" t="s">
        <v>504</v>
      </c>
      <c r="C18" s="506" t="s">
        <v>506</v>
      </c>
      <c r="D18" s="571" t="s">
        <v>759</v>
      </c>
      <c r="E18" s="572" t="s">
        <v>513</v>
      </c>
      <c r="F18" s="506" t="s">
        <v>505</v>
      </c>
      <c r="G18" s="506" t="s">
        <v>555</v>
      </c>
      <c r="H18" s="506" t="s">
        <v>461</v>
      </c>
      <c r="I18" s="506" t="s">
        <v>556</v>
      </c>
      <c r="J18" s="506" t="s">
        <v>557</v>
      </c>
      <c r="K18" s="506" t="s">
        <v>558</v>
      </c>
      <c r="L18" s="507">
        <v>107.27</v>
      </c>
      <c r="M18" s="507">
        <v>214.54</v>
      </c>
      <c r="N18" s="506">
        <v>2</v>
      </c>
      <c r="O18" s="573">
        <v>0.5</v>
      </c>
      <c r="P18" s="507">
        <v>214.54</v>
      </c>
      <c r="Q18" s="527">
        <v>1</v>
      </c>
      <c r="R18" s="506">
        <v>2</v>
      </c>
      <c r="S18" s="527">
        <v>1</v>
      </c>
      <c r="T18" s="573">
        <v>0.5</v>
      </c>
      <c r="U18" s="528">
        <v>1</v>
      </c>
    </row>
    <row r="19" spans="1:21" ht="14.4" customHeight="1" x14ac:dyDescent="0.3">
      <c r="A19" s="505">
        <v>28</v>
      </c>
      <c r="B19" s="506" t="s">
        <v>504</v>
      </c>
      <c r="C19" s="506" t="s">
        <v>506</v>
      </c>
      <c r="D19" s="571" t="s">
        <v>759</v>
      </c>
      <c r="E19" s="572" t="s">
        <v>513</v>
      </c>
      <c r="F19" s="506" t="s">
        <v>505</v>
      </c>
      <c r="G19" s="506" t="s">
        <v>559</v>
      </c>
      <c r="H19" s="506" t="s">
        <v>461</v>
      </c>
      <c r="I19" s="506" t="s">
        <v>560</v>
      </c>
      <c r="J19" s="506" t="s">
        <v>561</v>
      </c>
      <c r="K19" s="506" t="s">
        <v>562</v>
      </c>
      <c r="L19" s="507">
        <v>0</v>
      </c>
      <c r="M19" s="507">
        <v>0</v>
      </c>
      <c r="N19" s="506">
        <v>1</v>
      </c>
      <c r="O19" s="573">
        <v>0.5</v>
      </c>
      <c r="P19" s="507">
        <v>0</v>
      </c>
      <c r="Q19" s="527"/>
      <c r="R19" s="506">
        <v>1</v>
      </c>
      <c r="S19" s="527">
        <v>1</v>
      </c>
      <c r="T19" s="573">
        <v>0.5</v>
      </c>
      <c r="U19" s="528">
        <v>1</v>
      </c>
    </row>
    <row r="20" spans="1:21" ht="14.4" customHeight="1" x14ac:dyDescent="0.3">
      <c r="A20" s="505">
        <v>28</v>
      </c>
      <c r="B20" s="506" t="s">
        <v>504</v>
      </c>
      <c r="C20" s="506" t="s">
        <v>506</v>
      </c>
      <c r="D20" s="571" t="s">
        <v>759</v>
      </c>
      <c r="E20" s="572" t="s">
        <v>513</v>
      </c>
      <c r="F20" s="506" t="s">
        <v>505</v>
      </c>
      <c r="G20" s="506" t="s">
        <v>563</v>
      </c>
      <c r="H20" s="506" t="s">
        <v>461</v>
      </c>
      <c r="I20" s="506" t="s">
        <v>564</v>
      </c>
      <c r="J20" s="506" t="s">
        <v>565</v>
      </c>
      <c r="K20" s="506" t="s">
        <v>566</v>
      </c>
      <c r="L20" s="507">
        <v>60.9</v>
      </c>
      <c r="M20" s="507">
        <v>182.7</v>
      </c>
      <c r="N20" s="506">
        <v>3</v>
      </c>
      <c r="O20" s="573">
        <v>2</v>
      </c>
      <c r="P20" s="507">
        <v>182.7</v>
      </c>
      <c r="Q20" s="527">
        <v>1</v>
      </c>
      <c r="R20" s="506">
        <v>3</v>
      </c>
      <c r="S20" s="527">
        <v>1</v>
      </c>
      <c r="T20" s="573">
        <v>2</v>
      </c>
      <c r="U20" s="528">
        <v>1</v>
      </c>
    </row>
    <row r="21" spans="1:21" ht="14.4" customHeight="1" x14ac:dyDescent="0.3">
      <c r="A21" s="505">
        <v>28</v>
      </c>
      <c r="B21" s="506" t="s">
        <v>504</v>
      </c>
      <c r="C21" s="506" t="s">
        <v>506</v>
      </c>
      <c r="D21" s="571" t="s">
        <v>759</v>
      </c>
      <c r="E21" s="572" t="s">
        <v>513</v>
      </c>
      <c r="F21" s="506" t="s">
        <v>505</v>
      </c>
      <c r="G21" s="506" t="s">
        <v>567</v>
      </c>
      <c r="H21" s="506" t="s">
        <v>461</v>
      </c>
      <c r="I21" s="506" t="s">
        <v>568</v>
      </c>
      <c r="J21" s="506" t="s">
        <v>569</v>
      </c>
      <c r="K21" s="506" t="s">
        <v>570</v>
      </c>
      <c r="L21" s="507">
        <v>48.09</v>
      </c>
      <c r="M21" s="507">
        <v>48.09</v>
      </c>
      <c r="N21" s="506">
        <v>1</v>
      </c>
      <c r="O21" s="573">
        <v>0.5</v>
      </c>
      <c r="P21" s="507">
        <v>48.09</v>
      </c>
      <c r="Q21" s="527">
        <v>1</v>
      </c>
      <c r="R21" s="506">
        <v>1</v>
      </c>
      <c r="S21" s="527">
        <v>1</v>
      </c>
      <c r="T21" s="573">
        <v>0.5</v>
      </c>
      <c r="U21" s="528">
        <v>1</v>
      </c>
    </row>
    <row r="22" spans="1:21" ht="14.4" customHeight="1" x14ac:dyDescent="0.3">
      <c r="A22" s="505">
        <v>28</v>
      </c>
      <c r="B22" s="506" t="s">
        <v>504</v>
      </c>
      <c r="C22" s="506" t="s">
        <v>506</v>
      </c>
      <c r="D22" s="571" t="s">
        <v>759</v>
      </c>
      <c r="E22" s="572" t="s">
        <v>513</v>
      </c>
      <c r="F22" s="506" t="s">
        <v>505</v>
      </c>
      <c r="G22" s="506" t="s">
        <v>571</v>
      </c>
      <c r="H22" s="506" t="s">
        <v>461</v>
      </c>
      <c r="I22" s="506" t="s">
        <v>572</v>
      </c>
      <c r="J22" s="506" t="s">
        <v>573</v>
      </c>
      <c r="K22" s="506" t="s">
        <v>574</v>
      </c>
      <c r="L22" s="507">
        <v>101.39</v>
      </c>
      <c r="M22" s="507">
        <v>101.39</v>
      </c>
      <c r="N22" s="506">
        <v>1</v>
      </c>
      <c r="O22" s="573">
        <v>0.5</v>
      </c>
      <c r="P22" s="507">
        <v>101.39</v>
      </c>
      <c r="Q22" s="527">
        <v>1</v>
      </c>
      <c r="R22" s="506">
        <v>1</v>
      </c>
      <c r="S22" s="527">
        <v>1</v>
      </c>
      <c r="T22" s="573">
        <v>0.5</v>
      </c>
      <c r="U22" s="528">
        <v>1</v>
      </c>
    </row>
    <row r="23" spans="1:21" ht="14.4" customHeight="1" x14ac:dyDescent="0.3">
      <c r="A23" s="505">
        <v>28</v>
      </c>
      <c r="B23" s="506" t="s">
        <v>504</v>
      </c>
      <c r="C23" s="506" t="s">
        <v>506</v>
      </c>
      <c r="D23" s="571" t="s">
        <v>759</v>
      </c>
      <c r="E23" s="572" t="s">
        <v>513</v>
      </c>
      <c r="F23" s="506" t="s">
        <v>505</v>
      </c>
      <c r="G23" s="506" t="s">
        <v>575</v>
      </c>
      <c r="H23" s="506" t="s">
        <v>461</v>
      </c>
      <c r="I23" s="506" t="s">
        <v>576</v>
      </c>
      <c r="J23" s="506" t="s">
        <v>577</v>
      </c>
      <c r="K23" s="506" t="s">
        <v>578</v>
      </c>
      <c r="L23" s="507">
        <v>73.989999999999995</v>
      </c>
      <c r="M23" s="507">
        <v>443.93999999999994</v>
      </c>
      <c r="N23" s="506">
        <v>6</v>
      </c>
      <c r="O23" s="573">
        <v>1</v>
      </c>
      <c r="P23" s="507">
        <v>443.93999999999994</v>
      </c>
      <c r="Q23" s="527">
        <v>1</v>
      </c>
      <c r="R23" s="506">
        <v>6</v>
      </c>
      <c r="S23" s="527">
        <v>1</v>
      </c>
      <c r="T23" s="573">
        <v>1</v>
      </c>
      <c r="U23" s="528">
        <v>1</v>
      </c>
    </row>
    <row r="24" spans="1:21" ht="14.4" customHeight="1" x14ac:dyDescent="0.3">
      <c r="A24" s="505">
        <v>28</v>
      </c>
      <c r="B24" s="506" t="s">
        <v>504</v>
      </c>
      <c r="C24" s="506" t="s">
        <v>506</v>
      </c>
      <c r="D24" s="571" t="s">
        <v>759</v>
      </c>
      <c r="E24" s="572" t="s">
        <v>513</v>
      </c>
      <c r="F24" s="506" t="s">
        <v>505</v>
      </c>
      <c r="G24" s="506" t="s">
        <v>579</v>
      </c>
      <c r="H24" s="506" t="s">
        <v>461</v>
      </c>
      <c r="I24" s="506" t="s">
        <v>580</v>
      </c>
      <c r="J24" s="506" t="s">
        <v>581</v>
      </c>
      <c r="K24" s="506" t="s">
        <v>582</v>
      </c>
      <c r="L24" s="507">
        <v>0</v>
      </c>
      <c r="M24" s="507">
        <v>0</v>
      </c>
      <c r="N24" s="506">
        <v>1</v>
      </c>
      <c r="O24" s="573">
        <v>0.5</v>
      </c>
      <c r="P24" s="507">
        <v>0</v>
      </c>
      <c r="Q24" s="527"/>
      <c r="R24" s="506">
        <v>1</v>
      </c>
      <c r="S24" s="527">
        <v>1</v>
      </c>
      <c r="T24" s="573">
        <v>0.5</v>
      </c>
      <c r="U24" s="528">
        <v>1</v>
      </c>
    </row>
    <row r="25" spans="1:21" ht="14.4" customHeight="1" x14ac:dyDescent="0.3">
      <c r="A25" s="505">
        <v>28</v>
      </c>
      <c r="B25" s="506" t="s">
        <v>504</v>
      </c>
      <c r="C25" s="506" t="s">
        <v>506</v>
      </c>
      <c r="D25" s="571" t="s">
        <v>759</v>
      </c>
      <c r="E25" s="572" t="s">
        <v>513</v>
      </c>
      <c r="F25" s="506" t="s">
        <v>505</v>
      </c>
      <c r="G25" s="506" t="s">
        <v>583</v>
      </c>
      <c r="H25" s="506" t="s">
        <v>760</v>
      </c>
      <c r="I25" s="506" t="s">
        <v>584</v>
      </c>
      <c r="J25" s="506" t="s">
        <v>585</v>
      </c>
      <c r="K25" s="506" t="s">
        <v>586</v>
      </c>
      <c r="L25" s="507">
        <v>141.25</v>
      </c>
      <c r="M25" s="507">
        <v>282.5</v>
      </c>
      <c r="N25" s="506">
        <v>2</v>
      </c>
      <c r="O25" s="573">
        <v>0.5</v>
      </c>
      <c r="P25" s="507">
        <v>282.5</v>
      </c>
      <c r="Q25" s="527">
        <v>1</v>
      </c>
      <c r="R25" s="506">
        <v>2</v>
      </c>
      <c r="S25" s="527">
        <v>1</v>
      </c>
      <c r="T25" s="573">
        <v>0.5</v>
      </c>
      <c r="U25" s="528">
        <v>1</v>
      </c>
    </row>
    <row r="26" spans="1:21" ht="14.4" customHeight="1" x14ac:dyDescent="0.3">
      <c r="A26" s="505">
        <v>28</v>
      </c>
      <c r="B26" s="506" t="s">
        <v>504</v>
      </c>
      <c r="C26" s="506" t="s">
        <v>506</v>
      </c>
      <c r="D26" s="571" t="s">
        <v>759</v>
      </c>
      <c r="E26" s="572" t="s">
        <v>513</v>
      </c>
      <c r="F26" s="506" t="s">
        <v>505</v>
      </c>
      <c r="G26" s="506" t="s">
        <v>587</v>
      </c>
      <c r="H26" s="506" t="s">
        <v>461</v>
      </c>
      <c r="I26" s="506" t="s">
        <v>588</v>
      </c>
      <c r="J26" s="506" t="s">
        <v>589</v>
      </c>
      <c r="K26" s="506" t="s">
        <v>590</v>
      </c>
      <c r="L26" s="507">
        <v>70.47</v>
      </c>
      <c r="M26" s="507">
        <v>70.47</v>
      </c>
      <c r="N26" s="506">
        <v>1</v>
      </c>
      <c r="O26" s="573">
        <v>1</v>
      </c>
      <c r="P26" s="507">
        <v>70.47</v>
      </c>
      <c r="Q26" s="527">
        <v>1</v>
      </c>
      <c r="R26" s="506">
        <v>1</v>
      </c>
      <c r="S26" s="527">
        <v>1</v>
      </c>
      <c r="T26" s="573">
        <v>1</v>
      </c>
      <c r="U26" s="528">
        <v>1</v>
      </c>
    </row>
    <row r="27" spans="1:21" ht="14.4" customHeight="1" x14ac:dyDescent="0.3">
      <c r="A27" s="505">
        <v>28</v>
      </c>
      <c r="B27" s="506" t="s">
        <v>504</v>
      </c>
      <c r="C27" s="506" t="s">
        <v>506</v>
      </c>
      <c r="D27" s="571" t="s">
        <v>759</v>
      </c>
      <c r="E27" s="572" t="s">
        <v>513</v>
      </c>
      <c r="F27" s="506" t="s">
        <v>505</v>
      </c>
      <c r="G27" s="506" t="s">
        <v>591</v>
      </c>
      <c r="H27" s="506" t="s">
        <v>461</v>
      </c>
      <c r="I27" s="506" t="s">
        <v>592</v>
      </c>
      <c r="J27" s="506" t="s">
        <v>593</v>
      </c>
      <c r="K27" s="506" t="s">
        <v>594</v>
      </c>
      <c r="L27" s="507">
        <v>0</v>
      </c>
      <c r="M27" s="507">
        <v>0</v>
      </c>
      <c r="N27" s="506">
        <v>1</v>
      </c>
      <c r="O27" s="573">
        <v>1</v>
      </c>
      <c r="P27" s="507"/>
      <c r="Q27" s="527"/>
      <c r="R27" s="506"/>
      <c r="S27" s="527">
        <v>0</v>
      </c>
      <c r="T27" s="573"/>
      <c r="U27" s="528">
        <v>0</v>
      </c>
    </row>
    <row r="28" spans="1:21" ht="14.4" customHeight="1" x14ac:dyDescent="0.3">
      <c r="A28" s="505">
        <v>28</v>
      </c>
      <c r="B28" s="506" t="s">
        <v>504</v>
      </c>
      <c r="C28" s="506" t="s">
        <v>506</v>
      </c>
      <c r="D28" s="571" t="s">
        <v>759</v>
      </c>
      <c r="E28" s="572" t="s">
        <v>513</v>
      </c>
      <c r="F28" s="506" t="s">
        <v>505</v>
      </c>
      <c r="G28" s="506" t="s">
        <v>595</v>
      </c>
      <c r="H28" s="506" t="s">
        <v>461</v>
      </c>
      <c r="I28" s="506" t="s">
        <v>596</v>
      </c>
      <c r="J28" s="506" t="s">
        <v>597</v>
      </c>
      <c r="K28" s="506" t="s">
        <v>598</v>
      </c>
      <c r="L28" s="507">
        <v>0</v>
      </c>
      <c r="M28" s="507">
        <v>0</v>
      </c>
      <c r="N28" s="506">
        <v>1</v>
      </c>
      <c r="O28" s="573">
        <v>0.5</v>
      </c>
      <c r="P28" s="507">
        <v>0</v>
      </c>
      <c r="Q28" s="527"/>
      <c r="R28" s="506">
        <v>1</v>
      </c>
      <c r="S28" s="527">
        <v>1</v>
      </c>
      <c r="T28" s="573">
        <v>0.5</v>
      </c>
      <c r="U28" s="528">
        <v>1</v>
      </c>
    </row>
    <row r="29" spans="1:21" ht="14.4" customHeight="1" x14ac:dyDescent="0.3">
      <c r="A29" s="505">
        <v>28</v>
      </c>
      <c r="B29" s="506" t="s">
        <v>504</v>
      </c>
      <c r="C29" s="506" t="s">
        <v>506</v>
      </c>
      <c r="D29" s="571" t="s">
        <v>759</v>
      </c>
      <c r="E29" s="572" t="s">
        <v>513</v>
      </c>
      <c r="F29" s="506" t="s">
        <v>505</v>
      </c>
      <c r="G29" s="506" t="s">
        <v>599</v>
      </c>
      <c r="H29" s="506" t="s">
        <v>760</v>
      </c>
      <c r="I29" s="506" t="s">
        <v>600</v>
      </c>
      <c r="J29" s="506" t="s">
        <v>601</v>
      </c>
      <c r="K29" s="506" t="s">
        <v>602</v>
      </c>
      <c r="L29" s="507">
        <v>25.5</v>
      </c>
      <c r="M29" s="507">
        <v>102</v>
      </c>
      <c r="N29" s="506">
        <v>4</v>
      </c>
      <c r="O29" s="573">
        <v>1</v>
      </c>
      <c r="P29" s="507">
        <v>102</v>
      </c>
      <c r="Q29" s="527">
        <v>1</v>
      </c>
      <c r="R29" s="506">
        <v>4</v>
      </c>
      <c r="S29" s="527">
        <v>1</v>
      </c>
      <c r="T29" s="573">
        <v>1</v>
      </c>
      <c r="U29" s="528">
        <v>1</v>
      </c>
    </row>
    <row r="30" spans="1:21" ht="14.4" customHeight="1" x14ac:dyDescent="0.3">
      <c r="A30" s="505">
        <v>28</v>
      </c>
      <c r="B30" s="506" t="s">
        <v>504</v>
      </c>
      <c r="C30" s="506" t="s">
        <v>506</v>
      </c>
      <c r="D30" s="571" t="s">
        <v>759</v>
      </c>
      <c r="E30" s="572" t="s">
        <v>513</v>
      </c>
      <c r="F30" s="506" t="s">
        <v>505</v>
      </c>
      <c r="G30" s="506" t="s">
        <v>603</v>
      </c>
      <c r="H30" s="506" t="s">
        <v>461</v>
      </c>
      <c r="I30" s="506" t="s">
        <v>604</v>
      </c>
      <c r="J30" s="506" t="s">
        <v>605</v>
      </c>
      <c r="K30" s="506" t="s">
        <v>606</v>
      </c>
      <c r="L30" s="507">
        <v>68.819999999999993</v>
      </c>
      <c r="M30" s="507">
        <v>68.819999999999993</v>
      </c>
      <c r="N30" s="506">
        <v>1</v>
      </c>
      <c r="O30" s="573">
        <v>0.5</v>
      </c>
      <c r="P30" s="507">
        <v>68.819999999999993</v>
      </c>
      <c r="Q30" s="527">
        <v>1</v>
      </c>
      <c r="R30" s="506">
        <v>1</v>
      </c>
      <c r="S30" s="527">
        <v>1</v>
      </c>
      <c r="T30" s="573">
        <v>0.5</v>
      </c>
      <c r="U30" s="528">
        <v>1</v>
      </c>
    </row>
    <row r="31" spans="1:21" ht="14.4" customHeight="1" x14ac:dyDescent="0.3">
      <c r="A31" s="505">
        <v>28</v>
      </c>
      <c r="B31" s="506" t="s">
        <v>504</v>
      </c>
      <c r="C31" s="506" t="s">
        <v>506</v>
      </c>
      <c r="D31" s="571" t="s">
        <v>759</v>
      </c>
      <c r="E31" s="572" t="s">
        <v>513</v>
      </c>
      <c r="F31" s="506" t="s">
        <v>505</v>
      </c>
      <c r="G31" s="506" t="s">
        <v>607</v>
      </c>
      <c r="H31" s="506" t="s">
        <v>760</v>
      </c>
      <c r="I31" s="506" t="s">
        <v>608</v>
      </c>
      <c r="J31" s="506" t="s">
        <v>609</v>
      </c>
      <c r="K31" s="506" t="s">
        <v>610</v>
      </c>
      <c r="L31" s="507">
        <v>307.88</v>
      </c>
      <c r="M31" s="507">
        <v>307.88</v>
      </c>
      <c r="N31" s="506">
        <v>1</v>
      </c>
      <c r="O31" s="573">
        <v>0.5</v>
      </c>
      <c r="P31" s="507">
        <v>307.88</v>
      </c>
      <c r="Q31" s="527">
        <v>1</v>
      </c>
      <c r="R31" s="506">
        <v>1</v>
      </c>
      <c r="S31" s="527">
        <v>1</v>
      </c>
      <c r="T31" s="573">
        <v>0.5</v>
      </c>
      <c r="U31" s="528">
        <v>1</v>
      </c>
    </row>
    <row r="32" spans="1:21" ht="14.4" customHeight="1" x14ac:dyDescent="0.3">
      <c r="A32" s="505">
        <v>28</v>
      </c>
      <c r="B32" s="506" t="s">
        <v>504</v>
      </c>
      <c r="C32" s="506" t="s">
        <v>506</v>
      </c>
      <c r="D32" s="571" t="s">
        <v>759</v>
      </c>
      <c r="E32" s="572" t="s">
        <v>513</v>
      </c>
      <c r="F32" s="506" t="s">
        <v>505</v>
      </c>
      <c r="G32" s="506" t="s">
        <v>607</v>
      </c>
      <c r="H32" s="506" t="s">
        <v>760</v>
      </c>
      <c r="I32" s="506" t="s">
        <v>608</v>
      </c>
      <c r="J32" s="506" t="s">
        <v>609</v>
      </c>
      <c r="K32" s="506" t="s">
        <v>610</v>
      </c>
      <c r="L32" s="507">
        <v>261.68</v>
      </c>
      <c r="M32" s="507">
        <v>523.36</v>
      </c>
      <c r="N32" s="506">
        <v>2</v>
      </c>
      <c r="O32" s="573">
        <v>1</v>
      </c>
      <c r="P32" s="507">
        <v>523.36</v>
      </c>
      <c r="Q32" s="527">
        <v>1</v>
      </c>
      <c r="R32" s="506">
        <v>2</v>
      </c>
      <c r="S32" s="527">
        <v>1</v>
      </c>
      <c r="T32" s="573">
        <v>1</v>
      </c>
      <c r="U32" s="528">
        <v>1</v>
      </c>
    </row>
    <row r="33" spans="1:21" ht="14.4" customHeight="1" x14ac:dyDescent="0.3">
      <c r="A33" s="505">
        <v>28</v>
      </c>
      <c r="B33" s="506" t="s">
        <v>504</v>
      </c>
      <c r="C33" s="506" t="s">
        <v>506</v>
      </c>
      <c r="D33" s="571" t="s">
        <v>759</v>
      </c>
      <c r="E33" s="572" t="s">
        <v>513</v>
      </c>
      <c r="F33" s="506" t="s">
        <v>505</v>
      </c>
      <c r="G33" s="506" t="s">
        <v>607</v>
      </c>
      <c r="H33" s="506" t="s">
        <v>461</v>
      </c>
      <c r="I33" s="506" t="s">
        <v>611</v>
      </c>
      <c r="J33" s="506" t="s">
        <v>612</v>
      </c>
      <c r="K33" s="506" t="s">
        <v>610</v>
      </c>
      <c r="L33" s="507">
        <v>0</v>
      </c>
      <c r="M33" s="507">
        <v>0</v>
      </c>
      <c r="N33" s="506">
        <v>1</v>
      </c>
      <c r="O33" s="573">
        <v>0.5</v>
      </c>
      <c r="P33" s="507">
        <v>0</v>
      </c>
      <c r="Q33" s="527"/>
      <c r="R33" s="506">
        <v>1</v>
      </c>
      <c r="S33" s="527">
        <v>1</v>
      </c>
      <c r="T33" s="573">
        <v>0.5</v>
      </c>
      <c r="U33" s="528">
        <v>1</v>
      </c>
    </row>
    <row r="34" spans="1:21" ht="14.4" customHeight="1" x14ac:dyDescent="0.3">
      <c r="A34" s="505">
        <v>28</v>
      </c>
      <c r="B34" s="506" t="s">
        <v>504</v>
      </c>
      <c r="C34" s="506" t="s">
        <v>506</v>
      </c>
      <c r="D34" s="571" t="s">
        <v>759</v>
      </c>
      <c r="E34" s="572" t="s">
        <v>513</v>
      </c>
      <c r="F34" s="506" t="s">
        <v>505</v>
      </c>
      <c r="G34" s="506" t="s">
        <v>613</v>
      </c>
      <c r="H34" s="506" t="s">
        <v>461</v>
      </c>
      <c r="I34" s="506" t="s">
        <v>614</v>
      </c>
      <c r="J34" s="506" t="s">
        <v>615</v>
      </c>
      <c r="K34" s="506" t="s">
        <v>616</v>
      </c>
      <c r="L34" s="507">
        <v>0</v>
      </c>
      <c r="M34" s="507">
        <v>0</v>
      </c>
      <c r="N34" s="506">
        <v>1</v>
      </c>
      <c r="O34" s="573">
        <v>1</v>
      </c>
      <c r="P34" s="507">
        <v>0</v>
      </c>
      <c r="Q34" s="527"/>
      <c r="R34" s="506">
        <v>1</v>
      </c>
      <c r="S34" s="527">
        <v>1</v>
      </c>
      <c r="T34" s="573">
        <v>1</v>
      </c>
      <c r="U34" s="528">
        <v>1</v>
      </c>
    </row>
    <row r="35" spans="1:21" ht="14.4" customHeight="1" x14ac:dyDescent="0.3">
      <c r="A35" s="505">
        <v>28</v>
      </c>
      <c r="B35" s="506" t="s">
        <v>504</v>
      </c>
      <c r="C35" s="506" t="s">
        <v>506</v>
      </c>
      <c r="D35" s="571" t="s">
        <v>759</v>
      </c>
      <c r="E35" s="572" t="s">
        <v>514</v>
      </c>
      <c r="F35" s="506" t="s">
        <v>505</v>
      </c>
      <c r="G35" s="506" t="s">
        <v>617</v>
      </c>
      <c r="H35" s="506" t="s">
        <v>461</v>
      </c>
      <c r="I35" s="506" t="s">
        <v>618</v>
      </c>
      <c r="J35" s="506" t="s">
        <v>619</v>
      </c>
      <c r="K35" s="506" t="s">
        <v>620</v>
      </c>
      <c r="L35" s="507">
        <v>0</v>
      </c>
      <c r="M35" s="507">
        <v>0</v>
      </c>
      <c r="N35" s="506">
        <v>1</v>
      </c>
      <c r="O35" s="573">
        <v>0.5</v>
      </c>
      <c r="P35" s="507">
        <v>0</v>
      </c>
      <c r="Q35" s="527"/>
      <c r="R35" s="506">
        <v>1</v>
      </c>
      <c r="S35" s="527">
        <v>1</v>
      </c>
      <c r="T35" s="573">
        <v>0.5</v>
      </c>
      <c r="U35" s="528">
        <v>1</v>
      </c>
    </row>
    <row r="36" spans="1:21" ht="14.4" customHeight="1" x14ac:dyDescent="0.3">
      <c r="A36" s="505">
        <v>28</v>
      </c>
      <c r="B36" s="506" t="s">
        <v>504</v>
      </c>
      <c r="C36" s="506" t="s">
        <v>506</v>
      </c>
      <c r="D36" s="571" t="s">
        <v>759</v>
      </c>
      <c r="E36" s="572" t="s">
        <v>514</v>
      </c>
      <c r="F36" s="506" t="s">
        <v>505</v>
      </c>
      <c r="G36" s="506" t="s">
        <v>621</v>
      </c>
      <c r="H36" s="506" t="s">
        <v>461</v>
      </c>
      <c r="I36" s="506" t="s">
        <v>622</v>
      </c>
      <c r="J36" s="506" t="s">
        <v>623</v>
      </c>
      <c r="K36" s="506" t="s">
        <v>624</v>
      </c>
      <c r="L36" s="507">
        <v>0</v>
      </c>
      <c r="M36" s="507">
        <v>0</v>
      </c>
      <c r="N36" s="506">
        <v>1</v>
      </c>
      <c r="O36" s="573">
        <v>0.5</v>
      </c>
      <c r="P36" s="507">
        <v>0</v>
      </c>
      <c r="Q36" s="527"/>
      <c r="R36" s="506">
        <v>1</v>
      </c>
      <c r="S36" s="527">
        <v>1</v>
      </c>
      <c r="T36" s="573">
        <v>0.5</v>
      </c>
      <c r="U36" s="528">
        <v>1</v>
      </c>
    </row>
    <row r="37" spans="1:21" ht="14.4" customHeight="1" x14ac:dyDescent="0.3">
      <c r="A37" s="505">
        <v>28</v>
      </c>
      <c r="B37" s="506" t="s">
        <v>504</v>
      </c>
      <c r="C37" s="506" t="s">
        <v>506</v>
      </c>
      <c r="D37" s="571" t="s">
        <v>759</v>
      </c>
      <c r="E37" s="572" t="s">
        <v>514</v>
      </c>
      <c r="F37" s="506" t="s">
        <v>505</v>
      </c>
      <c r="G37" s="506" t="s">
        <v>621</v>
      </c>
      <c r="H37" s="506" t="s">
        <v>461</v>
      </c>
      <c r="I37" s="506" t="s">
        <v>625</v>
      </c>
      <c r="J37" s="506" t="s">
        <v>623</v>
      </c>
      <c r="K37" s="506" t="s">
        <v>626</v>
      </c>
      <c r="L37" s="507">
        <v>0</v>
      </c>
      <c r="M37" s="507">
        <v>0</v>
      </c>
      <c r="N37" s="506">
        <v>3</v>
      </c>
      <c r="O37" s="573">
        <v>1</v>
      </c>
      <c r="P37" s="507">
        <v>0</v>
      </c>
      <c r="Q37" s="527"/>
      <c r="R37" s="506">
        <v>3</v>
      </c>
      <c r="S37" s="527">
        <v>1</v>
      </c>
      <c r="T37" s="573">
        <v>1</v>
      </c>
      <c r="U37" s="528">
        <v>1</v>
      </c>
    </row>
    <row r="38" spans="1:21" ht="14.4" customHeight="1" x14ac:dyDescent="0.3">
      <c r="A38" s="505">
        <v>28</v>
      </c>
      <c r="B38" s="506" t="s">
        <v>504</v>
      </c>
      <c r="C38" s="506" t="s">
        <v>506</v>
      </c>
      <c r="D38" s="571" t="s">
        <v>759</v>
      </c>
      <c r="E38" s="572" t="s">
        <v>514</v>
      </c>
      <c r="F38" s="506" t="s">
        <v>505</v>
      </c>
      <c r="G38" s="506" t="s">
        <v>627</v>
      </c>
      <c r="H38" s="506" t="s">
        <v>760</v>
      </c>
      <c r="I38" s="506" t="s">
        <v>628</v>
      </c>
      <c r="J38" s="506" t="s">
        <v>629</v>
      </c>
      <c r="K38" s="506" t="s">
        <v>630</v>
      </c>
      <c r="L38" s="507">
        <v>842.31</v>
      </c>
      <c r="M38" s="507">
        <v>842.31</v>
      </c>
      <c r="N38" s="506">
        <v>1</v>
      </c>
      <c r="O38" s="573">
        <v>1</v>
      </c>
      <c r="P38" s="507">
        <v>842.31</v>
      </c>
      <c r="Q38" s="527">
        <v>1</v>
      </c>
      <c r="R38" s="506">
        <v>1</v>
      </c>
      <c r="S38" s="527">
        <v>1</v>
      </c>
      <c r="T38" s="573">
        <v>1</v>
      </c>
      <c r="U38" s="528">
        <v>1</v>
      </c>
    </row>
    <row r="39" spans="1:21" ht="14.4" customHeight="1" x14ac:dyDescent="0.3">
      <c r="A39" s="505">
        <v>28</v>
      </c>
      <c r="B39" s="506" t="s">
        <v>504</v>
      </c>
      <c r="C39" s="506" t="s">
        <v>506</v>
      </c>
      <c r="D39" s="571" t="s">
        <v>759</v>
      </c>
      <c r="E39" s="572" t="s">
        <v>515</v>
      </c>
      <c r="F39" s="506" t="s">
        <v>505</v>
      </c>
      <c r="G39" s="506" t="s">
        <v>631</v>
      </c>
      <c r="H39" s="506" t="s">
        <v>760</v>
      </c>
      <c r="I39" s="506" t="s">
        <v>632</v>
      </c>
      <c r="J39" s="506" t="s">
        <v>633</v>
      </c>
      <c r="K39" s="506" t="s">
        <v>634</v>
      </c>
      <c r="L39" s="507">
        <v>154.36000000000001</v>
      </c>
      <c r="M39" s="507">
        <v>617.44000000000005</v>
      </c>
      <c r="N39" s="506">
        <v>4</v>
      </c>
      <c r="O39" s="573">
        <v>2.5</v>
      </c>
      <c r="P39" s="507">
        <v>617.44000000000005</v>
      </c>
      <c r="Q39" s="527">
        <v>1</v>
      </c>
      <c r="R39" s="506">
        <v>4</v>
      </c>
      <c r="S39" s="527">
        <v>1</v>
      </c>
      <c r="T39" s="573">
        <v>2.5</v>
      </c>
      <c r="U39" s="528">
        <v>1</v>
      </c>
    </row>
    <row r="40" spans="1:21" ht="14.4" customHeight="1" x14ac:dyDescent="0.3">
      <c r="A40" s="505">
        <v>28</v>
      </c>
      <c r="B40" s="506" t="s">
        <v>504</v>
      </c>
      <c r="C40" s="506" t="s">
        <v>506</v>
      </c>
      <c r="D40" s="571" t="s">
        <v>759</v>
      </c>
      <c r="E40" s="572" t="s">
        <v>515</v>
      </c>
      <c r="F40" s="506" t="s">
        <v>505</v>
      </c>
      <c r="G40" s="506" t="s">
        <v>635</v>
      </c>
      <c r="H40" s="506" t="s">
        <v>760</v>
      </c>
      <c r="I40" s="506" t="s">
        <v>636</v>
      </c>
      <c r="J40" s="506" t="s">
        <v>637</v>
      </c>
      <c r="K40" s="506" t="s">
        <v>638</v>
      </c>
      <c r="L40" s="507">
        <v>70.540000000000006</v>
      </c>
      <c r="M40" s="507">
        <v>705.40000000000009</v>
      </c>
      <c r="N40" s="506">
        <v>10</v>
      </c>
      <c r="O40" s="573">
        <v>2.5</v>
      </c>
      <c r="P40" s="507">
        <v>705.40000000000009</v>
      </c>
      <c r="Q40" s="527">
        <v>1</v>
      </c>
      <c r="R40" s="506">
        <v>10</v>
      </c>
      <c r="S40" s="527">
        <v>1</v>
      </c>
      <c r="T40" s="573">
        <v>2.5</v>
      </c>
      <c r="U40" s="528">
        <v>1</v>
      </c>
    </row>
    <row r="41" spans="1:21" ht="14.4" customHeight="1" x14ac:dyDescent="0.3">
      <c r="A41" s="505">
        <v>28</v>
      </c>
      <c r="B41" s="506" t="s">
        <v>504</v>
      </c>
      <c r="C41" s="506" t="s">
        <v>506</v>
      </c>
      <c r="D41" s="571" t="s">
        <v>759</v>
      </c>
      <c r="E41" s="572" t="s">
        <v>515</v>
      </c>
      <c r="F41" s="506" t="s">
        <v>505</v>
      </c>
      <c r="G41" s="506" t="s">
        <v>639</v>
      </c>
      <c r="H41" s="506" t="s">
        <v>461</v>
      </c>
      <c r="I41" s="506" t="s">
        <v>640</v>
      </c>
      <c r="J41" s="506" t="s">
        <v>641</v>
      </c>
      <c r="K41" s="506" t="s">
        <v>642</v>
      </c>
      <c r="L41" s="507">
        <v>170.52</v>
      </c>
      <c r="M41" s="507">
        <v>341.04</v>
      </c>
      <c r="N41" s="506">
        <v>2</v>
      </c>
      <c r="O41" s="573">
        <v>0.5</v>
      </c>
      <c r="P41" s="507">
        <v>341.04</v>
      </c>
      <c r="Q41" s="527">
        <v>1</v>
      </c>
      <c r="R41" s="506">
        <v>2</v>
      </c>
      <c r="S41" s="527">
        <v>1</v>
      </c>
      <c r="T41" s="573">
        <v>0.5</v>
      </c>
      <c r="U41" s="528">
        <v>1</v>
      </c>
    </row>
    <row r="42" spans="1:21" ht="14.4" customHeight="1" x14ac:dyDescent="0.3">
      <c r="A42" s="505">
        <v>28</v>
      </c>
      <c r="B42" s="506" t="s">
        <v>504</v>
      </c>
      <c r="C42" s="506" t="s">
        <v>506</v>
      </c>
      <c r="D42" s="571" t="s">
        <v>759</v>
      </c>
      <c r="E42" s="572" t="s">
        <v>515</v>
      </c>
      <c r="F42" s="506" t="s">
        <v>505</v>
      </c>
      <c r="G42" s="506" t="s">
        <v>639</v>
      </c>
      <c r="H42" s="506" t="s">
        <v>760</v>
      </c>
      <c r="I42" s="506" t="s">
        <v>643</v>
      </c>
      <c r="J42" s="506" t="s">
        <v>644</v>
      </c>
      <c r="K42" s="506" t="s">
        <v>645</v>
      </c>
      <c r="L42" s="507">
        <v>272.83</v>
      </c>
      <c r="M42" s="507">
        <v>272.83</v>
      </c>
      <c r="N42" s="506">
        <v>1</v>
      </c>
      <c r="O42" s="573">
        <v>0.5</v>
      </c>
      <c r="P42" s="507">
        <v>272.83</v>
      </c>
      <c r="Q42" s="527">
        <v>1</v>
      </c>
      <c r="R42" s="506">
        <v>1</v>
      </c>
      <c r="S42" s="527">
        <v>1</v>
      </c>
      <c r="T42" s="573">
        <v>0.5</v>
      </c>
      <c r="U42" s="528">
        <v>1</v>
      </c>
    </row>
    <row r="43" spans="1:21" ht="14.4" customHeight="1" x14ac:dyDescent="0.3">
      <c r="A43" s="505">
        <v>28</v>
      </c>
      <c r="B43" s="506" t="s">
        <v>504</v>
      </c>
      <c r="C43" s="506" t="s">
        <v>506</v>
      </c>
      <c r="D43" s="571" t="s">
        <v>759</v>
      </c>
      <c r="E43" s="572" t="s">
        <v>515</v>
      </c>
      <c r="F43" s="506" t="s">
        <v>505</v>
      </c>
      <c r="G43" s="506" t="s">
        <v>537</v>
      </c>
      <c r="H43" s="506" t="s">
        <v>461</v>
      </c>
      <c r="I43" s="506" t="s">
        <v>646</v>
      </c>
      <c r="J43" s="506" t="s">
        <v>647</v>
      </c>
      <c r="K43" s="506" t="s">
        <v>648</v>
      </c>
      <c r="L43" s="507">
        <v>115.26</v>
      </c>
      <c r="M43" s="507">
        <v>230.52</v>
      </c>
      <c r="N43" s="506">
        <v>2</v>
      </c>
      <c r="O43" s="573">
        <v>1</v>
      </c>
      <c r="P43" s="507">
        <v>230.52</v>
      </c>
      <c r="Q43" s="527">
        <v>1</v>
      </c>
      <c r="R43" s="506">
        <v>2</v>
      </c>
      <c r="S43" s="527">
        <v>1</v>
      </c>
      <c r="T43" s="573">
        <v>1</v>
      </c>
      <c r="U43" s="528">
        <v>1</v>
      </c>
    </row>
    <row r="44" spans="1:21" ht="14.4" customHeight="1" x14ac:dyDescent="0.3">
      <c r="A44" s="505">
        <v>28</v>
      </c>
      <c r="B44" s="506" t="s">
        <v>504</v>
      </c>
      <c r="C44" s="506" t="s">
        <v>506</v>
      </c>
      <c r="D44" s="571" t="s">
        <v>759</v>
      </c>
      <c r="E44" s="572" t="s">
        <v>515</v>
      </c>
      <c r="F44" s="506" t="s">
        <v>505</v>
      </c>
      <c r="G44" s="506" t="s">
        <v>547</v>
      </c>
      <c r="H44" s="506" t="s">
        <v>461</v>
      </c>
      <c r="I44" s="506" t="s">
        <v>649</v>
      </c>
      <c r="J44" s="506" t="s">
        <v>549</v>
      </c>
      <c r="K44" s="506" t="s">
        <v>650</v>
      </c>
      <c r="L44" s="507">
        <v>91.11</v>
      </c>
      <c r="M44" s="507">
        <v>91.11</v>
      </c>
      <c r="N44" s="506">
        <v>1</v>
      </c>
      <c r="O44" s="573">
        <v>0.5</v>
      </c>
      <c r="P44" s="507">
        <v>91.11</v>
      </c>
      <c r="Q44" s="527">
        <v>1</v>
      </c>
      <c r="R44" s="506">
        <v>1</v>
      </c>
      <c r="S44" s="527">
        <v>1</v>
      </c>
      <c r="T44" s="573">
        <v>0.5</v>
      </c>
      <c r="U44" s="528">
        <v>1</v>
      </c>
    </row>
    <row r="45" spans="1:21" ht="14.4" customHeight="1" x14ac:dyDescent="0.3">
      <c r="A45" s="505">
        <v>28</v>
      </c>
      <c r="B45" s="506" t="s">
        <v>504</v>
      </c>
      <c r="C45" s="506" t="s">
        <v>506</v>
      </c>
      <c r="D45" s="571" t="s">
        <v>759</v>
      </c>
      <c r="E45" s="572" t="s">
        <v>515</v>
      </c>
      <c r="F45" s="506" t="s">
        <v>505</v>
      </c>
      <c r="G45" s="506" t="s">
        <v>651</v>
      </c>
      <c r="H45" s="506" t="s">
        <v>461</v>
      </c>
      <c r="I45" s="506" t="s">
        <v>652</v>
      </c>
      <c r="J45" s="506" t="s">
        <v>653</v>
      </c>
      <c r="K45" s="506" t="s">
        <v>654</v>
      </c>
      <c r="L45" s="507">
        <v>422.19</v>
      </c>
      <c r="M45" s="507">
        <v>422.19</v>
      </c>
      <c r="N45" s="506">
        <v>1</v>
      </c>
      <c r="O45" s="573">
        <v>0.5</v>
      </c>
      <c r="P45" s="507">
        <v>422.19</v>
      </c>
      <c r="Q45" s="527">
        <v>1</v>
      </c>
      <c r="R45" s="506">
        <v>1</v>
      </c>
      <c r="S45" s="527">
        <v>1</v>
      </c>
      <c r="T45" s="573">
        <v>0.5</v>
      </c>
      <c r="U45" s="528">
        <v>1</v>
      </c>
    </row>
    <row r="46" spans="1:21" ht="14.4" customHeight="1" x14ac:dyDescent="0.3">
      <c r="A46" s="505">
        <v>28</v>
      </c>
      <c r="B46" s="506" t="s">
        <v>504</v>
      </c>
      <c r="C46" s="506" t="s">
        <v>506</v>
      </c>
      <c r="D46" s="571" t="s">
        <v>759</v>
      </c>
      <c r="E46" s="572" t="s">
        <v>515</v>
      </c>
      <c r="F46" s="506" t="s">
        <v>505</v>
      </c>
      <c r="G46" s="506" t="s">
        <v>655</v>
      </c>
      <c r="H46" s="506" t="s">
        <v>760</v>
      </c>
      <c r="I46" s="506" t="s">
        <v>656</v>
      </c>
      <c r="J46" s="506" t="s">
        <v>657</v>
      </c>
      <c r="K46" s="506" t="s">
        <v>658</v>
      </c>
      <c r="L46" s="507">
        <v>173.12</v>
      </c>
      <c r="M46" s="507">
        <v>692.48</v>
      </c>
      <c r="N46" s="506">
        <v>4</v>
      </c>
      <c r="O46" s="573">
        <v>1</v>
      </c>
      <c r="P46" s="507">
        <v>692.48</v>
      </c>
      <c r="Q46" s="527">
        <v>1</v>
      </c>
      <c r="R46" s="506">
        <v>4</v>
      </c>
      <c r="S46" s="527">
        <v>1</v>
      </c>
      <c r="T46" s="573">
        <v>1</v>
      </c>
      <c r="U46" s="528">
        <v>1</v>
      </c>
    </row>
    <row r="47" spans="1:21" ht="14.4" customHeight="1" x14ac:dyDescent="0.3">
      <c r="A47" s="505">
        <v>28</v>
      </c>
      <c r="B47" s="506" t="s">
        <v>504</v>
      </c>
      <c r="C47" s="506" t="s">
        <v>506</v>
      </c>
      <c r="D47" s="571" t="s">
        <v>759</v>
      </c>
      <c r="E47" s="572" t="s">
        <v>515</v>
      </c>
      <c r="F47" s="506" t="s">
        <v>505</v>
      </c>
      <c r="G47" s="506" t="s">
        <v>555</v>
      </c>
      <c r="H47" s="506" t="s">
        <v>461</v>
      </c>
      <c r="I47" s="506" t="s">
        <v>659</v>
      </c>
      <c r="J47" s="506" t="s">
        <v>557</v>
      </c>
      <c r="K47" s="506" t="s">
        <v>558</v>
      </c>
      <c r="L47" s="507">
        <v>107.27</v>
      </c>
      <c r="M47" s="507">
        <v>1716.32</v>
      </c>
      <c r="N47" s="506">
        <v>16</v>
      </c>
      <c r="O47" s="573">
        <v>2.5</v>
      </c>
      <c r="P47" s="507">
        <v>1716.32</v>
      </c>
      <c r="Q47" s="527">
        <v>1</v>
      </c>
      <c r="R47" s="506">
        <v>16</v>
      </c>
      <c r="S47" s="527">
        <v>1</v>
      </c>
      <c r="T47" s="573">
        <v>2.5</v>
      </c>
      <c r="U47" s="528">
        <v>1</v>
      </c>
    </row>
    <row r="48" spans="1:21" ht="14.4" customHeight="1" x14ac:dyDescent="0.3">
      <c r="A48" s="505">
        <v>28</v>
      </c>
      <c r="B48" s="506" t="s">
        <v>504</v>
      </c>
      <c r="C48" s="506" t="s">
        <v>506</v>
      </c>
      <c r="D48" s="571" t="s">
        <v>759</v>
      </c>
      <c r="E48" s="572" t="s">
        <v>515</v>
      </c>
      <c r="F48" s="506" t="s">
        <v>505</v>
      </c>
      <c r="G48" s="506" t="s">
        <v>555</v>
      </c>
      <c r="H48" s="506" t="s">
        <v>461</v>
      </c>
      <c r="I48" s="506" t="s">
        <v>556</v>
      </c>
      <c r="J48" s="506" t="s">
        <v>557</v>
      </c>
      <c r="K48" s="506" t="s">
        <v>558</v>
      </c>
      <c r="L48" s="507">
        <v>107.27</v>
      </c>
      <c r="M48" s="507">
        <v>643.62</v>
      </c>
      <c r="N48" s="506">
        <v>6</v>
      </c>
      <c r="O48" s="573">
        <v>1</v>
      </c>
      <c r="P48" s="507">
        <v>643.62</v>
      </c>
      <c r="Q48" s="527">
        <v>1</v>
      </c>
      <c r="R48" s="506">
        <v>6</v>
      </c>
      <c r="S48" s="527">
        <v>1</v>
      </c>
      <c r="T48" s="573">
        <v>1</v>
      </c>
      <c r="U48" s="528">
        <v>1</v>
      </c>
    </row>
    <row r="49" spans="1:21" ht="14.4" customHeight="1" x14ac:dyDescent="0.3">
      <c r="A49" s="505">
        <v>28</v>
      </c>
      <c r="B49" s="506" t="s">
        <v>504</v>
      </c>
      <c r="C49" s="506" t="s">
        <v>506</v>
      </c>
      <c r="D49" s="571" t="s">
        <v>759</v>
      </c>
      <c r="E49" s="572" t="s">
        <v>515</v>
      </c>
      <c r="F49" s="506" t="s">
        <v>505</v>
      </c>
      <c r="G49" s="506" t="s">
        <v>559</v>
      </c>
      <c r="H49" s="506" t="s">
        <v>461</v>
      </c>
      <c r="I49" s="506" t="s">
        <v>660</v>
      </c>
      <c r="J49" s="506" t="s">
        <v>661</v>
      </c>
      <c r="K49" s="506" t="s">
        <v>662</v>
      </c>
      <c r="L49" s="507">
        <v>48.42</v>
      </c>
      <c r="M49" s="507">
        <v>435.78</v>
      </c>
      <c r="N49" s="506">
        <v>9</v>
      </c>
      <c r="O49" s="573">
        <v>4</v>
      </c>
      <c r="P49" s="507">
        <v>435.78</v>
      </c>
      <c r="Q49" s="527">
        <v>1</v>
      </c>
      <c r="R49" s="506">
        <v>9</v>
      </c>
      <c r="S49" s="527">
        <v>1</v>
      </c>
      <c r="T49" s="573">
        <v>4</v>
      </c>
      <c r="U49" s="528">
        <v>1</v>
      </c>
    </row>
    <row r="50" spans="1:21" ht="14.4" customHeight="1" x14ac:dyDescent="0.3">
      <c r="A50" s="505">
        <v>28</v>
      </c>
      <c r="B50" s="506" t="s">
        <v>504</v>
      </c>
      <c r="C50" s="506" t="s">
        <v>506</v>
      </c>
      <c r="D50" s="571" t="s">
        <v>759</v>
      </c>
      <c r="E50" s="572" t="s">
        <v>515</v>
      </c>
      <c r="F50" s="506" t="s">
        <v>505</v>
      </c>
      <c r="G50" s="506" t="s">
        <v>567</v>
      </c>
      <c r="H50" s="506" t="s">
        <v>461</v>
      </c>
      <c r="I50" s="506" t="s">
        <v>568</v>
      </c>
      <c r="J50" s="506" t="s">
        <v>569</v>
      </c>
      <c r="K50" s="506" t="s">
        <v>570</v>
      </c>
      <c r="L50" s="507">
        <v>48.09</v>
      </c>
      <c r="M50" s="507">
        <v>96.18</v>
      </c>
      <c r="N50" s="506">
        <v>2</v>
      </c>
      <c r="O50" s="573">
        <v>1</v>
      </c>
      <c r="P50" s="507">
        <v>96.18</v>
      </c>
      <c r="Q50" s="527">
        <v>1</v>
      </c>
      <c r="R50" s="506">
        <v>2</v>
      </c>
      <c r="S50" s="527">
        <v>1</v>
      </c>
      <c r="T50" s="573">
        <v>1</v>
      </c>
      <c r="U50" s="528">
        <v>1</v>
      </c>
    </row>
    <row r="51" spans="1:21" ht="14.4" customHeight="1" x14ac:dyDescent="0.3">
      <c r="A51" s="505">
        <v>28</v>
      </c>
      <c r="B51" s="506" t="s">
        <v>504</v>
      </c>
      <c r="C51" s="506" t="s">
        <v>506</v>
      </c>
      <c r="D51" s="571" t="s">
        <v>759</v>
      </c>
      <c r="E51" s="572" t="s">
        <v>515</v>
      </c>
      <c r="F51" s="506" t="s">
        <v>505</v>
      </c>
      <c r="G51" s="506" t="s">
        <v>567</v>
      </c>
      <c r="H51" s="506" t="s">
        <v>461</v>
      </c>
      <c r="I51" s="506" t="s">
        <v>663</v>
      </c>
      <c r="J51" s="506" t="s">
        <v>569</v>
      </c>
      <c r="K51" s="506" t="s">
        <v>664</v>
      </c>
      <c r="L51" s="507">
        <v>64.36</v>
      </c>
      <c r="M51" s="507">
        <v>64.36</v>
      </c>
      <c r="N51" s="506">
        <v>1</v>
      </c>
      <c r="O51" s="573">
        <v>0.5</v>
      </c>
      <c r="P51" s="507">
        <v>64.36</v>
      </c>
      <c r="Q51" s="527">
        <v>1</v>
      </c>
      <c r="R51" s="506">
        <v>1</v>
      </c>
      <c r="S51" s="527">
        <v>1</v>
      </c>
      <c r="T51" s="573">
        <v>0.5</v>
      </c>
      <c r="U51" s="528">
        <v>1</v>
      </c>
    </row>
    <row r="52" spans="1:21" ht="14.4" customHeight="1" x14ac:dyDescent="0.3">
      <c r="A52" s="505">
        <v>28</v>
      </c>
      <c r="B52" s="506" t="s">
        <v>504</v>
      </c>
      <c r="C52" s="506" t="s">
        <v>506</v>
      </c>
      <c r="D52" s="571" t="s">
        <v>759</v>
      </c>
      <c r="E52" s="572" t="s">
        <v>515</v>
      </c>
      <c r="F52" s="506" t="s">
        <v>505</v>
      </c>
      <c r="G52" s="506" t="s">
        <v>567</v>
      </c>
      <c r="H52" s="506" t="s">
        <v>461</v>
      </c>
      <c r="I52" s="506" t="s">
        <v>665</v>
      </c>
      <c r="J52" s="506" t="s">
        <v>666</v>
      </c>
      <c r="K52" s="506" t="s">
        <v>667</v>
      </c>
      <c r="L52" s="507">
        <v>0</v>
      </c>
      <c r="M52" s="507">
        <v>0</v>
      </c>
      <c r="N52" s="506">
        <v>1</v>
      </c>
      <c r="O52" s="573">
        <v>0.5</v>
      </c>
      <c r="P52" s="507">
        <v>0</v>
      </c>
      <c r="Q52" s="527"/>
      <c r="R52" s="506">
        <v>1</v>
      </c>
      <c r="S52" s="527">
        <v>1</v>
      </c>
      <c r="T52" s="573">
        <v>0.5</v>
      </c>
      <c r="U52" s="528">
        <v>1</v>
      </c>
    </row>
    <row r="53" spans="1:21" ht="14.4" customHeight="1" x14ac:dyDescent="0.3">
      <c r="A53" s="505">
        <v>28</v>
      </c>
      <c r="B53" s="506" t="s">
        <v>504</v>
      </c>
      <c r="C53" s="506" t="s">
        <v>506</v>
      </c>
      <c r="D53" s="571" t="s">
        <v>759</v>
      </c>
      <c r="E53" s="572" t="s">
        <v>515</v>
      </c>
      <c r="F53" s="506" t="s">
        <v>505</v>
      </c>
      <c r="G53" s="506" t="s">
        <v>668</v>
      </c>
      <c r="H53" s="506" t="s">
        <v>461</v>
      </c>
      <c r="I53" s="506" t="s">
        <v>669</v>
      </c>
      <c r="J53" s="506" t="s">
        <v>670</v>
      </c>
      <c r="K53" s="506" t="s">
        <v>671</v>
      </c>
      <c r="L53" s="507">
        <v>0</v>
      </c>
      <c r="M53" s="507">
        <v>0</v>
      </c>
      <c r="N53" s="506">
        <v>1</v>
      </c>
      <c r="O53" s="573">
        <v>0.5</v>
      </c>
      <c r="P53" s="507">
        <v>0</v>
      </c>
      <c r="Q53" s="527"/>
      <c r="R53" s="506">
        <v>1</v>
      </c>
      <c r="S53" s="527">
        <v>1</v>
      </c>
      <c r="T53" s="573">
        <v>0.5</v>
      </c>
      <c r="U53" s="528">
        <v>1</v>
      </c>
    </row>
    <row r="54" spans="1:21" ht="14.4" customHeight="1" x14ac:dyDescent="0.3">
      <c r="A54" s="505">
        <v>28</v>
      </c>
      <c r="B54" s="506" t="s">
        <v>504</v>
      </c>
      <c r="C54" s="506" t="s">
        <v>506</v>
      </c>
      <c r="D54" s="571" t="s">
        <v>759</v>
      </c>
      <c r="E54" s="572" t="s">
        <v>515</v>
      </c>
      <c r="F54" s="506" t="s">
        <v>505</v>
      </c>
      <c r="G54" s="506" t="s">
        <v>672</v>
      </c>
      <c r="H54" s="506" t="s">
        <v>461</v>
      </c>
      <c r="I54" s="506" t="s">
        <v>673</v>
      </c>
      <c r="J54" s="506" t="s">
        <v>674</v>
      </c>
      <c r="K54" s="506" t="s">
        <v>675</v>
      </c>
      <c r="L54" s="507">
        <v>98.75</v>
      </c>
      <c r="M54" s="507">
        <v>98.75</v>
      </c>
      <c r="N54" s="506">
        <v>1</v>
      </c>
      <c r="O54" s="573">
        <v>0.5</v>
      </c>
      <c r="P54" s="507">
        <v>98.75</v>
      </c>
      <c r="Q54" s="527">
        <v>1</v>
      </c>
      <c r="R54" s="506">
        <v>1</v>
      </c>
      <c r="S54" s="527">
        <v>1</v>
      </c>
      <c r="T54" s="573">
        <v>0.5</v>
      </c>
      <c r="U54" s="528">
        <v>1</v>
      </c>
    </row>
    <row r="55" spans="1:21" ht="14.4" customHeight="1" x14ac:dyDescent="0.3">
      <c r="A55" s="505">
        <v>28</v>
      </c>
      <c r="B55" s="506" t="s">
        <v>504</v>
      </c>
      <c r="C55" s="506" t="s">
        <v>506</v>
      </c>
      <c r="D55" s="571" t="s">
        <v>759</v>
      </c>
      <c r="E55" s="572" t="s">
        <v>515</v>
      </c>
      <c r="F55" s="506" t="s">
        <v>505</v>
      </c>
      <c r="G55" s="506" t="s">
        <v>672</v>
      </c>
      <c r="H55" s="506" t="s">
        <v>461</v>
      </c>
      <c r="I55" s="506" t="s">
        <v>676</v>
      </c>
      <c r="J55" s="506" t="s">
        <v>677</v>
      </c>
      <c r="K55" s="506" t="s">
        <v>675</v>
      </c>
      <c r="L55" s="507">
        <v>98.75</v>
      </c>
      <c r="M55" s="507">
        <v>197.5</v>
      </c>
      <c r="N55" s="506">
        <v>2</v>
      </c>
      <c r="O55" s="573">
        <v>1</v>
      </c>
      <c r="P55" s="507">
        <v>197.5</v>
      </c>
      <c r="Q55" s="527">
        <v>1</v>
      </c>
      <c r="R55" s="506">
        <v>2</v>
      </c>
      <c r="S55" s="527">
        <v>1</v>
      </c>
      <c r="T55" s="573">
        <v>1</v>
      </c>
      <c r="U55" s="528">
        <v>1</v>
      </c>
    </row>
    <row r="56" spans="1:21" ht="14.4" customHeight="1" x14ac:dyDescent="0.3">
      <c r="A56" s="505">
        <v>28</v>
      </c>
      <c r="B56" s="506" t="s">
        <v>504</v>
      </c>
      <c r="C56" s="506" t="s">
        <v>506</v>
      </c>
      <c r="D56" s="571" t="s">
        <v>759</v>
      </c>
      <c r="E56" s="572" t="s">
        <v>515</v>
      </c>
      <c r="F56" s="506" t="s">
        <v>505</v>
      </c>
      <c r="G56" s="506" t="s">
        <v>672</v>
      </c>
      <c r="H56" s="506" t="s">
        <v>461</v>
      </c>
      <c r="I56" s="506" t="s">
        <v>678</v>
      </c>
      <c r="J56" s="506" t="s">
        <v>677</v>
      </c>
      <c r="K56" s="506" t="s">
        <v>675</v>
      </c>
      <c r="L56" s="507">
        <v>98.75</v>
      </c>
      <c r="M56" s="507">
        <v>98.75</v>
      </c>
      <c r="N56" s="506">
        <v>1</v>
      </c>
      <c r="O56" s="573">
        <v>1</v>
      </c>
      <c r="P56" s="507">
        <v>98.75</v>
      </c>
      <c r="Q56" s="527">
        <v>1</v>
      </c>
      <c r="R56" s="506">
        <v>1</v>
      </c>
      <c r="S56" s="527">
        <v>1</v>
      </c>
      <c r="T56" s="573">
        <v>1</v>
      </c>
      <c r="U56" s="528">
        <v>1</v>
      </c>
    </row>
    <row r="57" spans="1:21" ht="14.4" customHeight="1" x14ac:dyDescent="0.3">
      <c r="A57" s="505">
        <v>28</v>
      </c>
      <c r="B57" s="506" t="s">
        <v>504</v>
      </c>
      <c r="C57" s="506" t="s">
        <v>506</v>
      </c>
      <c r="D57" s="571" t="s">
        <v>759</v>
      </c>
      <c r="E57" s="572" t="s">
        <v>515</v>
      </c>
      <c r="F57" s="506" t="s">
        <v>505</v>
      </c>
      <c r="G57" s="506" t="s">
        <v>679</v>
      </c>
      <c r="H57" s="506" t="s">
        <v>461</v>
      </c>
      <c r="I57" s="506" t="s">
        <v>680</v>
      </c>
      <c r="J57" s="506" t="s">
        <v>681</v>
      </c>
      <c r="K57" s="506" t="s">
        <v>682</v>
      </c>
      <c r="L57" s="507">
        <v>126.59</v>
      </c>
      <c r="M57" s="507">
        <v>126.59</v>
      </c>
      <c r="N57" s="506">
        <v>1</v>
      </c>
      <c r="O57" s="573">
        <v>0.5</v>
      </c>
      <c r="P57" s="507">
        <v>126.59</v>
      </c>
      <c r="Q57" s="527">
        <v>1</v>
      </c>
      <c r="R57" s="506">
        <v>1</v>
      </c>
      <c r="S57" s="527">
        <v>1</v>
      </c>
      <c r="T57" s="573">
        <v>0.5</v>
      </c>
      <c r="U57" s="528">
        <v>1</v>
      </c>
    </row>
    <row r="58" spans="1:21" ht="14.4" customHeight="1" x14ac:dyDescent="0.3">
      <c r="A58" s="505">
        <v>28</v>
      </c>
      <c r="B58" s="506" t="s">
        <v>504</v>
      </c>
      <c r="C58" s="506" t="s">
        <v>506</v>
      </c>
      <c r="D58" s="571" t="s">
        <v>759</v>
      </c>
      <c r="E58" s="572" t="s">
        <v>515</v>
      </c>
      <c r="F58" s="506" t="s">
        <v>505</v>
      </c>
      <c r="G58" s="506" t="s">
        <v>683</v>
      </c>
      <c r="H58" s="506" t="s">
        <v>461</v>
      </c>
      <c r="I58" s="506" t="s">
        <v>684</v>
      </c>
      <c r="J58" s="506" t="s">
        <v>685</v>
      </c>
      <c r="K58" s="506" t="s">
        <v>686</v>
      </c>
      <c r="L58" s="507">
        <v>38.56</v>
      </c>
      <c r="M58" s="507">
        <v>38.56</v>
      </c>
      <c r="N58" s="506">
        <v>1</v>
      </c>
      <c r="O58" s="573">
        <v>0.5</v>
      </c>
      <c r="P58" s="507">
        <v>38.56</v>
      </c>
      <c r="Q58" s="527">
        <v>1</v>
      </c>
      <c r="R58" s="506">
        <v>1</v>
      </c>
      <c r="S58" s="527">
        <v>1</v>
      </c>
      <c r="T58" s="573">
        <v>0.5</v>
      </c>
      <c r="U58" s="528">
        <v>1</v>
      </c>
    </row>
    <row r="59" spans="1:21" ht="14.4" customHeight="1" x14ac:dyDescent="0.3">
      <c r="A59" s="505">
        <v>28</v>
      </c>
      <c r="B59" s="506" t="s">
        <v>504</v>
      </c>
      <c r="C59" s="506" t="s">
        <v>506</v>
      </c>
      <c r="D59" s="571" t="s">
        <v>759</v>
      </c>
      <c r="E59" s="572" t="s">
        <v>515</v>
      </c>
      <c r="F59" s="506" t="s">
        <v>505</v>
      </c>
      <c r="G59" s="506" t="s">
        <v>687</v>
      </c>
      <c r="H59" s="506" t="s">
        <v>461</v>
      </c>
      <c r="I59" s="506" t="s">
        <v>688</v>
      </c>
      <c r="J59" s="506" t="s">
        <v>689</v>
      </c>
      <c r="K59" s="506" t="s">
        <v>690</v>
      </c>
      <c r="L59" s="507">
        <v>301.2</v>
      </c>
      <c r="M59" s="507">
        <v>301.2</v>
      </c>
      <c r="N59" s="506">
        <v>1</v>
      </c>
      <c r="O59" s="573">
        <v>0.5</v>
      </c>
      <c r="P59" s="507">
        <v>301.2</v>
      </c>
      <c r="Q59" s="527">
        <v>1</v>
      </c>
      <c r="R59" s="506">
        <v>1</v>
      </c>
      <c r="S59" s="527">
        <v>1</v>
      </c>
      <c r="T59" s="573">
        <v>0.5</v>
      </c>
      <c r="U59" s="528">
        <v>1</v>
      </c>
    </row>
    <row r="60" spans="1:21" ht="14.4" customHeight="1" x14ac:dyDescent="0.3">
      <c r="A60" s="505">
        <v>28</v>
      </c>
      <c r="B60" s="506" t="s">
        <v>504</v>
      </c>
      <c r="C60" s="506" t="s">
        <v>506</v>
      </c>
      <c r="D60" s="571" t="s">
        <v>759</v>
      </c>
      <c r="E60" s="572" t="s">
        <v>515</v>
      </c>
      <c r="F60" s="506" t="s">
        <v>505</v>
      </c>
      <c r="G60" s="506" t="s">
        <v>687</v>
      </c>
      <c r="H60" s="506" t="s">
        <v>461</v>
      </c>
      <c r="I60" s="506" t="s">
        <v>691</v>
      </c>
      <c r="J60" s="506" t="s">
        <v>689</v>
      </c>
      <c r="K60" s="506" t="s">
        <v>690</v>
      </c>
      <c r="L60" s="507">
        <v>103.67</v>
      </c>
      <c r="M60" s="507">
        <v>103.67</v>
      </c>
      <c r="N60" s="506">
        <v>1</v>
      </c>
      <c r="O60" s="573">
        <v>0.5</v>
      </c>
      <c r="P60" s="507">
        <v>103.67</v>
      </c>
      <c r="Q60" s="527">
        <v>1</v>
      </c>
      <c r="R60" s="506">
        <v>1</v>
      </c>
      <c r="S60" s="527">
        <v>1</v>
      </c>
      <c r="T60" s="573">
        <v>0.5</v>
      </c>
      <c r="U60" s="528">
        <v>1</v>
      </c>
    </row>
    <row r="61" spans="1:21" ht="14.4" customHeight="1" x14ac:dyDescent="0.3">
      <c r="A61" s="505">
        <v>28</v>
      </c>
      <c r="B61" s="506" t="s">
        <v>504</v>
      </c>
      <c r="C61" s="506" t="s">
        <v>506</v>
      </c>
      <c r="D61" s="571" t="s">
        <v>759</v>
      </c>
      <c r="E61" s="572" t="s">
        <v>515</v>
      </c>
      <c r="F61" s="506" t="s">
        <v>505</v>
      </c>
      <c r="G61" s="506" t="s">
        <v>692</v>
      </c>
      <c r="H61" s="506" t="s">
        <v>461</v>
      </c>
      <c r="I61" s="506" t="s">
        <v>693</v>
      </c>
      <c r="J61" s="506" t="s">
        <v>694</v>
      </c>
      <c r="K61" s="506" t="s">
        <v>695</v>
      </c>
      <c r="L61" s="507">
        <v>0</v>
      </c>
      <c r="M61" s="507">
        <v>0</v>
      </c>
      <c r="N61" s="506">
        <v>1</v>
      </c>
      <c r="O61" s="573">
        <v>0.5</v>
      </c>
      <c r="P61" s="507">
        <v>0</v>
      </c>
      <c r="Q61" s="527"/>
      <c r="R61" s="506">
        <v>1</v>
      </c>
      <c r="S61" s="527">
        <v>1</v>
      </c>
      <c r="T61" s="573">
        <v>0.5</v>
      </c>
      <c r="U61" s="528">
        <v>1</v>
      </c>
    </row>
    <row r="62" spans="1:21" ht="14.4" customHeight="1" x14ac:dyDescent="0.3">
      <c r="A62" s="505">
        <v>28</v>
      </c>
      <c r="B62" s="506" t="s">
        <v>504</v>
      </c>
      <c r="C62" s="506" t="s">
        <v>506</v>
      </c>
      <c r="D62" s="571" t="s">
        <v>759</v>
      </c>
      <c r="E62" s="572" t="s">
        <v>515</v>
      </c>
      <c r="F62" s="506" t="s">
        <v>505</v>
      </c>
      <c r="G62" s="506" t="s">
        <v>599</v>
      </c>
      <c r="H62" s="506" t="s">
        <v>760</v>
      </c>
      <c r="I62" s="506" t="s">
        <v>696</v>
      </c>
      <c r="J62" s="506" t="s">
        <v>697</v>
      </c>
      <c r="K62" s="506" t="s">
        <v>698</v>
      </c>
      <c r="L62" s="507">
        <v>63.75</v>
      </c>
      <c r="M62" s="507">
        <v>63.75</v>
      </c>
      <c r="N62" s="506">
        <v>1</v>
      </c>
      <c r="O62" s="573">
        <v>0.5</v>
      </c>
      <c r="P62" s="507">
        <v>63.75</v>
      </c>
      <c r="Q62" s="527">
        <v>1</v>
      </c>
      <c r="R62" s="506">
        <v>1</v>
      </c>
      <c r="S62" s="527">
        <v>1</v>
      </c>
      <c r="T62" s="573">
        <v>0.5</v>
      </c>
      <c r="U62" s="528">
        <v>1</v>
      </c>
    </row>
    <row r="63" spans="1:21" ht="14.4" customHeight="1" x14ac:dyDescent="0.3">
      <c r="A63" s="505">
        <v>28</v>
      </c>
      <c r="B63" s="506" t="s">
        <v>504</v>
      </c>
      <c r="C63" s="506" t="s">
        <v>506</v>
      </c>
      <c r="D63" s="571" t="s">
        <v>759</v>
      </c>
      <c r="E63" s="572" t="s">
        <v>515</v>
      </c>
      <c r="F63" s="506" t="s">
        <v>505</v>
      </c>
      <c r="G63" s="506" t="s">
        <v>699</v>
      </c>
      <c r="H63" s="506" t="s">
        <v>461</v>
      </c>
      <c r="I63" s="506" t="s">
        <v>700</v>
      </c>
      <c r="J63" s="506" t="s">
        <v>701</v>
      </c>
      <c r="K63" s="506" t="s">
        <v>702</v>
      </c>
      <c r="L63" s="507">
        <v>0</v>
      </c>
      <c r="M63" s="507">
        <v>0</v>
      </c>
      <c r="N63" s="506">
        <v>2</v>
      </c>
      <c r="O63" s="573">
        <v>1.5</v>
      </c>
      <c r="P63" s="507">
        <v>0</v>
      </c>
      <c r="Q63" s="527"/>
      <c r="R63" s="506">
        <v>2</v>
      </c>
      <c r="S63" s="527">
        <v>1</v>
      </c>
      <c r="T63" s="573">
        <v>1.5</v>
      </c>
      <c r="U63" s="528">
        <v>1</v>
      </c>
    </row>
    <row r="64" spans="1:21" ht="14.4" customHeight="1" x14ac:dyDescent="0.3">
      <c r="A64" s="505">
        <v>28</v>
      </c>
      <c r="B64" s="506" t="s">
        <v>504</v>
      </c>
      <c r="C64" s="506" t="s">
        <v>506</v>
      </c>
      <c r="D64" s="571" t="s">
        <v>759</v>
      </c>
      <c r="E64" s="572" t="s">
        <v>515</v>
      </c>
      <c r="F64" s="506" t="s">
        <v>505</v>
      </c>
      <c r="G64" s="506" t="s">
        <v>703</v>
      </c>
      <c r="H64" s="506" t="s">
        <v>760</v>
      </c>
      <c r="I64" s="506" t="s">
        <v>704</v>
      </c>
      <c r="J64" s="506" t="s">
        <v>705</v>
      </c>
      <c r="K64" s="506" t="s">
        <v>706</v>
      </c>
      <c r="L64" s="507">
        <v>0</v>
      </c>
      <c r="M64" s="507">
        <v>0</v>
      </c>
      <c r="N64" s="506">
        <v>1</v>
      </c>
      <c r="O64" s="573">
        <v>0.5</v>
      </c>
      <c r="P64" s="507">
        <v>0</v>
      </c>
      <c r="Q64" s="527"/>
      <c r="R64" s="506">
        <v>1</v>
      </c>
      <c r="S64" s="527">
        <v>1</v>
      </c>
      <c r="T64" s="573">
        <v>0.5</v>
      </c>
      <c r="U64" s="528">
        <v>1</v>
      </c>
    </row>
    <row r="65" spans="1:21" ht="14.4" customHeight="1" x14ac:dyDescent="0.3">
      <c r="A65" s="505">
        <v>28</v>
      </c>
      <c r="B65" s="506" t="s">
        <v>504</v>
      </c>
      <c r="C65" s="506" t="s">
        <v>506</v>
      </c>
      <c r="D65" s="571" t="s">
        <v>759</v>
      </c>
      <c r="E65" s="572" t="s">
        <v>515</v>
      </c>
      <c r="F65" s="506" t="s">
        <v>505</v>
      </c>
      <c r="G65" s="506" t="s">
        <v>707</v>
      </c>
      <c r="H65" s="506" t="s">
        <v>461</v>
      </c>
      <c r="I65" s="506" t="s">
        <v>708</v>
      </c>
      <c r="J65" s="506" t="s">
        <v>709</v>
      </c>
      <c r="K65" s="506" t="s">
        <v>710</v>
      </c>
      <c r="L65" s="507">
        <v>98.2</v>
      </c>
      <c r="M65" s="507">
        <v>98.2</v>
      </c>
      <c r="N65" s="506">
        <v>1</v>
      </c>
      <c r="O65" s="573">
        <v>0.5</v>
      </c>
      <c r="P65" s="507">
        <v>98.2</v>
      </c>
      <c r="Q65" s="527">
        <v>1</v>
      </c>
      <c r="R65" s="506">
        <v>1</v>
      </c>
      <c r="S65" s="527">
        <v>1</v>
      </c>
      <c r="T65" s="573">
        <v>0.5</v>
      </c>
      <c r="U65" s="528">
        <v>1</v>
      </c>
    </row>
    <row r="66" spans="1:21" ht="14.4" customHeight="1" x14ac:dyDescent="0.3">
      <c r="A66" s="505">
        <v>28</v>
      </c>
      <c r="B66" s="506" t="s">
        <v>504</v>
      </c>
      <c r="C66" s="506" t="s">
        <v>506</v>
      </c>
      <c r="D66" s="571" t="s">
        <v>759</v>
      </c>
      <c r="E66" s="572" t="s">
        <v>511</v>
      </c>
      <c r="F66" s="506" t="s">
        <v>505</v>
      </c>
      <c r="G66" s="506" t="s">
        <v>711</v>
      </c>
      <c r="H66" s="506" t="s">
        <v>461</v>
      </c>
      <c r="I66" s="506" t="s">
        <v>712</v>
      </c>
      <c r="J66" s="506" t="s">
        <v>713</v>
      </c>
      <c r="K66" s="506" t="s">
        <v>714</v>
      </c>
      <c r="L66" s="507">
        <v>0</v>
      </c>
      <c r="M66" s="507">
        <v>0</v>
      </c>
      <c r="N66" s="506">
        <v>1</v>
      </c>
      <c r="O66" s="573">
        <v>0.5</v>
      </c>
      <c r="P66" s="507">
        <v>0</v>
      </c>
      <c r="Q66" s="527"/>
      <c r="R66" s="506">
        <v>1</v>
      </c>
      <c r="S66" s="527">
        <v>1</v>
      </c>
      <c r="T66" s="573">
        <v>0.5</v>
      </c>
      <c r="U66" s="528">
        <v>1</v>
      </c>
    </row>
    <row r="67" spans="1:21" ht="14.4" customHeight="1" x14ac:dyDescent="0.3">
      <c r="A67" s="505">
        <v>28</v>
      </c>
      <c r="B67" s="506" t="s">
        <v>504</v>
      </c>
      <c r="C67" s="506" t="s">
        <v>506</v>
      </c>
      <c r="D67" s="571" t="s">
        <v>759</v>
      </c>
      <c r="E67" s="572" t="s">
        <v>511</v>
      </c>
      <c r="F67" s="506" t="s">
        <v>505</v>
      </c>
      <c r="G67" s="506" t="s">
        <v>715</v>
      </c>
      <c r="H67" s="506" t="s">
        <v>461</v>
      </c>
      <c r="I67" s="506" t="s">
        <v>716</v>
      </c>
      <c r="J67" s="506" t="s">
        <v>717</v>
      </c>
      <c r="K67" s="506" t="s">
        <v>718</v>
      </c>
      <c r="L67" s="507">
        <v>159.16999999999999</v>
      </c>
      <c r="M67" s="507">
        <v>159.16999999999999</v>
      </c>
      <c r="N67" s="506">
        <v>1</v>
      </c>
      <c r="O67" s="573">
        <v>1</v>
      </c>
      <c r="P67" s="507">
        <v>159.16999999999999</v>
      </c>
      <c r="Q67" s="527">
        <v>1</v>
      </c>
      <c r="R67" s="506">
        <v>1</v>
      </c>
      <c r="S67" s="527">
        <v>1</v>
      </c>
      <c r="T67" s="573">
        <v>1</v>
      </c>
      <c r="U67" s="528">
        <v>1</v>
      </c>
    </row>
    <row r="68" spans="1:21" ht="14.4" customHeight="1" x14ac:dyDescent="0.3">
      <c r="A68" s="505">
        <v>28</v>
      </c>
      <c r="B68" s="506" t="s">
        <v>504</v>
      </c>
      <c r="C68" s="506" t="s">
        <v>506</v>
      </c>
      <c r="D68" s="571" t="s">
        <v>759</v>
      </c>
      <c r="E68" s="572" t="s">
        <v>511</v>
      </c>
      <c r="F68" s="506" t="s">
        <v>505</v>
      </c>
      <c r="G68" s="506" t="s">
        <v>613</v>
      </c>
      <c r="H68" s="506" t="s">
        <v>760</v>
      </c>
      <c r="I68" s="506" t="s">
        <v>719</v>
      </c>
      <c r="J68" s="506" t="s">
        <v>720</v>
      </c>
      <c r="K68" s="506" t="s">
        <v>616</v>
      </c>
      <c r="L68" s="507">
        <v>0</v>
      </c>
      <c r="M68" s="507">
        <v>0</v>
      </c>
      <c r="N68" s="506">
        <v>1</v>
      </c>
      <c r="O68" s="573">
        <v>0.5</v>
      </c>
      <c r="P68" s="507">
        <v>0</v>
      </c>
      <c r="Q68" s="527"/>
      <c r="R68" s="506">
        <v>1</v>
      </c>
      <c r="S68" s="527">
        <v>1</v>
      </c>
      <c r="T68" s="573">
        <v>0.5</v>
      </c>
      <c r="U68" s="528">
        <v>1</v>
      </c>
    </row>
    <row r="69" spans="1:21" ht="14.4" customHeight="1" x14ac:dyDescent="0.3">
      <c r="A69" s="505">
        <v>28</v>
      </c>
      <c r="B69" s="506" t="s">
        <v>504</v>
      </c>
      <c r="C69" s="506" t="s">
        <v>506</v>
      </c>
      <c r="D69" s="571" t="s">
        <v>759</v>
      </c>
      <c r="E69" s="572" t="s">
        <v>511</v>
      </c>
      <c r="F69" s="506" t="s">
        <v>505</v>
      </c>
      <c r="G69" s="506" t="s">
        <v>721</v>
      </c>
      <c r="H69" s="506" t="s">
        <v>461</v>
      </c>
      <c r="I69" s="506" t="s">
        <v>722</v>
      </c>
      <c r="J69" s="506" t="s">
        <v>723</v>
      </c>
      <c r="K69" s="506" t="s">
        <v>724</v>
      </c>
      <c r="L69" s="507">
        <v>0</v>
      </c>
      <c r="M69" s="507">
        <v>0</v>
      </c>
      <c r="N69" s="506">
        <v>1</v>
      </c>
      <c r="O69" s="573">
        <v>1</v>
      </c>
      <c r="P69" s="507">
        <v>0</v>
      </c>
      <c r="Q69" s="527"/>
      <c r="R69" s="506">
        <v>1</v>
      </c>
      <c r="S69" s="527">
        <v>1</v>
      </c>
      <c r="T69" s="573">
        <v>1</v>
      </c>
      <c r="U69" s="528">
        <v>1</v>
      </c>
    </row>
    <row r="70" spans="1:21" ht="14.4" customHeight="1" x14ac:dyDescent="0.3">
      <c r="A70" s="505">
        <v>28</v>
      </c>
      <c r="B70" s="506" t="s">
        <v>504</v>
      </c>
      <c r="C70" s="506" t="s">
        <v>506</v>
      </c>
      <c r="D70" s="571" t="s">
        <v>759</v>
      </c>
      <c r="E70" s="572" t="s">
        <v>512</v>
      </c>
      <c r="F70" s="506" t="s">
        <v>505</v>
      </c>
      <c r="G70" s="506" t="s">
        <v>631</v>
      </c>
      <c r="H70" s="506" t="s">
        <v>760</v>
      </c>
      <c r="I70" s="506" t="s">
        <v>725</v>
      </c>
      <c r="J70" s="506" t="s">
        <v>726</v>
      </c>
      <c r="K70" s="506" t="s">
        <v>727</v>
      </c>
      <c r="L70" s="507">
        <v>149.52000000000001</v>
      </c>
      <c r="M70" s="507">
        <v>149.52000000000001</v>
      </c>
      <c r="N70" s="506">
        <v>1</v>
      </c>
      <c r="O70" s="573">
        <v>1</v>
      </c>
      <c r="P70" s="507">
        <v>149.52000000000001</v>
      </c>
      <c r="Q70" s="527">
        <v>1</v>
      </c>
      <c r="R70" s="506">
        <v>1</v>
      </c>
      <c r="S70" s="527">
        <v>1</v>
      </c>
      <c r="T70" s="573">
        <v>1</v>
      </c>
      <c r="U70" s="528">
        <v>1</v>
      </c>
    </row>
    <row r="71" spans="1:21" ht="14.4" customHeight="1" x14ac:dyDescent="0.3">
      <c r="A71" s="505">
        <v>28</v>
      </c>
      <c r="B71" s="506" t="s">
        <v>504</v>
      </c>
      <c r="C71" s="506" t="s">
        <v>506</v>
      </c>
      <c r="D71" s="571" t="s">
        <v>759</v>
      </c>
      <c r="E71" s="572" t="s">
        <v>512</v>
      </c>
      <c r="F71" s="506" t="s">
        <v>505</v>
      </c>
      <c r="G71" s="506" t="s">
        <v>631</v>
      </c>
      <c r="H71" s="506" t="s">
        <v>760</v>
      </c>
      <c r="I71" s="506" t="s">
        <v>728</v>
      </c>
      <c r="J71" s="506" t="s">
        <v>633</v>
      </c>
      <c r="K71" s="506" t="s">
        <v>729</v>
      </c>
      <c r="L71" s="507">
        <v>225.06</v>
      </c>
      <c r="M71" s="507">
        <v>225.06</v>
      </c>
      <c r="N71" s="506">
        <v>1</v>
      </c>
      <c r="O71" s="573">
        <v>1</v>
      </c>
      <c r="P71" s="507">
        <v>225.06</v>
      </c>
      <c r="Q71" s="527">
        <v>1</v>
      </c>
      <c r="R71" s="506">
        <v>1</v>
      </c>
      <c r="S71" s="527">
        <v>1</v>
      </c>
      <c r="T71" s="573">
        <v>1</v>
      </c>
      <c r="U71" s="528">
        <v>1</v>
      </c>
    </row>
    <row r="72" spans="1:21" ht="14.4" customHeight="1" x14ac:dyDescent="0.3">
      <c r="A72" s="505">
        <v>28</v>
      </c>
      <c r="B72" s="506" t="s">
        <v>504</v>
      </c>
      <c r="C72" s="506" t="s">
        <v>506</v>
      </c>
      <c r="D72" s="571" t="s">
        <v>759</v>
      </c>
      <c r="E72" s="572" t="s">
        <v>512</v>
      </c>
      <c r="F72" s="506" t="s">
        <v>505</v>
      </c>
      <c r="G72" s="506" t="s">
        <v>635</v>
      </c>
      <c r="H72" s="506" t="s">
        <v>760</v>
      </c>
      <c r="I72" s="506" t="s">
        <v>730</v>
      </c>
      <c r="J72" s="506" t="s">
        <v>637</v>
      </c>
      <c r="K72" s="506" t="s">
        <v>731</v>
      </c>
      <c r="L72" s="507">
        <v>141.09</v>
      </c>
      <c r="M72" s="507">
        <v>141.09</v>
      </c>
      <c r="N72" s="506">
        <v>1</v>
      </c>
      <c r="O72" s="573">
        <v>1</v>
      </c>
      <c r="P72" s="507">
        <v>141.09</v>
      </c>
      <c r="Q72" s="527">
        <v>1</v>
      </c>
      <c r="R72" s="506">
        <v>1</v>
      </c>
      <c r="S72" s="527">
        <v>1</v>
      </c>
      <c r="T72" s="573">
        <v>1</v>
      </c>
      <c r="U72" s="528">
        <v>1</v>
      </c>
    </row>
    <row r="73" spans="1:21" ht="14.4" customHeight="1" x14ac:dyDescent="0.3">
      <c r="A73" s="505">
        <v>28</v>
      </c>
      <c r="B73" s="506" t="s">
        <v>504</v>
      </c>
      <c r="C73" s="506" t="s">
        <v>506</v>
      </c>
      <c r="D73" s="571" t="s">
        <v>759</v>
      </c>
      <c r="E73" s="572" t="s">
        <v>512</v>
      </c>
      <c r="F73" s="506" t="s">
        <v>505</v>
      </c>
      <c r="G73" s="506" t="s">
        <v>639</v>
      </c>
      <c r="H73" s="506" t="s">
        <v>760</v>
      </c>
      <c r="I73" s="506" t="s">
        <v>732</v>
      </c>
      <c r="J73" s="506" t="s">
        <v>644</v>
      </c>
      <c r="K73" s="506" t="s">
        <v>642</v>
      </c>
      <c r="L73" s="507">
        <v>170.52</v>
      </c>
      <c r="M73" s="507">
        <v>170.52</v>
      </c>
      <c r="N73" s="506">
        <v>1</v>
      </c>
      <c r="O73" s="573">
        <v>1</v>
      </c>
      <c r="P73" s="507">
        <v>170.52</v>
      </c>
      <c r="Q73" s="527">
        <v>1</v>
      </c>
      <c r="R73" s="506">
        <v>1</v>
      </c>
      <c r="S73" s="527">
        <v>1</v>
      </c>
      <c r="T73" s="573">
        <v>1</v>
      </c>
      <c r="U73" s="528">
        <v>1</v>
      </c>
    </row>
    <row r="74" spans="1:21" ht="14.4" customHeight="1" x14ac:dyDescent="0.3">
      <c r="A74" s="505">
        <v>28</v>
      </c>
      <c r="B74" s="506" t="s">
        <v>504</v>
      </c>
      <c r="C74" s="506" t="s">
        <v>506</v>
      </c>
      <c r="D74" s="571" t="s">
        <v>759</v>
      </c>
      <c r="E74" s="572" t="s">
        <v>512</v>
      </c>
      <c r="F74" s="506" t="s">
        <v>505</v>
      </c>
      <c r="G74" s="506" t="s">
        <v>537</v>
      </c>
      <c r="H74" s="506" t="s">
        <v>760</v>
      </c>
      <c r="I74" s="506" t="s">
        <v>733</v>
      </c>
      <c r="J74" s="506" t="s">
        <v>539</v>
      </c>
      <c r="K74" s="506" t="s">
        <v>734</v>
      </c>
      <c r="L74" s="507">
        <v>115.26</v>
      </c>
      <c r="M74" s="507">
        <v>230.52</v>
      </c>
      <c r="N74" s="506">
        <v>2</v>
      </c>
      <c r="O74" s="573">
        <v>2</v>
      </c>
      <c r="P74" s="507">
        <v>230.52</v>
      </c>
      <c r="Q74" s="527">
        <v>1</v>
      </c>
      <c r="R74" s="506">
        <v>2</v>
      </c>
      <c r="S74" s="527">
        <v>1</v>
      </c>
      <c r="T74" s="573">
        <v>2</v>
      </c>
      <c r="U74" s="528">
        <v>1</v>
      </c>
    </row>
    <row r="75" spans="1:21" ht="14.4" customHeight="1" x14ac:dyDescent="0.3">
      <c r="A75" s="505">
        <v>28</v>
      </c>
      <c r="B75" s="506" t="s">
        <v>504</v>
      </c>
      <c r="C75" s="506" t="s">
        <v>506</v>
      </c>
      <c r="D75" s="571" t="s">
        <v>759</v>
      </c>
      <c r="E75" s="572" t="s">
        <v>512</v>
      </c>
      <c r="F75" s="506" t="s">
        <v>505</v>
      </c>
      <c r="G75" s="506" t="s">
        <v>735</v>
      </c>
      <c r="H75" s="506" t="s">
        <v>461</v>
      </c>
      <c r="I75" s="506" t="s">
        <v>736</v>
      </c>
      <c r="J75" s="506" t="s">
        <v>737</v>
      </c>
      <c r="K75" s="506" t="s">
        <v>738</v>
      </c>
      <c r="L75" s="507">
        <v>42.05</v>
      </c>
      <c r="M75" s="507">
        <v>42.05</v>
      </c>
      <c r="N75" s="506">
        <v>1</v>
      </c>
      <c r="O75" s="573">
        <v>1</v>
      </c>
      <c r="P75" s="507">
        <v>42.05</v>
      </c>
      <c r="Q75" s="527">
        <v>1</v>
      </c>
      <c r="R75" s="506">
        <v>1</v>
      </c>
      <c r="S75" s="527">
        <v>1</v>
      </c>
      <c r="T75" s="573">
        <v>1</v>
      </c>
      <c r="U75" s="528">
        <v>1</v>
      </c>
    </row>
    <row r="76" spans="1:21" ht="14.4" customHeight="1" x14ac:dyDescent="0.3">
      <c r="A76" s="505">
        <v>28</v>
      </c>
      <c r="B76" s="506" t="s">
        <v>504</v>
      </c>
      <c r="C76" s="506" t="s">
        <v>506</v>
      </c>
      <c r="D76" s="571" t="s">
        <v>759</v>
      </c>
      <c r="E76" s="572" t="s">
        <v>512</v>
      </c>
      <c r="F76" s="506" t="s">
        <v>505</v>
      </c>
      <c r="G76" s="506" t="s">
        <v>715</v>
      </c>
      <c r="H76" s="506" t="s">
        <v>461</v>
      </c>
      <c r="I76" s="506" t="s">
        <v>716</v>
      </c>
      <c r="J76" s="506" t="s">
        <v>717</v>
      </c>
      <c r="K76" s="506" t="s">
        <v>718</v>
      </c>
      <c r="L76" s="507">
        <v>159.16999999999999</v>
      </c>
      <c r="M76" s="507">
        <v>159.16999999999999</v>
      </c>
      <c r="N76" s="506">
        <v>1</v>
      </c>
      <c r="O76" s="573">
        <v>1</v>
      </c>
      <c r="P76" s="507">
        <v>159.16999999999999</v>
      </c>
      <c r="Q76" s="527">
        <v>1</v>
      </c>
      <c r="R76" s="506">
        <v>1</v>
      </c>
      <c r="S76" s="527">
        <v>1</v>
      </c>
      <c r="T76" s="573">
        <v>1</v>
      </c>
      <c r="U76" s="528">
        <v>1</v>
      </c>
    </row>
    <row r="77" spans="1:21" ht="14.4" customHeight="1" x14ac:dyDescent="0.3">
      <c r="A77" s="505">
        <v>28</v>
      </c>
      <c r="B77" s="506" t="s">
        <v>504</v>
      </c>
      <c r="C77" s="506" t="s">
        <v>506</v>
      </c>
      <c r="D77" s="571" t="s">
        <v>759</v>
      </c>
      <c r="E77" s="572" t="s">
        <v>512</v>
      </c>
      <c r="F77" s="506" t="s">
        <v>505</v>
      </c>
      <c r="G77" s="506" t="s">
        <v>567</v>
      </c>
      <c r="H77" s="506" t="s">
        <v>461</v>
      </c>
      <c r="I77" s="506" t="s">
        <v>739</v>
      </c>
      <c r="J77" s="506" t="s">
        <v>666</v>
      </c>
      <c r="K77" s="506" t="s">
        <v>740</v>
      </c>
      <c r="L77" s="507">
        <v>89.91</v>
      </c>
      <c r="M77" s="507">
        <v>89.91</v>
      </c>
      <c r="N77" s="506">
        <v>1</v>
      </c>
      <c r="O77" s="573">
        <v>1</v>
      </c>
      <c r="P77" s="507">
        <v>89.91</v>
      </c>
      <c r="Q77" s="527">
        <v>1</v>
      </c>
      <c r="R77" s="506">
        <v>1</v>
      </c>
      <c r="S77" s="527">
        <v>1</v>
      </c>
      <c r="T77" s="573">
        <v>1</v>
      </c>
      <c r="U77" s="528">
        <v>1</v>
      </c>
    </row>
    <row r="78" spans="1:21" ht="14.4" customHeight="1" x14ac:dyDescent="0.3">
      <c r="A78" s="505">
        <v>28</v>
      </c>
      <c r="B78" s="506" t="s">
        <v>504</v>
      </c>
      <c r="C78" s="506" t="s">
        <v>506</v>
      </c>
      <c r="D78" s="571" t="s">
        <v>759</v>
      </c>
      <c r="E78" s="572" t="s">
        <v>512</v>
      </c>
      <c r="F78" s="506" t="s">
        <v>505</v>
      </c>
      <c r="G78" s="506" t="s">
        <v>741</v>
      </c>
      <c r="H78" s="506" t="s">
        <v>461</v>
      </c>
      <c r="I78" s="506" t="s">
        <v>742</v>
      </c>
      <c r="J78" s="506" t="s">
        <v>743</v>
      </c>
      <c r="K78" s="506" t="s">
        <v>744</v>
      </c>
      <c r="L78" s="507">
        <v>1226.51</v>
      </c>
      <c r="M78" s="507">
        <v>1226.51</v>
      </c>
      <c r="N78" s="506">
        <v>1</v>
      </c>
      <c r="O78" s="573">
        <v>1</v>
      </c>
      <c r="P78" s="507">
        <v>1226.51</v>
      </c>
      <c r="Q78" s="527">
        <v>1</v>
      </c>
      <c r="R78" s="506">
        <v>1</v>
      </c>
      <c r="S78" s="527">
        <v>1</v>
      </c>
      <c r="T78" s="573">
        <v>1</v>
      </c>
      <c r="U78" s="528">
        <v>1</v>
      </c>
    </row>
    <row r="79" spans="1:21" ht="14.4" customHeight="1" x14ac:dyDescent="0.3">
      <c r="A79" s="505">
        <v>28</v>
      </c>
      <c r="B79" s="506" t="s">
        <v>504</v>
      </c>
      <c r="C79" s="506" t="s">
        <v>506</v>
      </c>
      <c r="D79" s="571" t="s">
        <v>759</v>
      </c>
      <c r="E79" s="572" t="s">
        <v>512</v>
      </c>
      <c r="F79" s="506" t="s">
        <v>505</v>
      </c>
      <c r="G79" s="506" t="s">
        <v>741</v>
      </c>
      <c r="H79" s="506" t="s">
        <v>461</v>
      </c>
      <c r="I79" s="506" t="s">
        <v>742</v>
      </c>
      <c r="J79" s="506" t="s">
        <v>743</v>
      </c>
      <c r="K79" s="506" t="s">
        <v>744</v>
      </c>
      <c r="L79" s="507">
        <v>1235.6300000000001</v>
      </c>
      <c r="M79" s="507">
        <v>1235.6300000000001</v>
      </c>
      <c r="N79" s="506">
        <v>1</v>
      </c>
      <c r="O79" s="573">
        <v>1</v>
      </c>
      <c r="P79" s="507">
        <v>1235.6300000000001</v>
      </c>
      <c r="Q79" s="527">
        <v>1</v>
      </c>
      <c r="R79" s="506">
        <v>1</v>
      </c>
      <c r="S79" s="527">
        <v>1</v>
      </c>
      <c r="T79" s="573">
        <v>1</v>
      </c>
      <c r="U79" s="528">
        <v>1</v>
      </c>
    </row>
    <row r="80" spans="1:21" ht="14.4" customHeight="1" x14ac:dyDescent="0.3">
      <c r="A80" s="505">
        <v>28</v>
      </c>
      <c r="B80" s="506" t="s">
        <v>504</v>
      </c>
      <c r="C80" s="506" t="s">
        <v>506</v>
      </c>
      <c r="D80" s="571" t="s">
        <v>759</v>
      </c>
      <c r="E80" s="572" t="s">
        <v>512</v>
      </c>
      <c r="F80" s="506" t="s">
        <v>505</v>
      </c>
      <c r="G80" s="506" t="s">
        <v>745</v>
      </c>
      <c r="H80" s="506" t="s">
        <v>461</v>
      </c>
      <c r="I80" s="506" t="s">
        <v>746</v>
      </c>
      <c r="J80" s="506" t="s">
        <v>747</v>
      </c>
      <c r="K80" s="506" t="s">
        <v>748</v>
      </c>
      <c r="L80" s="507">
        <v>0</v>
      </c>
      <c r="M80" s="507">
        <v>0</v>
      </c>
      <c r="N80" s="506">
        <v>1</v>
      </c>
      <c r="O80" s="573">
        <v>1</v>
      </c>
      <c r="P80" s="507">
        <v>0</v>
      </c>
      <c r="Q80" s="527"/>
      <c r="R80" s="506">
        <v>1</v>
      </c>
      <c r="S80" s="527">
        <v>1</v>
      </c>
      <c r="T80" s="573">
        <v>1</v>
      </c>
      <c r="U80" s="528">
        <v>1</v>
      </c>
    </row>
    <row r="81" spans="1:21" ht="14.4" customHeight="1" x14ac:dyDescent="0.3">
      <c r="A81" s="505">
        <v>28</v>
      </c>
      <c r="B81" s="506" t="s">
        <v>504</v>
      </c>
      <c r="C81" s="506" t="s">
        <v>506</v>
      </c>
      <c r="D81" s="571" t="s">
        <v>759</v>
      </c>
      <c r="E81" s="572" t="s">
        <v>512</v>
      </c>
      <c r="F81" s="506" t="s">
        <v>505</v>
      </c>
      <c r="G81" s="506" t="s">
        <v>749</v>
      </c>
      <c r="H81" s="506" t="s">
        <v>461</v>
      </c>
      <c r="I81" s="506" t="s">
        <v>750</v>
      </c>
      <c r="J81" s="506" t="s">
        <v>751</v>
      </c>
      <c r="K81" s="506" t="s">
        <v>752</v>
      </c>
      <c r="L81" s="507">
        <v>61.97</v>
      </c>
      <c r="M81" s="507">
        <v>61.97</v>
      </c>
      <c r="N81" s="506">
        <v>1</v>
      </c>
      <c r="O81" s="573">
        <v>1</v>
      </c>
      <c r="P81" s="507">
        <v>61.97</v>
      </c>
      <c r="Q81" s="527">
        <v>1</v>
      </c>
      <c r="R81" s="506">
        <v>1</v>
      </c>
      <c r="S81" s="527">
        <v>1</v>
      </c>
      <c r="T81" s="573">
        <v>1</v>
      </c>
      <c r="U81" s="528">
        <v>1</v>
      </c>
    </row>
    <row r="82" spans="1:21" ht="14.4" customHeight="1" x14ac:dyDescent="0.3">
      <c r="A82" s="505">
        <v>28</v>
      </c>
      <c r="B82" s="506" t="s">
        <v>504</v>
      </c>
      <c r="C82" s="506" t="s">
        <v>506</v>
      </c>
      <c r="D82" s="571" t="s">
        <v>759</v>
      </c>
      <c r="E82" s="572" t="s">
        <v>512</v>
      </c>
      <c r="F82" s="506" t="s">
        <v>505</v>
      </c>
      <c r="G82" s="506" t="s">
        <v>753</v>
      </c>
      <c r="H82" s="506" t="s">
        <v>461</v>
      </c>
      <c r="I82" s="506" t="s">
        <v>754</v>
      </c>
      <c r="J82" s="506" t="s">
        <v>755</v>
      </c>
      <c r="K82" s="506" t="s">
        <v>756</v>
      </c>
      <c r="L82" s="507">
        <v>87.67</v>
      </c>
      <c r="M82" s="507">
        <v>175.34</v>
      </c>
      <c r="N82" s="506">
        <v>2</v>
      </c>
      <c r="O82" s="573">
        <v>1</v>
      </c>
      <c r="P82" s="507">
        <v>175.34</v>
      </c>
      <c r="Q82" s="527">
        <v>1</v>
      </c>
      <c r="R82" s="506">
        <v>2</v>
      </c>
      <c r="S82" s="527">
        <v>1</v>
      </c>
      <c r="T82" s="573">
        <v>1</v>
      </c>
      <c r="U82" s="528">
        <v>1</v>
      </c>
    </row>
    <row r="83" spans="1:21" ht="14.4" customHeight="1" x14ac:dyDescent="0.3">
      <c r="A83" s="505">
        <v>28</v>
      </c>
      <c r="B83" s="506" t="s">
        <v>504</v>
      </c>
      <c r="C83" s="506" t="s">
        <v>506</v>
      </c>
      <c r="D83" s="571" t="s">
        <v>759</v>
      </c>
      <c r="E83" s="572" t="s">
        <v>512</v>
      </c>
      <c r="F83" s="506" t="s">
        <v>505</v>
      </c>
      <c r="G83" s="506" t="s">
        <v>603</v>
      </c>
      <c r="H83" s="506" t="s">
        <v>461</v>
      </c>
      <c r="I83" s="506" t="s">
        <v>604</v>
      </c>
      <c r="J83" s="506" t="s">
        <v>605</v>
      </c>
      <c r="K83" s="506" t="s">
        <v>606</v>
      </c>
      <c r="L83" s="507">
        <v>68.819999999999993</v>
      </c>
      <c r="M83" s="507">
        <v>137.63999999999999</v>
      </c>
      <c r="N83" s="506">
        <v>2</v>
      </c>
      <c r="O83" s="573">
        <v>1</v>
      </c>
      <c r="P83" s="507">
        <v>137.63999999999999</v>
      </c>
      <c r="Q83" s="527">
        <v>1</v>
      </c>
      <c r="R83" s="506">
        <v>2</v>
      </c>
      <c r="S83" s="527">
        <v>1</v>
      </c>
      <c r="T83" s="573">
        <v>1</v>
      </c>
      <c r="U83" s="528">
        <v>1</v>
      </c>
    </row>
    <row r="84" spans="1:21" ht="14.4" customHeight="1" thickBot="1" x14ac:dyDescent="0.35">
      <c r="A84" s="512">
        <v>28</v>
      </c>
      <c r="B84" s="513" t="s">
        <v>504</v>
      </c>
      <c r="C84" s="513" t="s">
        <v>506</v>
      </c>
      <c r="D84" s="574" t="s">
        <v>759</v>
      </c>
      <c r="E84" s="575" t="s">
        <v>512</v>
      </c>
      <c r="F84" s="513" t="s">
        <v>505</v>
      </c>
      <c r="G84" s="513" t="s">
        <v>707</v>
      </c>
      <c r="H84" s="513" t="s">
        <v>461</v>
      </c>
      <c r="I84" s="513" t="s">
        <v>757</v>
      </c>
      <c r="J84" s="513" t="s">
        <v>709</v>
      </c>
      <c r="K84" s="513" t="s">
        <v>758</v>
      </c>
      <c r="L84" s="514">
        <v>55.16</v>
      </c>
      <c r="M84" s="514">
        <v>110.32</v>
      </c>
      <c r="N84" s="513">
        <v>2</v>
      </c>
      <c r="O84" s="576">
        <v>1</v>
      </c>
      <c r="P84" s="514">
        <v>110.32</v>
      </c>
      <c r="Q84" s="529">
        <v>1</v>
      </c>
      <c r="R84" s="513">
        <v>2</v>
      </c>
      <c r="S84" s="529">
        <v>1</v>
      </c>
      <c r="T84" s="576">
        <v>1</v>
      </c>
      <c r="U84" s="53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762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266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77" t="s">
        <v>160</v>
      </c>
      <c r="B4" s="578" t="s">
        <v>14</v>
      </c>
      <c r="C4" s="579" t="s">
        <v>2</v>
      </c>
      <c r="D4" s="578" t="s">
        <v>14</v>
      </c>
      <c r="E4" s="579" t="s">
        <v>2</v>
      </c>
      <c r="F4" s="580" t="s">
        <v>14</v>
      </c>
    </row>
    <row r="5" spans="1:6" ht="14.4" customHeight="1" x14ac:dyDescent="0.3">
      <c r="A5" s="589" t="s">
        <v>515</v>
      </c>
      <c r="B5" s="116">
        <v>341.04</v>
      </c>
      <c r="C5" s="570">
        <v>0.12664225716131811</v>
      </c>
      <c r="D5" s="116">
        <v>2351.9</v>
      </c>
      <c r="E5" s="570">
        <v>0.87335774283868195</v>
      </c>
      <c r="F5" s="581">
        <v>2692.94</v>
      </c>
    </row>
    <row r="6" spans="1:6" ht="14.4" customHeight="1" x14ac:dyDescent="0.3">
      <c r="A6" s="590" t="s">
        <v>513</v>
      </c>
      <c r="B6" s="510">
        <v>245.74</v>
      </c>
      <c r="C6" s="527">
        <v>0.20193769465285025</v>
      </c>
      <c r="D6" s="510">
        <v>971.17000000000007</v>
      </c>
      <c r="E6" s="527">
        <v>0.79806230534714973</v>
      </c>
      <c r="F6" s="511">
        <v>1216.9100000000001</v>
      </c>
    </row>
    <row r="7" spans="1:6" ht="14.4" customHeight="1" x14ac:dyDescent="0.3">
      <c r="A7" s="590" t="s">
        <v>512</v>
      </c>
      <c r="B7" s="510"/>
      <c r="C7" s="527">
        <v>0</v>
      </c>
      <c r="D7" s="510">
        <v>916.70999999999992</v>
      </c>
      <c r="E7" s="527">
        <v>1</v>
      </c>
      <c r="F7" s="511">
        <v>916.70999999999992</v>
      </c>
    </row>
    <row r="8" spans="1:6" ht="14.4" customHeight="1" thickBot="1" x14ac:dyDescent="0.35">
      <c r="A8" s="591" t="s">
        <v>511</v>
      </c>
      <c r="B8" s="582"/>
      <c r="C8" s="583"/>
      <c r="D8" s="582">
        <v>0</v>
      </c>
      <c r="E8" s="583"/>
      <c r="F8" s="584">
        <v>0</v>
      </c>
    </row>
    <row r="9" spans="1:6" ht="14.4" customHeight="1" thickBot="1" x14ac:dyDescent="0.35">
      <c r="A9" s="585" t="s">
        <v>3</v>
      </c>
      <c r="B9" s="586">
        <v>586.78</v>
      </c>
      <c r="C9" s="587">
        <v>0.12157312868792679</v>
      </c>
      <c r="D9" s="586">
        <v>4239.78</v>
      </c>
      <c r="E9" s="587">
        <v>0.87842687131207309</v>
      </c>
      <c r="F9" s="588">
        <v>4826.5600000000004</v>
      </c>
    </row>
    <row r="10" spans="1:6" ht="14.4" customHeight="1" thickBot="1" x14ac:dyDescent="0.35"/>
    <row r="11" spans="1:6" ht="14.4" customHeight="1" x14ac:dyDescent="0.3">
      <c r="A11" s="589" t="s">
        <v>763</v>
      </c>
      <c r="B11" s="116">
        <v>341.04</v>
      </c>
      <c r="C11" s="570">
        <v>0.43478371728349413</v>
      </c>
      <c r="D11" s="116">
        <v>443.35</v>
      </c>
      <c r="E11" s="570">
        <v>0.56521628271650581</v>
      </c>
      <c r="F11" s="581">
        <v>784.3900000000001</v>
      </c>
    </row>
    <row r="12" spans="1:6" ht="14.4" customHeight="1" x14ac:dyDescent="0.3">
      <c r="A12" s="590" t="s">
        <v>764</v>
      </c>
      <c r="B12" s="510">
        <v>245.74</v>
      </c>
      <c r="C12" s="527">
        <v>1</v>
      </c>
      <c r="D12" s="510"/>
      <c r="E12" s="527">
        <v>0</v>
      </c>
      <c r="F12" s="511">
        <v>245.74</v>
      </c>
    </row>
    <row r="13" spans="1:6" ht="14.4" customHeight="1" x14ac:dyDescent="0.3">
      <c r="A13" s="590" t="s">
        <v>765</v>
      </c>
      <c r="B13" s="510"/>
      <c r="C13" s="527">
        <v>0</v>
      </c>
      <c r="D13" s="510">
        <v>165.75</v>
      </c>
      <c r="E13" s="527">
        <v>1</v>
      </c>
      <c r="F13" s="511">
        <v>165.75</v>
      </c>
    </row>
    <row r="14" spans="1:6" ht="14.4" customHeight="1" x14ac:dyDescent="0.3">
      <c r="A14" s="590" t="s">
        <v>766</v>
      </c>
      <c r="B14" s="510">
        <v>0</v>
      </c>
      <c r="C14" s="527"/>
      <c r="D14" s="510">
        <v>0</v>
      </c>
      <c r="E14" s="527"/>
      <c r="F14" s="511">
        <v>0</v>
      </c>
    </row>
    <row r="15" spans="1:6" ht="14.4" customHeight="1" x14ac:dyDescent="0.3">
      <c r="A15" s="590" t="s">
        <v>767</v>
      </c>
      <c r="B15" s="510"/>
      <c r="C15" s="527">
        <v>0</v>
      </c>
      <c r="D15" s="510">
        <v>992.02</v>
      </c>
      <c r="E15" s="527">
        <v>1</v>
      </c>
      <c r="F15" s="511">
        <v>992.02</v>
      </c>
    </row>
    <row r="16" spans="1:6" ht="14.4" customHeight="1" x14ac:dyDescent="0.3">
      <c r="A16" s="590" t="s">
        <v>768</v>
      </c>
      <c r="B16" s="510"/>
      <c r="C16" s="527">
        <v>0</v>
      </c>
      <c r="D16" s="510">
        <v>261.68</v>
      </c>
      <c r="E16" s="527">
        <v>1</v>
      </c>
      <c r="F16" s="511">
        <v>261.68</v>
      </c>
    </row>
    <row r="17" spans="1:6" ht="14.4" customHeight="1" x14ac:dyDescent="0.3">
      <c r="A17" s="590" t="s">
        <v>769</v>
      </c>
      <c r="B17" s="510"/>
      <c r="C17" s="527">
        <v>0</v>
      </c>
      <c r="D17" s="510">
        <v>282.5</v>
      </c>
      <c r="E17" s="527">
        <v>1</v>
      </c>
      <c r="F17" s="511">
        <v>282.5</v>
      </c>
    </row>
    <row r="18" spans="1:6" ht="14.4" customHeight="1" x14ac:dyDescent="0.3">
      <c r="A18" s="590" t="s">
        <v>770</v>
      </c>
      <c r="B18" s="510"/>
      <c r="C18" s="527">
        <v>0</v>
      </c>
      <c r="D18" s="510">
        <v>846.49000000000012</v>
      </c>
      <c r="E18" s="527">
        <v>1</v>
      </c>
      <c r="F18" s="511">
        <v>846.49000000000012</v>
      </c>
    </row>
    <row r="19" spans="1:6" ht="14.4" customHeight="1" x14ac:dyDescent="0.3">
      <c r="A19" s="590" t="s">
        <v>771</v>
      </c>
      <c r="B19" s="510"/>
      <c r="C19" s="527">
        <v>0</v>
      </c>
      <c r="D19" s="510">
        <v>207.45</v>
      </c>
      <c r="E19" s="527">
        <v>1</v>
      </c>
      <c r="F19" s="511">
        <v>207.45</v>
      </c>
    </row>
    <row r="20" spans="1:6" ht="14.4" customHeight="1" x14ac:dyDescent="0.3">
      <c r="A20" s="590" t="s">
        <v>772</v>
      </c>
      <c r="B20" s="510"/>
      <c r="C20" s="527">
        <v>0</v>
      </c>
      <c r="D20" s="510">
        <v>348.06</v>
      </c>
      <c r="E20" s="527">
        <v>1</v>
      </c>
      <c r="F20" s="511">
        <v>348.06</v>
      </c>
    </row>
    <row r="21" spans="1:6" ht="14.4" customHeight="1" x14ac:dyDescent="0.3">
      <c r="A21" s="590" t="s">
        <v>773</v>
      </c>
      <c r="B21" s="510"/>
      <c r="C21" s="527"/>
      <c r="D21" s="510">
        <v>0</v>
      </c>
      <c r="E21" s="527"/>
      <c r="F21" s="511">
        <v>0</v>
      </c>
    </row>
    <row r="22" spans="1:6" ht="14.4" customHeight="1" thickBot="1" x14ac:dyDescent="0.35">
      <c r="A22" s="591" t="s">
        <v>774</v>
      </c>
      <c r="B22" s="582"/>
      <c r="C22" s="583">
        <v>0</v>
      </c>
      <c r="D22" s="582">
        <v>692.48</v>
      </c>
      <c r="E22" s="583">
        <v>1</v>
      </c>
      <c r="F22" s="584">
        <v>692.48</v>
      </c>
    </row>
    <row r="23" spans="1:6" ht="14.4" customHeight="1" thickBot="1" x14ac:dyDescent="0.35">
      <c r="A23" s="585" t="s">
        <v>3</v>
      </c>
      <c r="B23" s="586">
        <v>586.78</v>
      </c>
      <c r="C23" s="587">
        <v>0.12157312868792679</v>
      </c>
      <c r="D23" s="586">
        <v>4239.7800000000007</v>
      </c>
      <c r="E23" s="587">
        <v>0.87842687131207331</v>
      </c>
      <c r="F23" s="588">
        <v>4826.5600000000004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{4268EA65-8A57-4151-812B-B52A9714EB3E}</x14:id>
        </ext>
      </extLst>
    </cfRule>
  </conditionalFormatting>
  <conditionalFormatting sqref="F11:F2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{7B3CA186-ECD1-44CC-B40F-A296D83522CF}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68EA65-8A57-4151-812B-B52A9714EB3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7B3CA186-ECD1-44CC-B40F-A296D83522C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787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266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4</v>
      </c>
      <c r="G3" s="43">
        <f>SUBTOTAL(9,G6:G1048576)</f>
        <v>586.78</v>
      </c>
      <c r="H3" s="44">
        <f>IF(M3=0,0,G3/M3)</f>
        <v>0.12157312868792679</v>
      </c>
      <c r="I3" s="43">
        <f>SUBTOTAL(9,I6:I1048576)</f>
        <v>38</v>
      </c>
      <c r="J3" s="43">
        <f>SUBTOTAL(9,J6:J1048576)</f>
        <v>4239.7800000000007</v>
      </c>
      <c r="K3" s="44">
        <f>IF(M3=0,0,J3/M3)</f>
        <v>0.87842687131207331</v>
      </c>
      <c r="L3" s="43">
        <f>SUBTOTAL(9,L6:L1048576)</f>
        <v>42</v>
      </c>
      <c r="M3" s="45">
        <f>SUBTOTAL(9,M6:M1048576)</f>
        <v>4826.5600000000004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77" t="s">
        <v>134</v>
      </c>
      <c r="B5" s="593" t="s">
        <v>130</v>
      </c>
      <c r="C5" s="593" t="s">
        <v>70</v>
      </c>
      <c r="D5" s="593" t="s">
        <v>131</v>
      </c>
      <c r="E5" s="593" t="s">
        <v>132</v>
      </c>
      <c r="F5" s="594" t="s">
        <v>28</v>
      </c>
      <c r="G5" s="594" t="s">
        <v>14</v>
      </c>
      <c r="H5" s="579" t="s">
        <v>133</v>
      </c>
      <c r="I5" s="578" t="s">
        <v>28</v>
      </c>
      <c r="J5" s="594" t="s">
        <v>14</v>
      </c>
      <c r="K5" s="579" t="s">
        <v>133</v>
      </c>
      <c r="L5" s="578" t="s">
        <v>28</v>
      </c>
      <c r="M5" s="595" t="s">
        <v>14</v>
      </c>
    </row>
    <row r="6" spans="1:13" ht="14.4" customHeight="1" x14ac:dyDescent="0.3">
      <c r="A6" s="564" t="s">
        <v>511</v>
      </c>
      <c r="B6" s="565" t="s">
        <v>775</v>
      </c>
      <c r="C6" s="565" t="s">
        <v>719</v>
      </c>
      <c r="D6" s="565" t="s">
        <v>720</v>
      </c>
      <c r="E6" s="565" t="s">
        <v>616</v>
      </c>
      <c r="F6" s="116"/>
      <c r="G6" s="116"/>
      <c r="H6" s="570"/>
      <c r="I6" s="116">
        <v>1</v>
      </c>
      <c r="J6" s="116">
        <v>0</v>
      </c>
      <c r="K6" s="570"/>
      <c r="L6" s="116">
        <v>1</v>
      </c>
      <c r="M6" s="581">
        <v>0</v>
      </c>
    </row>
    <row r="7" spans="1:13" ht="14.4" customHeight="1" x14ac:dyDescent="0.3">
      <c r="A7" s="505" t="s">
        <v>512</v>
      </c>
      <c r="B7" s="506" t="s">
        <v>776</v>
      </c>
      <c r="C7" s="506" t="s">
        <v>725</v>
      </c>
      <c r="D7" s="506" t="s">
        <v>726</v>
      </c>
      <c r="E7" s="506" t="s">
        <v>727</v>
      </c>
      <c r="F7" s="510"/>
      <c r="G7" s="510"/>
      <c r="H7" s="527">
        <v>0</v>
      </c>
      <c r="I7" s="510">
        <v>1</v>
      </c>
      <c r="J7" s="510">
        <v>149.52000000000001</v>
      </c>
      <c r="K7" s="527">
        <v>1</v>
      </c>
      <c r="L7" s="510">
        <v>1</v>
      </c>
      <c r="M7" s="511">
        <v>149.52000000000001</v>
      </c>
    </row>
    <row r="8" spans="1:13" ht="14.4" customHeight="1" x14ac:dyDescent="0.3">
      <c r="A8" s="505" t="s">
        <v>512</v>
      </c>
      <c r="B8" s="506" t="s">
        <v>776</v>
      </c>
      <c r="C8" s="506" t="s">
        <v>728</v>
      </c>
      <c r="D8" s="506" t="s">
        <v>633</v>
      </c>
      <c r="E8" s="506" t="s">
        <v>729</v>
      </c>
      <c r="F8" s="510"/>
      <c r="G8" s="510"/>
      <c r="H8" s="527">
        <v>0</v>
      </c>
      <c r="I8" s="510">
        <v>1</v>
      </c>
      <c r="J8" s="510">
        <v>225.06</v>
      </c>
      <c r="K8" s="527">
        <v>1</v>
      </c>
      <c r="L8" s="510">
        <v>1</v>
      </c>
      <c r="M8" s="511">
        <v>225.06</v>
      </c>
    </row>
    <row r="9" spans="1:13" ht="14.4" customHeight="1" x14ac:dyDescent="0.3">
      <c r="A9" s="505" t="s">
        <v>512</v>
      </c>
      <c r="B9" s="506" t="s">
        <v>777</v>
      </c>
      <c r="C9" s="506" t="s">
        <v>732</v>
      </c>
      <c r="D9" s="506" t="s">
        <v>644</v>
      </c>
      <c r="E9" s="506" t="s">
        <v>642</v>
      </c>
      <c r="F9" s="510"/>
      <c r="G9" s="510"/>
      <c r="H9" s="527">
        <v>0</v>
      </c>
      <c r="I9" s="510">
        <v>1</v>
      </c>
      <c r="J9" s="510">
        <v>170.52</v>
      </c>
      <c r="K9" s="527">
        <v>1</v>
      </c>
      <c r="L9" s="510">
        <v>1</v>
      </c>
      <c r="M9" s="511">
        <v>170.52</v>
      </c>
    </row>
    <row r="10" spans="1:13" ht="14.4" customHeight="1" x14ac:dyDescent="0.3">
      <c r="A10" s="505" t="s">
        <v>512</v>
      </c>
      <c r="B10" s="506" t="s">
        <v>778</v>
      </c>
      <c r="C10" s="506" t="s">
        <v>730</v>
      </c>
      <c r="D10" s="506" t="s">
        <v>637</v>
      </c>
      <c r="E10" s="506" t="s">
        <v>731</v>
      </c>
      <c r="F10" s="510"/>
      <c r="G10" s="510"/>
      <c r="H10" s="527">
        <v>0</v>
      </c>
      <c r="I10" s="510">
        <v>1</v>
      </c>
      <c r="J10" s="510">
        <v>141.09</v>
      </c>
      <c r="K10" s="527">
        <v>1</v>
      </c>
      <c r="L10" s="510">
        <v>1</v>
      </c>
      <c r="M10" s="511">
        <v>141.09</v>
      </c>
    </row>
    <row r="11" spans="1:13" ht="14.4" customHeight="1" x14ac:dyDescent="0.3">
      <c r="A11" s="505" t="s">
        <v>512</v>
      </c>
      <c r="B11" s="506" t="s">
        <v>779</v>
      </c>
      <c r="C11" s="506" t="s">
        <v>733</v>
      </c>
      <c r="D11" s="506" t="s">
        <v>539</v>
      </c>
      <c r="E11" s="506" t="s">
        <v>734</v>
      </c>
      <c r="F11" s="510"/>
      <c r="G11" s="510"/>
      <c r="H11" s="527">
        <v>0</v>
      </c>
      <c r="I11" s="510">
        <v>2</v>
      </c>
      <c r="J11" s="510">
        <v>230.52</v>
      </c>
      <c r="K11" s="527">
        <v>1</v>
      </c>
      <c r="L11" s="510">
        <v>2</v>
      </c>
      <c r="M11" s="511">
        <v>230.52</v>
      </c>
    </row>
    <row r="12" spans="1:13" ht="14.4" customHeight="1" x14ac:dyDescent="0.3">
      <c r="A12" s="505" t="s">
        <v>513</v>
      </c>
      <c r="B12" s="506" t="s">
        <v>780</v>
      </c>
      <c r="C12" s="506" t="s">
        <v>524</v>
      </c>
      <c r="D12" s="506" t="s">
        <v>525</v>
      </c>
      <c r="E12" s="506" t="s">
        <v>526</v>
      </c>
      <c r="F12" s="510">
        <v>1</v>
      </c>
      <c r="G12" s="510">
        <v>245.74</v>
      </c>
      <c r="H12" s="527">
        <v>1</v>
      </c>
      <c r="I12" s="510"/>
      <c r="J12" s="510"/>
      <c r="K12" s="527">
        <v>0</v>
      </c>
      <c r="L12" s="510">
        <v>1</v>
      </c>
      <c r="M12" s="511">
        <v>245.74</v>
      </c>
    </row>
    <row r="13" spans="1:13" ht="14.4" customHeight="1" x14ac:dyDescent="0.3">
      <c r="A13" s="505" t="s">
        <v>513</v>
      </c>
      <c r="B13" s="506" t="s">
        <v>781</v>
      </c>
      <c r="C13" s="506" t="s">
        <v>608</v>
      </c>
      <c r="D13" s="506" t="s">
        <v>609</v>
      </c>
      <c r="E13" s="506" t="s">
        <v>610</v>
      </c>
      <c r="F13" s="510"/>
      <c r="G13" s="510"/>
      <c r="H13" s="527">
        <v>0</v>
      </c>
      <c r="I13" s="510">
        <v>1</v>
      </c>
      <c r="J13" s="510">
        <v>261.68</v>
      </c>
      <c r="K13" s="527">
        <v>1</v>
      </c>
      <c r="L13" s="510">
        <v>1</v>
      </c>
      <c r="M13" s="511">
        <v>261.68</v>
      </c>
    </row>
    <row r="14" spans="1:13" ht="14.4" customHeight="1" x14ac:dyDescent="0.3">
      <c r="A14" s="505" t="s">
        <v>513</v>
      </c>
      <c r="B14" s="506" t="s">
        <v>775</v>
      </c>
      <c r="C14" s="506" t="s">
        <v>614</v>
      </c>
      <c r="D14" s="506" t="s">
        <v>615</v>
      </c>
      <c r="E14" s="506" t="s">
        <v>616</v>
      </c>
      <c r="F14" s="510">
        <v>1</v>
      </c>
      <c r="G14" s="510">
        <v>0</v>
      </c>
      <c r="H14" s="527"/>
      <c r="I14" s="510"/>
      <c r="J14" s="510"/>
      <c r="K14" s="527"/>
      <c r="L14" s="510">
        <v>1</v>
      </c>
      <c r="M14" s="511">
        <v>0</v>
      </c>
    </row>
    <row r="15" spans="1:13" ht="14.4" customHeight="1" x14ac:dyDescent="0.3">
      <c r="A15" s="505" t="s">
        <v>513</v>
      </c>
      <c r="B15" s="506" t="s">
        <v>782</v>
      </c>
      <c r="C15" s="506" t="s">
        <v>584</v>
      </c>
      <c r="D15" s="506" t="s">
        <v>585</v>
      </c>
      <c r="E15" s="506" t="s">
        <v>586</v>
      </c>
      <c r="F15" s="510"/>
      <c r="G15" s="510"/>
      <c r="H15" s="527">
        <v>0</v>
      </c>
      <c r="I15" s="510">
        <v>2</v>
      </c>
      <c r="J15" s="510">
        <v>282.5</v>
      </c>
      <c r="K15" s="527">
        <v>1</v>
      </c>
      <c r="L15" s="510">
        <v>2</v>
      </c>
      <c r="M15" s="511">
        <v>282.5</v>
      </c>
    </row>
    <row r="16" spans="1:13" ht="14.4" customHeight="1" x14ac:dyDescent="0.3">
      <c r="A16" s="505" t="s">
        <v>513</v>
      </c>
      <c r="B16" s="506" t="s">
        <v>783</v>
      </c>
      <c r="C16" s="506" t="s">
        <v>600</v>
      </c>
      <c r="D16" s="506" t="s">
        <v>601</v>
      </c>
      <c r="E16" s="506" t="s">
        <v>602</v>
      </c>
      <c r="F16" s="510"/>
      <c r="G16" s="510"/>
      <c r="H16" s="527">
        <v>0</v>
      </c>
      <c r="I16" s="510">
        <v>4</v>
      </c>
      <c r="J16" s="510">
        <v>102</v>
      </c>
      <c r="K16" s="527">
        <v>1</v>
      </c>
      <c r="L16" s="510">
        <v>4</v>
      </c>
      <c r="M16" s="511">
        <v>102</v>
      </c>
    </row>
    <row r="17" spans="1:13" ht="14.4" customHeight="1" x14ac:dyDescent="0.3">
      <c r="A17" s="505" t="s">
        <v>513</v>
      </c>
      <c r="B17" s="506" t="s">
        <v>784</v>
      </c>
      <c r="C17" s="506" t="s">
        <v>530</v>
      </c>
      <c r="D17" s="506" t="s">
        <v>531</v>
      </c>
      <c r="E17" s="506" t="s">
        <v>532</v>
      </c>
      <c r="F17" s="510"/>
      <c r="G17" s="510"/>
      <c r="H17" s="527">
        <v>0</v>
      </c>
      <c r="I17" s="510">
        <v>1</v>
      </c>
      <c r="J17" s="510">
        <v>207.45</v>
      </c>
      <c r="K17" s="527">
        <v>1</v>
      </c>
      <c r="L17" s="510">
        <v>1</v>
      </c>
      <c r="M17" s="511">
        <v>207.45</v>
      </c>
    </row>
    <row r="18" spans="1:13" ht="14.4" customHeight="1" x14ac:dyDescent="0.3">
      <c r="A18" s="505" t="s">
        <v>513</v>
      </c>
      <c r="B18" s="506" t="s">
        <v>779</v>
      </c>
      <c r="C18" s="506" t="s">
        <v>538</v>
      </c>
      <c r="D18" s="506" t="s">
        <v>539</v>
      </c>
      <c r="E18" s="506" t="s">
        <v>540</v>
      </c>
      <c r="F18" s="510"/>
      <c r="G18" s="510"/>
      <c r="H18" s="527">
        <v>0</v>
      </c>
      <c r="I18" s="510">
        <v>2</v>
      </c>
      <c r="J18" s="510">
        <v>117.54</v>
      </c>
      <c r="K18" s="527">
        <v>1</v>
      </c>
      <c r="L18" s="510">
        <v>2</v>
      </c>
      <c r="M18" s="511">
        <v>117.54</v>
      </c>
    </row>
    <row r="19" spans="1:13" ht="14.4" customHeight="1" x14ac:dyDescent="0.3">
      <c r="A19" s="505" t="s">
        <v>515</v>
      </c>
      <c r="B19" s="506" t="s">
        <v>776</v>
      </c>
      <c r="C19" s="506" t="s">
        <v>632</v>
      </c>
      <c r="D19" s="506" t="s">
        <v>633</v>
      </c>
      <c r="E19" s="506" t="s">
        <v>634</v>
      </c>
      <c r="F19" s="510"/>
      <c r="G19" s="510"/>
      <c r="H19" s="527">
        <v>0</v>
      </c>
      <c r="I19" s="510">
        <v>4</v>
      </c>
      <c r="J19" s="510">
        <v>617.44000000000005</v>
      </c>
      <c r="K19" s="527">
        <v>1</v>
      </c>
      <c r="L19" s="510">
        <v>4</v>
      </c>
      <c r="M19" s="511">
        <v>617.44000000000005</v>
      </c>
    </row>
    <row r="20" spans="1:13" ht="14.4" customHeight="1" x14ac:dyDescent="0.3">
      <c r="A20" s="505" t="s">
        <v>515</v>
      </c>
      <c r="B20" s="506" t="s">
        <v>777</v>
      </c>
      <c r="C20" s="506" t="s">
        <v>640</v>
      </c>
      <c r="D20" s="506" t="s">
        <v>641</v>
      </c>
      <c r="E20" s="506" t="s">
        <v>642</v>
      </c>
      <c r="F20" s="510">
        <v>2</v>
      </c>
      <c r="G20" s="510">
        <v>341.04</v>
      </c>
      <c r="H20" s="527">
        <v>1</v>
      </c>
      <c r="I20" s="510"/>
      <c r="J20" s="510"/>
      <c r="K20" s="527">
        <v>0</v>
      </c>
      <c r="L20" s="510">
        <v>2</v>
      </c>
      <c r="M20" s="511">
        <v>341.04</v>
      </c>
    </row>
    <row r="21" spans="1:13" ht="14.4" customHeight="1" x14ac:dyDescent="0.3">
      <c r="A21" s="505" t="s">
        <v>515</v>
      </c>
      <c r="B21" s="506" t="s">
        <v>777</v>
      </c>
      <c r="C21" s="506" t="s">
        <v>643</v>
      </c>
      <c r="D21" s="506" t="s">
        <v>644</v>
      </c>
      <c r="E21" s="506" t="s">
        <v>645</v>
      </c>
      <c r="F21" s="510"/>
      <c r="G21" s="510"/>
      <c r="H21" s="527">
        <v>0</v>
      </c>
      <c r="I21" s="510">
        <v>1</v>
      </c>
      <c r="J21" s="510">
        <v>272.83</v>
      </c>
      <c r="K21" s="527">
        <v>1</v>
      </c>
      <c r="L21" s="510">
        <v>1</v>
      </c>
      <c r="M21" s="511">
        <v>272.83</v>
      </c>
    </row>
    <row r="22" spans="1:13" ht="14.4" customHeight="1" x14ac:dyDescent="0.3">
      <c r="A22" s="505" t="s">
        <v>515</v>
      </c>
      <c r="B22" s="506" t="s">
        <v>778</v>
      </c>
      <c r="C22" s="506" t="s">
        <v>636</v>
      </c>
      <c r="D22" s="506" t="s">
        <v>637</v>
      </c>
      <c r="E22" s="506" t="s">
        <v>638</v>
      </c>
      <c r="F22" s="510"/>
      <c r="G22" s="510"/>
      <c r="H22" s="527">
        <v>0</v>
      </c>
      <c r="I22" s="510">
        <v>10</v>
      </c>
      <c r="J22" s="510">
        <v>705.40000000000009</v>
      </c>
      <c r="K22" s="527">
        <v>1</v>
      </c>
      <c r="L22" s="510">
        <v>10</v>
      </c>
      <c r="M22" s="511">
        <v>705.40000000000009</v>
      </c>
    </row>
    <row r="23" spans="1:13" ht="14.4" customHeight="1" x14ac:dyDescent="0.3">
      <c r="A23" s="505" t="s">
        <v>515</v>
      </c>
      <c r="B23" s="506" t="s">
        <v>785</v>
      </c>
      <c r="C23" s="506" t="s">
        <v>656</v>
      </c>
      <c r="D23" s="506" t="s">
        <v>657</v>
      </c>
      <c r="E23" s="506" t="s">
        <v>658</v>
      </c>
      <c r="F23" s="510"/>
      <c r="G23" s="510"/>
      <c r="H23" s="527">
        <v>0</v>
      </c>
      <c r="I23" s="510">
        <v>4</v>
      </c>
      <c r="J23" s="510">
        <v>692.48</v>
      </c>
      <c r="K23" s="527">
        <v>1</v>
      </c>
      <c r="L23" s="510">
        <v>4</v>
      </c>
      <c r="M23" s="511">
        <v>692.48</v>
      </c>
    </row>
    <row r="24" spans="1:13" ht="14.4" customHeight="1" x14ac:dyDescent="0.3">
      <c r="A24" s="505" t="s">
        <v>515</v>
      </c>
      <c r="B24" s="506" t="s">
        <v>786</v>
      </c>
      <c r="C24" s="506" t="s">
        <v>704</v>
      </c>
      <c r="D24" s="506" t="s">
        <v>705</v>
      </c>
      <c r="E24" s="506" t="s">
        <v>706</v>
      </c>
      <c r="F24" s="510"/>
      <c r="G24" s="510"/>
      <c r="H24" s="527"/>
      <c r="I24" s="510">
        <v>1</v>
      </c>
      <c r="J24" s="510">
        <v>0</v>
      </c>
      <c r="K24" s="527"/>
      <c r="L24" s="510">
        <v>1</v>
      </c>
      <c r="M24" s="511">
        <v>0</v>
      </c>
    </row>
    <row r="25" spans="1:13" ht="14.4" customHeight="1" thickBot="1" x14ac:dyDescent="0.35">
      <c r="A25" s="512" t="s">
        <v>515</v>
      </c>
      <c r="B25" s="513" t="s">
        <v>783</v>
      </c>
      <c r="C25" s="513" t="s">
        <v>696</v>
      </c>
      <c r="D25" s="513" t="s">
        <v>697</v>
      </c>
      <c r="E25" s="513" t="s">
        <v>698</v>
      </c>
      <c r="F25" s="517"/>
      <c r="G25" s="517"/>
      <c r="H25" s="529">
        <v>0</v>
      </c>
      <c r="I25" s="517">
        <v>1</v>
      </c>
      <c r="J25" s="517">
        <v>63.75</v>
      </c>
      <c r="K25" s="529">
        <v>1</v>
      </c>
      <c r="L25" s="517">
        <v>1</v>
      </c>
      <c r="M25" s="518">
        <v>63.75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266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459</v>
      </c>
      <c r="B5" s="488" t="s">
        <v>460</v>
      </c>
      <c r="C5" s="489" t="s">
        <v>461</v>
      </c>
      <c r="D5" s="489" t="s">
        <v>461</v>
      </c>
      <c r="E5" s="489"/>
      <c r="F5" s="489" t="s">
        <v>461</v>
      </c>
      <c r="G5" s="489" t="s">
        <v>461</v>
      </c>
      <c r="H5" s="489" t="s">
        <v>461</v>
      </c>
      <c r="I5" s="490" t="s">
        <v>461</v>
      </c>
      <c r="J5" s="491" t="s">
        <v>68</v>
      </c>
    </row>
    <row r="6" spans="1:10" ht="14.4" customHeight="1" x14ac:dyDescent="0.3">
      <c r="A6" s="487" t="s">
        <v>459</v>
      </c>
      <c r="B6" s="488" t="s">
        <v>788</v>
      </c>
      <c r="C6" s="489">
        <v>3462.6486800000021</v>
      </c>
      <c r="D6" s="489">
        <v>3608.4884600000014</v>
      </c>
      <c r="E6" s="489"/>
      <c r="F6" s="489">
        <v>3308.5172900000016</v>
      </c>
      <c r="G6" s="489">
        <v>3849.87725</v>
      </c>
      <c r="H6" s="489">
        <v>-541.35995999999841</v>
      </c>
      <c r="I6" s="490">
        <v>0.85938254005371251</v>
      </c>
      <c r="J6" s="491" t="s">
        <v>1</v>
      </c>
    </row>
    <row r="7" spans="1:10" ht="14.4" customHeight="1" x14ac:dyDescent="0.3">
      <c r="A7" s="487" t="s">
        <v>459</v>
      </c>
      <c r="B7" s="488" t="s">
        <v>789</v>
      </c>
      <c r="C7" s="489">
        <v>245.23091999999994</v>
      </c>
      <c r="D7" s="489">
        <v>141.47421000000003</v>
      </c>
      <c r="E7" s="489"/>
      <c r="F7" s="489">
        <v>250.66948999999997</v>
      </c>
      <c r="G7" s="489">
        <v>320.48823010253909</v>
      </c>
      <c r="H7" s="489">
        <v>-69.818740102539124</v>
      </c>
      <c r="I7" s="490">
        <v>0.78214881688416182</v>
      </c>
      <c r="J7" s="491" t="s">
        <v>1</v>
      </c>
    </row>
    <row r="8" spans="1:10" ht="14.4" customHeight="1" x14ac:dyDescent="0.3">
      <c r="A8" s="487" t="s">
        <v>459</v>
      </c>
      <c r="B8" s="488" t="s">
        <v>790</v>
      </c>
      <c r="C8" s="489">
        <v>7.8071800000000007</v>
      </c>
      <c r="D8" s="489">
        <v>8.4202000000000012</v>
      </c>
      <c r="E8" s="489"/>
      <c r="F8" s="489">
        <v>11.994669999999999</v>
      </c>
      <c r="G8" s="489">
        <v>18.333333007812499</v>
      </c>
      <c r="H8" s="489">
        <v>-6.3386630078124995</v>
      </c>
      <c r="I8" s="490">
        <v>0.65425473888946628</v>
      </c>
      <c r="J8" s="491" t="s">
        <v>1</v>
      </c>
    </row>
    <row r="9" spans="1:10" ht="14.4" customHeight="1" x14ac:dyDescent="0.3">
      <c r="A9" s="487" t="s">
        <v>459</v>
      </c>
      <c r="B9" s="488" t="s">
        <v>791</v>
      </c>
      <c r="C9" s="489">
        <v>122.94602</v>
      </c>
      <c r="D9" s="489">
        <v>81.77273000000001</v>
      </c>
      <c r="E9" s="489"/>
      <c r="F9" s="489">
        <v>184.68892000000002</v>
      </c>
      <c r="G9" s="489">
        <v>155.83332031250001</v>
      </c>
      <c r="H9" s="489">
        <v>28.855599687500018</v>
      </c>
      <c r="I9" s="490">
        <v>1.1851696391351638</v>
      </c>
      <c r="J9" s="491" t="s">
        <v>1</v>
      </c>
    </row>
    <row r="10" spans="1:10" ht="14.4" customHeight="1" x14ac:dyDescent="0.3">
      <c r="A10" s="487" t="s">
        <v>459</v>
      </c>
      <c r="B10" s="488" t="s">
        <v>792</v>
      </c>
      <c r="C10" s="489">
        <v>8.1599999999999992E-2</v>
      </c>
      <c r="D10" s="489">
        <v>8.1599999999999992E-2</v>
      </c>
      <c r="E10" s="489"/>
      <c r="F10" s="489">
        <v>0</v>
      </c>
      <c r="G10" s="489">
        <v>0.14748187255859374</v>
      </c>
      <c r="H10" s="489">
        <v>-0.14748187255859374</v>
      </c>
      <c r="I10" s="490">
        <v>0</v>
      </c>
      <c r="J10" s="491" t="s">
        <v>1</v>
      </c>
    </row>
    <row r="11" spans="1:10" ht="14.4" customHeight="1" x14ac:dyDescent="0.3">
      <c r="A11" s="487" t="s">
        <v>459</v>
      </c>
      <c r="B11" s="488" t="s">
        <v>793</v>
      </c>
      <c r="C11" s="489">
        <v>2.9609999999999999</v>
      </c>
      <c r="D11" s="489">
        <v>2.7120000000000002</v>
      </c>
      <c r="E11" s="489"/>
      <c r="F11" s="489">
        <v>2.871</v>
      </c>
      <c r="G11" s="489">
        <v>5.4999996337890629</v>
      </c>
      <c r="H11" s="489">
        <v>-2.6289996337890629</v>
      </c>
      <c r="I11" s="490">
        <v>0.52200003475674939</v>
      </c>
      <c r="J11" s="491" t="s">
        <v>1</v>
      </c>
    </row>
    <row r="12" spans="1:10" ht="14.4" customHeight="1" x14ac:dyDescent="0.3">
      <c r="A12" s="487" t="s">
        <v>459</v>
      </c>
      <c r="B12" s="488" t="s">
        <v>794</v>
      </c>
      <c r="C12" s="489">
        <v>13.38044</v>
      </c>
      <c r="D12" s="489">
        <v>14.565000000000001</v>
      </c>
      <c r="E12" s="489"/>
      <c r="F12" s="489">
        <v>16.401499999999999</v>
      </c>
      <c r="G12" s="489">
        <v>14.666665527343749</v>
      </c>
      <c r="H12" s="489">
        <v>1.7348344726562495</v>
      </c>
      <c r="I12" s="490">
        <v>1.1182841777786448</v>
      </c>
      <c r="J12" s="491" t="s">
        <v>1</v>
      </c>
    </row>
    <row r="13" spans="1:10" ht="14.4" customHeight="1" x14ac:dyDescent="0.3">
      <c r="A13" s="487" t="s">
        <v>459</v>
      </c>
      <c r="B13" s="488" t="s">
        <v>795</v>
      </c>
      <c r="C13" s="489">
        <v>0</v>
      </c>
      <c r="D13" s="489">
        <v>0.26315</v>
      </c>
      <c r="E13" s="489"/>
      <c r="F13" s="489">
        <v>0</v>
      </c>
      <c r="G13" s="489">
        <v>0</v>
      </c>
      <c r="H13" s="489">
        <v>0</v>
      </c>
      <c r="I13" s="490" t="s">
        <v>461</v>
      </c>
      <c r="J13" s="491" t="s">
        <v>1</v>
      </c>
    </row>
    <row r="14" spans="1:10" ht="14.4" customHeight="1" x14ac:dyDescent="0.3">
      <c r="A14" s="487" t="s">
        <v>459</v>
      </c>
      <c r="B14" s="488" t="s">
        <v>465</v>
      </c>
      <c r="C14" s="489">
        <v>3855.0558400000014</v>
      </c>
      <c r="D14" s="489">
        <v>3857.7773500000017</v>
      </c>
      <c r="E14" s="489"/>
      <c r="F14" s="489">
        <v>3775.1428700000015</v>
      </c>
      <c r="G14" s="489">
        <v>4364.8462804565424</v>
      </c>
      <c r="H14" s="489">
        <v>-589.70341045654095</v>
      </c>
      <c r="I14" s="490">
        <v>0.86489709543794957</v>
      </c>
      <c r="J14" s="491" t="s">
        <v>466</v>
      </c>
    </row>
    <row r="16" spans="1:10" ht="14.4" customHeight="1" x14ac:dyDescent="0.3">
      <c r="A16" s="487" t="s">
        <v>459</v>
      </c>
      <c r="B16" s="488" t="s">
        <v>460</v>
      </c>
      <c r="C16" s="489" t="s">
        <v>461</v>
      </c>
      <c r="D16" s="489" t="s">
        <v>461</v>
      </c>
      <c r="E16" s="489"/>
      <c r="F16" s="489" t="s">
        <v>461</v>
      </c>
      <c r="G16" s="489" t="s">
        <v>461</v>
      </c>
      <c r="H16" s="489" t="s">
        <v>461</v>
      </c>
      <c r="I16" s="490" t="s">
        <v>461</v>
      </c>
      <c r="J16" s="491" t="s">
        <v>68</v>
      </c>
    </row>
    <row r="17" spans="1:10" ht="14.4" customHeight="1" x14ac:dyDescent="0.3">
      <c r="A17" s="487" t="s">
        <v>467</v>
      </c>
      <c r="B17" s="488" t="s">
        <v>468</v>
      </c>
      <c r="C17" s="489" t="s">
        <v>461</v>
      </c>
      <c r="D17" s="489" t="s">
        <v>461</v>
      </c>
      <c r="E17" s="489"/>
      <c r="F17" s="489" t="s">
        <v>461</v>
      </c>
      <c r="G17" s="489" t="s">
        <v>461</v>
      </c>
      <c r="H17" s="489" t="s">
        <v>461</v>
      </c>
      <c r="I17" s="490" t="s">
        <v>461</v>
      </c>
      <c r="J17" s="491" t="s">
        <v>0</v>
      </c>
    </row>
    <row r="18" spans="1:10" ht="14.4" customHeight="1" x14ac:dyDescent="0.3">
      <c r="A18" s="487" t="s">
        <v>467</v>
      </c>
      <c r="B18" s="488" t="s">
        <v>789</v>
      </c>
      <c r="C18" s="489">
        <v>7.8891999999999998</v>
      </c>
      <c r="D18" s="489">
        <v>0.45374999999999999</v>
      </c>
      <c r="E18" s="489"/>
      <c r="F18" s="489">
        <v>1.0224500000000001</v>
      </c>
      <c r="G18" s="489">
        <v>1</v>
      </c>
      <c r="H18" s="489">
        <v>2.2450000000000081E-2</v>
      </c>
      <c r="I18" s="490">
        <v>1.0224500000000001</v>
      </c>
      <c r="J18" s="491" t="s">
        <v>1</v>
      </c>
    </row>
    <row r="19" spans="1:10" ht="14.4" customHeight="1" x14ac:dyDescent="0.3">
      <c r="A19" s="487" t="s">
        <v>467</v>
      </c>
      <c r="B19" s="488" t="s">
        <v>790</v>
      </c>
      <c r="C19" s="489">
        <v>3.7587899999999999</v>
      </c>
      <c r="D19" s="489">
        <v>4.1319600000000012</v>
      </c>
      <c r="E19" s="489"/>
      <c r="F19" s="489">
        <v>9.9582499999999996</v>
      </c>
      <c r="G19" s="489">
        <v>10</v>
      </c>
      <c r="H19" s="489">
        <v>-4.1750000000000398E-2</v>
      </c>
      <c r="I19" s="490">
        <v>0.99582499999999996</v>
      </c>
      <c r="J19" s="491" t="s">
        <v>1</v>
      </c>
    </row>
    <row r="20" spans="1:10" ht="14.4" customHeight="1" x14ac:dyDescent="0.3">
      <c r="A20" s="487" t="s">
        <v>467</v>
      </c>
      <c r="B20" s="488" t="s">
        <v>791</v>
      </c>
      <c r="C20" s="489">
        <v>8.9668100000000006</v>
      </c>
      <c r="D20" s="489">
        <v>14.404560000000004</v>
      </c>
      <c r="E20" s="489"/>
      <c r="F20" s="489">
        <v>16.748729999999998</v>
      </c>
      <c r="G20" s="489">
        <v>32</v>
      </c>
      <c r="H20" s="489">
        <v>-15.251270000000002</v>
      </c>
      <c r="I20" s="490">
        <v>0.52339781249999995</v>
      </c>
      <c r="J20" s="491" t="s">
        <v>1</v>
      </c>
    </row>
    <row r="21" spans="1:10" ht="14.4" customHeight="1" x14ac:dyDescent="0.3">
      <c r="A21" s="487" t="s">
        <v>467</v>
      </c>
      <c r="B21" s="488" t="s">
        <v>792</v>
      </c>
      <c r="C21" s="489">
        <v>8.1599999999999992E-2</v>
      </c>
      <c r="D21" s="489">
        <v>8.1599999999999992E-2</v>
      </c>
      <c r="E21" s="489"/>
      <c r="F21" s="489">
        <v>0</v>
      </c>
      <c r="G21" s="489">
        <v>0</v>
      </c>
      <c r="H21" s="489">
        <v>0</v>
      </c>
      <c r="I21" s="490" t="s">
        <v>461</v>
      </c>
      <c r="J21" s="491" t="s">
        <v>1</v>
      </c>
    </row>
    <row r="22" spans="1:10" ht="14.4" customHeight="1" x14ac:dyDescent="0.3">
      <c r="A22" s="487" t="s">
        <v>467</v>
      </c>
      <c r="B22" s="488" t="s">
        <v>793</v>
      </c>
      <c r="C22" s="489">
        <v>2.5609999999999999</v>
      </c>
      <c r="D22" s="489">
        <v>2.3180000000000001</v>
      </c>
      <c r="E22" s="489"/>
      <c r="F22" s="489">
        <v>2.4830000000000001</v>
      </c>
      <c r="G22" s="489">
        <v>5</v>
      </c>
      <c r="H22" s="489">
        <v>-2.5169999999999999</v>
      </c>
      <c r="I22" s="490">
        <v>0.49660000000000004</v>
      </c>
      <c r="J22" s="491" t="s">
        <v>1</v>
      </c>
    </row>
    <row r="23" spans="1:10" ht="14.4" customHeight="1" x14ac:dyDescent="0.3">
      <c r="A23" s="487" t="s">
        <v>467</v>
      </c>
      <c r="B23" s="488" t="s">
        <v>794</v>
      </c>
      <c r="C23" s="489">
        <v>4.954200000000001</v>
      </c>
      <c r="D23" s="489">
        <v>5.4859999999999998</v>
      </c>
      <c r="E23" s="489"/>
      <c r="F23" s="489">
        <v>6.3479999999999999</v>
      </c>
      <c r="G23" s="489">
        <v>6</v>
      </c>
      <c r="H23" s="489">
        <v>0.34799999999999986</v>
      </c>
      <c r="I23" s="490">
        <v>1.0580000000000001</v>
      </c>
      <c r="J23" s="491" t="s">
        <v>1</v>
      </c>
    </row>
    <row r="24" spans="1:10" ht="14.4" customHeight="1" x14ac:dyDescent="0.3">
      <c r="A24" s="487" t="s">
        <v>467</v>
      </c>
      <c r="B24" s="488" t="s">
        <v>795</v>
      </c>
      <c r="C24" s="489">
        <v>0</v>
      </c>
      <c r="D24" s="489">
        <v>0.26315</v>
      </c>
      <c r="E24" s="489"/>
      <c r="F24" s="489">
        <v>0</v>
      </c>
      <c r="G24" s="489">
        <v>0</v>
      </c>
      <c r="H24" s="489">
        <v>0</v>
      </c>
      <c r="I24" s="490" t="s">
        <v>461</v>
      </c>
      <c r="J24" s="491" t="s">
        <v>1</v>
      </c>
    </row>
    <row r="25" spans="1:10" ht="14.4" customHeight="1" x14ac:dyDescent="0.3">
      <c r="A25" s="487" t="s">
        <v>467</v>
      </c>
      <c r="B25" s="488" t="s">
        <v>469</v>
      </c>
      <c r="C25" s="489">
        <v>28.211600000000004</v>
      </c>
      <c r="D25" s="489">
        <v>27.139020000000009</v>
      </c>
      <c r="E25" s="489"/>
      <c r="F25" s="489">
        <v>36.560429999999997</v>
      </c>
      <c r="G25" s="489">
        <v>55</v>
      </c>
      <c r="H25" s="489">
        <v>-18.439570000000003</v>
      </c>
      <c r="I25" s="490">
        <v>0.66473509090909089</v>
      </c>
      <c r="J25" s="491" t="s">
        <v>470</v>
      </c>
    </row>
    <row r="26" spans="1:10" ht="14.4" customHeight="1" x14ac:dyDescent="0.3">
      <c r="A26" s="487" t="s">
        <v>461</v>
      </c>
      <c r="B26" s="488" t="s">
        <v>461</v>
      </c>
      <c r="C26" s="489" t="s">
        <v>461</v>
      </c>
      <c r="D26" s="489" t="s">
        <v>461</v>
      </c>
      <c r="E26" s="489"/>
      <c r="F26" s="489" t="s">
        <v>461</v>
      </c>
      <c r="G26" s="489" t="s">
        <v>461</v>
      </c>
      <c r="H26" s="489" t="s">
        <v>461</v>
      </c>
      <c r="I26" s="490" t="s">
        <v>461</v>
      </c>
      <c r="J26" s="491" t="s">
        <v>471</v>
      </c>
    </row>
    <row r="27" spans="1:10" ht="14.4" customHeight="1" x14ac:dyDescent="0.3">
      <c r="A27" s="487" t="s">
        <v>472</v>
      </c>
      <c r="B27" s="488" t="s">
        <v>473</v>
      </c>
      <c r="C27" s="489" t="s">
        <v>461</v>
      </c>
      <c r="D27" s="489" t="s">
        <v>461</v>
      </c>
      <c r="E27" s="489"/>
      <c r="F27" s="489" t="s">
        <v>461</v>
      </c>
      <c r="G27" s="489" t="s">
        <v>461</v>
      </c>
      <c r="H27" s="489" t="s">
        <v>461</v>
      </c>
      <c r="I27" s="490" t="s">
        <v>461</v>
      </c>
      <c r="J27" s="491" t="s">
        <v>0</v>
      </c>
    </row>
    <row r="28" spans="1:10" ht="14.4" customHeight="1" x14ac:dyDescent="0.3">
      <c r="A28" s="487" t="s">
        <v>472</v>
      </c>
      <c r="B28" s="488" t="s">
        <v>788</v>
      </c>
      <c r="C28" s="489">
        <v>3462.6486800000021</v>
      </c>
      <c r="D28" s="489">
        <v>3608.4884600000014</v>
      </c>
      <c r="E28" s="489"/>
      <c r="F28" s="489">
        <v>3308.5172900000016</v>
      </c>
      <c r="G28" s="489">
        <v>3850</v>
      </c>
      <c r="H28" s="489">
        <v>-541.48270999999841</v>
      </c>
      <c r="I28" s="490">
        <v>0.85935514025974069</v>
      </c>
      <c r="J28" s="491" t="s">
        <v>1</v>
      </c>
    </row>
    <row r="29" spans="1:10" ht="14.4" customHeight="1" x14ac:dyDescent="0.3">
      <c r="A29" s="487" t="s">
        <v>472</v>
      </c>
      <c r="B29" s="488" t="s">
        <v>789</v>
      </c>
      <c r="C29" s="489">
        <v>237.34171999999995</v>
      </c>
      <c r="D29" s="489">
        <v>141.02046000000001</v>
      </c>
      <c r="E29" s="489"/>
      <c r="F29" s="489">
        <v>249.64703999999998</v>
      </c>
      <c r="G29" s="489">
        <v>319</v>
      </c>
      <c r="H29" s="489">
        <v>-69.352960000000024</v>
      </c>
      <c r="I29" s="490">
        <v>0.78259260188087765</v>
      </c>
      <c r="J29" s="491" t="s">
        <v>1</v>
      </c>
    </row>
    <row r="30" spans="1:10" ht="14.4" customHeight="1" x14ac:dyDescent="0.3">
      <c r="A30" s="487" t="s">
        <v>472</v>
      </c>
      <c r="B30" s="488" t="s">
        <v>790</v>
      </c>
      <c r="C30" s="489">
        <v>4.0483900000000004</v>
      </c>
      <c r="D30" s="489">
        <v>4.2882400000000009</v>
      </c>
      <c r="E30" s="489"/>
      <c r="F30" s="489">
        <v>2.0364199999999997</v>
      </c>
      <c r="G30" s="489">
        <v>8</v>
      </c>
      <c r="H30" s="489">
        <v>-5.9635800000000003</v>
      </c>
      <c r="I30" s="490">
        <v>0.25455249999999996</v>
      </c>
      <c r="J30" s="491" t="s">
        <v>1</v>
      </c>
    </row>
    <row r="31" spans="1:10" ht="14.4" customHeight="1" x14ac:dyDescent="0.3">
      <c r="A31" s="487" t="s">
        <v>472</v>
      </c>
      <c r="B31" s="488" t="s">
        <v>791</v>
      </c>
      <c r="C31" s="489">
        <v>113.97921000000001</v>
      </c>
      <c r="D31" s="489">
        <v>67.368170000000006</v>
      </c>
      <c r="E31" s="489"/>
      <c r="F31" s="489">
        <v>167.94019000000003</v>
      </c>
      <c r="G31" s="489">
        <v>123</v>
      </c>
      <c r="H31" s="489">
        <v>44.94019000000003</v>
      </c>
      <c r="I31" s="490">
        <v>1.365367398373984</v>
      </c>
      <c r="J31" s="491" t="s">
        <v>1</v>
      </c>
    </row>
    <row r="32" spans="1:10" ht="14.4" customHeight="1" x14ac:dyDescent="0.3">
      <c r="A32" s="487" t="s">
        <v>472</v>
      </c>
      <c r="B32" s="488" t="s">
        <v>793</v>
      </c>
      <c r="C32" s="489">
        <v>0.4</v>
      </c>
      <c r="D32" s="489">
        <v>0.39400000000000002</v>
      </c>
      <c r="E32" s="489"/>
      <c r="F32" s="489">
        <v>0.38800000000000001</v>
      </c>
      <c r="G32" s="489">
        <v>1</v>
      </c>
      <c r="H32" s="489">
        <v>-0.61199999999999999</v>
      </c>
      <c r="I32" s="490">
        <v>0.38800000000000001</v>
      </c>
      <c r="J32" s="491" t="s">
        <v>1</v>
      </c>
    </row>
    <row r="33" spans="1:10" ht="14.4" customHeight="1" x14ac:dyDescent="0.3">
      <c r="A33" s="487" t="s">
        <v>472</v>
      </c>
      <c r="B33" s="488" t="s">
        <v>794</v>
      </c>
      <c r="C33" s="489">
        <v>8.42624</v>
      </c>
      <c r="D33" s="489">
        <v>9.0790000000000006</v>
      </c>
      <c r="E33" s="489"/>
      <c r="F33" s="489">
        <v>10.0535</v>
      </c>
      <c r="G33" s="489">
        <v>8</v>
      </c>
      <c r="H33" s="489">
        <v>2.0534999999999997</v>
      </c>
      <c r="I33" s="490">
        <v>1.2566875</v>
      </c>
      <c r="J33" s="491" t="s">
        <v>1</v>
      </c>
    </row>
    <row r="34" spans="1:10" ht="14.4" customHeight="1" x14ac:dyDescent="0.3">
      <c r="A34" s="487" t="s">
        <v>472</v>
      </c>
      <c r="B34" s="488" t="s">
        <v>474</v>
      </c>
      <c r="C34" s="489">
        <v>3826.8442400000017</v>
      </c>
      <c r="D34" s="489">
        <v>3830.6383300000016</v>
      </c>
      <c r="E34" s="489"/>
      <c r="F34" s="489">
        <v>3738.582440000001</v>
      </c>
      <c r="G34" s="489">
        <v>4310</v>
      </c>
      <c r="H34" s="489">
        <v>-571.41755999999896</v>
      </c>
      <c r="I34" s="490">
        <v>0.86742051972157797</v>
      </c>
      <c r="J34" s="491" t="s">
        <v>470</v>
      </c>
    </row>
    <row r="35" spans="1:10" ht="14.4" customHeight="1" x14ac:dyDescent="0.3">
      <c r="A35" s="487" t="s">
        <v>461</v>
      </c>
      <c r="B35" s="488" t="s">
        <v>461</v>
      </c>
      <c r="C35" s="489" t="s">
        <v>461</v>
      </c>
      <c r="D35" s="489" t="s">
        <v>461</v>
      </c>
      <c r="E35" s="489"/>
      <c r="F35" s="489" t="s">
        <v>461</v>
      </c>
      <c r="G35" s="489" t="s">
        <v>461</v>
      </c>
      <c r="H35" s="489" t="s">
        <v>461</v>
      </c>
      <c r="I35" s="490" t="s">
        <v>461</v>
      </c>
      <c r="J35" s="491" t="s">
        <v>471</v>
      </c>
    </row>
    <row r="36" spans="1:10" ht="14.4" customHeight="1" x14ac:dyDescent="0.3">
      <c r="A36" s="487" t="s">
        <v>459</v>
      </c>
      <c r="B36" s="488" t="s">
        <v>465</v>
      </c>
      <c r="C36" s="489">
        <v>3855.0558400000018</v>
      </c>
      <c r="D36" s="489">
        <v>3857.7773500000017</v>
      </c>
      <c r="E36" s="489"/>
      <c r="F36" s="489">
        <v>3775.1428700000015</v>
      </c>
      <c r="G36" s="489">
        <v>4365</v>
      </c>
      <c r="H36" s="489">
        <v>-589.85712999999851</v>
      </c>
      <c r="I36" s="490">
        <v>0.86486663688430732</v>
      </c>
      <c r="J36" s="491" t="s">
        <v>466</v>
      </c>
    </row>
  </sheetData>
  <mergeCells count="3">
    <mergeCell ref="A1:I1"/>
    <mergeCell ref="F3:I3"/>
    <mergeCell ref="C4:D4"/>
  </mergeCells>
  <conditionalFormatting sqref="F15 F37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36">
    <cfRule type="expression" dxfId="11" priority="6">
      <formula>$H16&gt;0</formula>
    </cfRule>
  </conditionalFormatting>
  <conditionalFormatting sqref="A16:A36">
    <cfRule type="expression" dxfId="10" priority="5">
      <formula>AND($J16&lt;&gt;"mezeraKL",$J16&lt;&gt;"")</formula>
    </cfRule>
  </conditionalFormatting>
  <conditionalFormatting sqref="I16:I36">
    <cfRule type="expression" dxfId="9" priority="7">
      <formula>$I16&gt;1</formula>
    </cfRule>
  </conditionalFormatting>
  <conditionalFormatting sqref="B16:B36">
    <cfRule type="expression" dxfId="8" priority="4">
      <formula>OR($J16="NS",$J16="SumaNS",$J16="Účet")</formula>
    </cfRule>
  </conditionalFormatting>
  <conditionalFormatting sqref="A16:D36 F16:I36">
    <cfRule type="expression" dxfId="7" priority="8">
      <formula>AND($J16&lt;&gt;"",$J16&lt;&gt;"mezeraKL")</formula>
    </cfRule>
  </conditionalFormatting>
  <conditionalFormatting sqref="B16:D36 F16:I36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36 F16:I36">
    <cfRule type="expression" dxfId="5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1239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266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24.382782154400889</v>
      </c>
      <c r="J3" s="98">
        <f>SUBTOTAL(9,J5:J1048576)</f>
        <v>150987.00100082159</v>
      </c>
      <c r="K3" s="99">
        <f>SUBTOTAL(9,K5:K1048576)</f>
        <v>3681483.153549342</v>
      </c>
    </row>
    <row r="4" spans="1:11" s="208" customFormat="1" ht="14.4" customHeight="1" thickBot="1" x14ac:dyDescent="0.35">
      <c r="A4" s="596" t="s">
        <v>4</v>
      </c>
      <c r="B4" s="597" t="s">
        <v>5</v>
      </c>
      <c r="C4" s="597" t="s">
        <v>0</v>
      </c>
      <c r="D4" s="597" t="s">
        <v>6</v>
      </c>
      <c r="E4" s="597" t="s">
        <v>7</v>
      </c>
      <c r="F4" s="597" t="s">
        <v>1</v>
      </c>
      <c r="G4" s="597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" customHeight="1" x14ac:dyDescent="0.3">
      <c r="A5" s="564" t="s">
        <v>459</v>
      </c>
      <c r="B5" s="565" t="s">
        <v>460</v>
      </c>
      <c r="C5" s="568" t="s">
        <v>467</v>
      </c>
      <c r="D5" s="598" t="s">
        <v>468</v>
      </c>
      <c r="E5" s="568" t="s">
        <v>796</v>
      </c>
      <c r="F5" s="598" t="s">
        <v>797</v>
      </c>
      <c r="G5" s="568" t="s">
        <v>798</v>
      </c>
      <c r="H5" s="568" t="s">
        <v>799</v>
      </c>
      <c r="I5" s="116">
        <v>139.14999389648438</v>
      </c>
      <c r="J5" s="116">
        <v>4</v>
      </c>
      <c r="K5" s="581">
        <v>556.5999755859375</v>
      </c>
    </row>
    <row r="6" spans="1:11" ht="14.4" customHeight="1" x14ac:dyDescent="0.3">
      <c r="A6" s="505" t="s">
        <v>459</v>
      </c>
      <c r="B6" s="506" t="s">
        <v>460</v>
      </c>
      <c r="C6" s="507" t="s">
        <v>467</v>
      </c>
      <c r="D6" s="508" t="s">
        <v>468</v>
      </c>
      <c r="E6" s="507" t="s">
        <v>796</v>
      </c>
      <c r="F6" s="508" t="s">
        <v>797</v>
      </c>
      <c r="G6" s="507" t="s">
        <v>800</v>
      </c>
      <c r="H6" s="507" t="s">
        <v>801</v>
      </c>
      <c r="I6" s="510">
        <v>37.509998321533203</v>
      </c>
      <c r="J6" s="510">
        <v>10</v>
      </c>
      <c r="K6" s="511">
        <v>375.10000610351562</v>
      </c>
    </row>
    <row r="7" spans="1:11" ht="14.4" customHeight="1" x14ac:dyDescent="0.3">
      <c r="A7" s="505" t="s">
        <v>459</v>
      </c>
      <c r="B7" s="506" t="s">
        <v>460</v>
      </c>
      <c r="C7" s="507" t="s">
        <v>467</v>
      </c>
      <c r="D7" s="508" t="s">
        <v>468</v>
      </c>
      <c r="E7" s="507" t="s">
        <v>796</v>
      </c>
      <c r="F7" s="508" t="s">
        <v>797</v>
      </c>
      <c r="G7" s="507" t="s">
        <v>802</v>
      </c>
      <c r="H7" s="507" t="s">
        <v>803</v>
      </c>
      <c r="I7" s="510">
        <v>90.75</v>
      </c>
      <c r="J7" s="510">
        <v>1</v>
      </c>
      <c r="K7" s="511">
        <v>90.75</v>
      </c>
    </row>
    <row r="8" spans="1:11" ht="14.4" customHeight="1" x14ac:dyDescent="0.3">
      <c r="A8" s="505" t="s">
        <v>459</v>
      </c>
      <c r="B8" s="506" t="s">
        <v>460</v>
      </c>
      <c r="C8" s="507" t="s">
        <v>467</v>
      </c>
      <c r="D8" s="508" t="s">
        <v>468</v>
      </c>
      <c r="E8" s="507" t="s">
        <v>804</v>
      </c>
      <c r="F8" s="508" t="s">
        <v>805</v>
      </c>
      <c r="G8" s="507" t="s">
        <v>806</v>
      </c>
      <c r="H8" s="507" t="s">
        <v>807</v>
      </c>
      <c r="I8" s="510">
        <v>0.6339999914169312</v>
      </c>
      <c r="J8" s="510">
        <v>4000</v>
      </c>
      <c r="K8" s="511">
        <v>2532.1400146484375</v>
      </c>
    </row>
    <row r="9" spans="1:11" ht="14.4" customHeight="1" x14ac:dyDescent="0.3">
      <c r="A9" s="505" t="s">
        <v>459</v>
      </c>
      <c r="B9" s="506" t="s">
        <v>460</v>
      </c>
      <c r="C9" s="507" t="s">
        <v>467</v>
      </c>
      <c r="D9" s="508" t="s">
        <v>468</v>
      </c>
      <c r="E9" s="507" t="s">
        <v>804</v>
      </c>
      <c r="F9" s="508" t="s">
        <v>805</v>
      </c>
      <c r="G9" s="507" t="s">
        <v>808</v>
      </c>
      <c r="H9" s="507" t="s">
        <v>809</v>
      </c>
      <c r="I9" s="510">
        <v>1.4940000057220459</v>
      </c>
      <c r="J9" s="510">
        <v>1000</v>
      </c>
      <c r="K9" s="511">
        <v>1494</v>
      </c>
    </row>
    <row r="10" spans="1:11" ht="14.4" customHeight="1" x14ac:dyDescent="0.3">
      <c r="A10" s="505" t="s">
        <v>459</v>
      </c>
      <c r="B10" s="506" t="s">
        <v>460</v>
      </c>
      <c r="C10" s="507" t="s">
        <v>467</v>
      </c>
      <c r="D10" s="508" t="s">
        <v>468</v>
      </c>
      <c r="E10" s="507" t="s">
        <v>804</v>
      </c>
      <c r="F10" s="508" t="s">
        <v>805</v>
      </c>
      <c r="G10" s="507" t="s">
        <v>810</v>
      </c>
      <c r="H10" s="507" t="s">
        <v>811</v>
      </c>
      <c r="I10" s="510">
        <v>13.020000457763672</v>
      </c>
      <c r="J10" s="510">
        <v>5</v>
      </c>
      <c r="K10" s="511">
        <v>65.100002288818359</v>
      </c>
    </row>
    <row r="11" spans="1:11" ht="14.4" customHeight="1" x14ac:dyDescent="0.3">
      <c r="A11" s="505" t="s">
        <v>459</v>
      </c>
      <c r="B11" s="506" t="s">
        <v>460</v>
      </c>
      <c r="C11" s="507" t="s">
        <v>467</v>
      </c>
      <c r="D11" s="508" t="s">
        <v>468</v>
      </c>
      <c r="E11" s="507" t="s">
        <v>804</v>
      </c>
      <c r="F11" s="508" t="s">
        <v>805</v>
      </c>
      <c r="G11" s="507" t="s">
        <v>812</v>
      </c>
      <c r="H11" s="507" t="s">
        <v>813</v>
      </c>
      <c r="I11" s="510">
        <v>4.290000120798747</v>
      </c>
      <c r="J11" s="510">
        <v>57</v>
      </c>
      <c r="K11" s="511">
        <v>244.85999298095703</v>
      </c>
    </row>
    <row r="12" spans="1:11" ht="14.4" customHeight="1" x14ac:dyDescent="0.3">
      <c r="A12" s="505" t="s">
        <v>459</v>
      </c>
      <c r="B12" s="506" t="s">
        <v>460</v>
      </c>
      <c r="C12" s="507" t="s">
        <v>467</v>
      </c>
      <c r="D12" s="508" t="s">
        <v>468</v>
      </c>
      <c r="E12" s="507" t="s">
        <v>804</v>
      </c>
      <c r="F12" s="508" t="s">
        <v>805</v>
      </c>
      <c r="G12" s="507" t="s">
        <v>814</v>
      </c>
      <c r="H12" s="507" t="s">
        <v>815</v>
      </c>
      <c r="I12" s="510">
        <v>8.5799999237060547</v>
      </c>
      <c r="J12" s="510">
        <v>24</v>
      </c>
      <c r="K12" s="511">
        <v>205.91999816894531</v>
      </c>
    </row>
    <row r="13" spans="1:11" ht="14.4" customHeight="1" x14ac:dyDescent="0.3">
      <c r="A13" s="505" t="s">
        <v>459</v>
      </c>
      <c r="B13" s="506" t="s">
        <v>460</v>
      </c>
      <c r="C13" s="507" t="s">
        <v>467</v>
      </c>
      <c r="D13" s="508" t="s">
        <v>468</v>
      </c>
      <c r="E13" s="507" t="s">
        <v>804</v>
      </c>
      <c r="F13" s="508" t="s">
        <v>805</v>
      </c>
      <c r="G13" s="507" t="s">
        <v>816</v>
      </c>
      <c r="H13" s="507" t="s">
        <v>817</v>
      </c>
      <c r="I13" s="510">
        <v>1.6399999856948853</v>
      </c>
      <c r="J13" s="510">
        <v>160</v>
      </c>
      <c r="K13" s="511">
        <v>262.15000915527344</v>
      </c>
    </row>
    <row r="14" spans="1:11" ht="14.4" customHeight="1" x14ac:dyDescent="0.3">
      <c r="A14" s="505" t="s">
        <v>459</v>
      </c>
      <c r="B14" s="506" t="s">
        <v>460</v>
      </c>
      <c r="C14" s="507" t="s">
        <v>467</v>
      </c>
      <c r="D14" s="508" t="s">
        <v>468</v>
      </c>
      <c r="E14" s="507" t="s">
        <v>804</v>
      </c>
      <c r="F14" s="508" t="s">
        <v>805</v>
      </c>
      <c r="G14" s="507" t="s">
        <v>818</v>
      </c>
      <c r="H14" s="507" t="s">
        <v>819</v>
      </c>
      <c r="I14" s="510">
        <v>12.170000076293945</v>
      </c>
      <c r="J14" s="510">
        <v>10</v>
      </c>
      <c r="K14" s="511">
        <v>121.69999694824219</v>
      </c>
    </row>
    <row r="15" spans="1:11" ht="14.4" customHeight="1" x14ac:dyDescent="0.3">
      <c r="A15" s="505" t="s">
        <v>459</v>
      </c>
      <c r="B15" s="506" t="s">
        <v>460</v>
      </c>
      <c r="C15" s="507" t="s">
        <v>467</v>
      </c>
      <c r="D15" s="508" t="s">
        <v>468</v>
      </c>
      <c r="E15" s="507" t="s">
        <v>804</v>
      </c>
      <c r="F15" s="508" t="s">
        <v>805</v>
      </c>
      <c r="G15" s="507" t="s">
        <v>820</v>
      </c>
      <c r="H15" s="507" t="s">
        <v>821</v>
      </c>
      <c r="I15" s="510">
        <v>13.229999542236328</v>
      </c>
      <c r="J15" s="510">
        <v>10</v>
      </c>
      <c r="K15" s="511">
        <v>132.25</v>
      </c>
    </row>
    <row r="16" spans="1:11" ht="14.4" customHeight="1" x14ac:dyDescent="0.3">
      <c r="A16" s="505" t="s">
        <v>459</v>
      </c>
      <c r="B16" s="506" t="s">
        <v>460</v>
      </c>
      <c r="C16" s="507" t="s">
        <v>467</v>
      </c>
      <c r="D16" s="508" t="s">
        <v>468</v>
      </c>
      <c r="E16" s="507" t="s">
        <v>804</v>
      </c>
      <c r="F16" s="508" t="s">
        <v>805</v>
      </c>
      <c r="G16" s="507" t="s">
        <v>822</v>
      </c>
      <c r="H16" s="507" t="s">
        <v>823</v>
      </c>
      <c r="I16" s="510">
        <v>10.520000457763672</v>
      </c>
      <c r="J16" s="510">
        <v>20</v>
      </c>
      <c r="K16" s="511">
        <v>210.39999389648437</v>
      </c>
    </row>
    <row r="17" spans="1:11" ht="14.4" customHeight="1" x14ac:dyDescent="0.3">
      <c r="A17" s="505" t="s">
        <v>459</v>
      </c>
      <c r="B17" s="506" t="s">
        <v>460</v>
      </c>
      <c r="C17" s="507" t="s">
        <v>467</v>
      </c>
      <c r="D17" s="508" t="s">
        <v>468</v>
      </c>
      <c r="E17" s="507" t="s">
        <v>804</v>
      </c>
      <c r="F17" s="508" t="s">
        <v>805</v>
      </c>
      <c r="G17" s="507" t="s">
        <v>824</v>
      </c>
      <c r="H17" s="507" t="s">
        <v>825</v>
      </c>
      <c r="I17" s="510">
        <v>13.220000267028809</v>
      </c>
      <c r="J17" s="510">
        <v>2</v>
      </c>
      <c r="K17" s="511">
        <v>26.440000534057617</v>
      </c>
    </row>
    <row r="18" spans="1:11" ht="14.4" customHeight="1" x14ac:dyDescent="0.3">
      <c r="A18" s="505" t="s">
        <v>459</v>
      </c>
      <c r="B18" s="506" t="s">
        <v>460</v>
      </c>
      <c r="C18" s="507" t="s">
        <v>467</v>
      </c>
      <c r="D18" s="508" t="s">
        <v>468</v>
      </c>
      <c r="E18" s="507" t="s">
        <v>804</v>
      </c>
      <c r="F18" s="508" t="s">
        <v>805</v>
      </c>
      <c r="G18" s="507" t="s">
        <v>826</v>
      </c>
      <c r="H18" s="507" t="s">
        <v>827</v>
      </c>
      <c r="I18" s="510">
        <v>17.620000839233398</v>
      </c>
      <c r="J18" s="510">
        <v>8</v>
      </c>
      <c r="K18" s="511">
        <v>140.95000076293945</v>
      </c>
    </row>
    <row r="19" spans="1:11" ht="14.4" customHeight="1" x14ac:dyDescent="0.3">
      <c r="A19" s="505" t="s">
        <v>459</v>
      </c>
      <c r="B19" s="506" t="s">
        <v>460</v>
      </c>
      <c r="C19" s="507" t="s">
        <v>467</v>
      </c>
      <c r="D19" s="508" t="s">
        <v>468</v>
      </c>
      <c r="E19" s="507" t="s">
        <v>804</v>
      </c>
      <c r="F19" s="508" t="s">
        <v>805</v>
      </c>
      <c r="G19" s="507" t="s">
        <v>828</v>
      </c>
      <c r="H19" s="507" t="s">
        <v>829</v>
      </c>
      <c r="I19" s="510">
        <v>22.309999465942383</v>
      </c>
      <c r="J19" s="510">
        <v>5</v>
      </c>
      <c r="K19" s="511">
        <v>111.54999732971191</v>
      </c>
    </row>
    <row r="20" spans="1:11" ht="14.4" customHeight="1" x14ac:dyDescent="0.3">
      <c r="A20" s="505" t="s">
        <v>459</v>
      </c>
      <c r="B20" s="506" t="s">
        <v>460</v>
      </c>
      <c r="C20" s="507" t="s">
        <v>467</v>
      </c>
      <c r="D20" s="508" t="s">
        <v>468</v>
      </c>
      <c r="E20" s="507" t="s">
        <v>804</v>
      </c>
      <c r="F20" s="508" t="s">
        <v>805</v>
      </c>
      <c r="G20" s="507" t="s">
        <v>830</v>
      </c>
      <c r="H20" s="507" t="s">
        <v>831</v>
      </c>
      <c r="I20" s="510">
        <v>2.7400000095367432</v>
      </c>
      <c r="J20" s="510">
        <v>120</v>
      </c>
      <c r="K20" s="511">
        <v>329.09999847412109</v>
      </c>
    </row>
    <row r="21" spans="1:11" ht="14.4" customHeight="1" x14ac:dyDescent="0.3">
      <c r="A21" s="505" t="s">
        <v>459</v>
      </c>
      <c r="B21" s="506" t="s">
        <v>460</v>
      </c>
      <c r="C21" s="507" t="s">
        <v>467</v>
      </c>
      <c r="D21" s="508" t="s">
        <v>468</v>
      </c>
      <c r="E21" s="507" t="s">
        <v>804</v>
      </c>
      <c r="F21" s="508" t="s">
        <v>805</v>
      </c>
      <c r="G21" s="507" t="s">
        <v>832</v>
      </c>
      <c r="H21" s="507" t="s">
        <v>833</v>
      </c>
      <c r="I21" s="510">
        <v>0.66400002241134648</v>
      </c>
      <c r="J21" s="510">
        <v>300</v>
      </c>
      <c r="K21" s="511">
        <v>199.5</v>
      </c>
    </row>
    <row r="22" spans="1:11" ht="14.4" customHeight="1" x14ac:dyDescent="0.3">
      <c r="A22" s="505" t="s">
        <v>459</v>
      </c>
      <c r="B22" s="506" t="s">
        <v>460</v>
      </c>
      <c r="C22" s="507" t="s">
        <v>467</v>
      </c>
      <c r="D22" s="508" t="s">
        <v>468</v>
      </c>
      <c r="E22" s="507" t="s">
        <v>804</v>
      </c>
      <c r="F22" s="508" t="s">
        <v>805</v>
      </c>
      <c r="G22" s="507" t="s">
        <v>834</v>
      </c>
      <c r="H22" s="507" t="s">
        <v>835</v>
      </c>
      <c r="I22" s="510">
        <v>27.875714165823801</v>
      </c>
      <c r="J22" s="510">
        <v>10</v>
      </c>
      <c r="K22" s="511">
        <v>278.76000022888184</v>
      </c>
    </row>
    <row r="23" spans="1:11" ht="14.4" customHeight="1" x14ac:dyDescent="0.3">
      <c r="A23" s="505" t="s">
        <v>459</v>
      </c>
      <c r="B23" s="506" t="s">
        <v>460</v>
      </c>
      <c r="C23" s="507" t="s">
        <v>467</v>
      </c>
      <c r="D23" s="508" t="s">
        <v>468</v>
      </c>
      <c r="E23" s="507" t="s">
        <v>804</v>
      </c>
      <c r="F23" s="508" t="s">
        <v>805</v>
      </c>
      <c r="G23" s="507" t="s">
        <v>836</v>
      </c>
      <c r="H23" s="507" t="s">
        <v>837</v>
      </c>
      <c r="I23" s="510">
        <v>28.734999656677246</v>
      </c>
      <c r="J23" s="510">
        <v>105</v>
      </c>
      <c r="K23" s="511">
        <v>3017.2499389648437</v>
      </c>
    </row>
    <row r="24" spans="1:11" ht="14.4" customHeight="1" x14ac:dyDescent="0.3">
      <c r="A24" s="505" t="s">
        <v>459</v>
      </c>
      <c r="B24" s="506" t="s">
        <v>460</v>
      </c>
      <c r="C24" s="507" t="s">
        <v>467</v>
      </c>
      <c r="D24" s="508" t="s">
        <v>468</v>
      </c>
      <c r="E24" s="507" t="s">
        <v>804</v>
      </c>
      <c r="F24" s="508" t="s">
        <v>805</v>
      </c>
      <c r="G24" s="507" t="s">
        <v>838</v>
      </c>
      <c r="H24" s="507" t="s">
        <v>839</v>
      </c>
      <c r="I24" s="510">
        <v>18.909999847412109</v>
      </c>
      <c r="J24" s="510">
        <v>5</v>
      </c>
      <c r="K24" s="511">
        <v>94.529998779296875</v>
      </c>
    </row>
    <row r="25" spans="1:11" ht="14.4" customHeight="1" x14ac:dyDescent="0.3">
      <c r="A25" s="505" t="s">
        <v>459</v>
      </c>
      <c r="B25" s="506" t="s">
        <v>460</v>
      </c>
      <c r="C25" s="507" t="s">
        <v>467</v>
      </c>
      <c r="D25" s="508" t="s">
        <v>468</v>
      </c>
      <c r="E25" s="507" t="s">
        <v>840</v>
      </c>
      <c r="F25" s="508" t="s">
        <v>841</v>
      </c>
      <c r="G25" s="507" t="s">
        <v>842</v>
      </c>
      <c r="H25" s="507" t="s">
        <v>843</v>
      </c>
      <c r="I25" s="510">
        <v>8.2299995422363281</v>
      </c>
      <c r="J25" s="510">
        <v>20</v>
      </c>
      <c r="K25" s="511">
        <v>164.55999755859375</v>
      </c>
    </row>
    <row r="26" spans="1:11" ht="14.4" customHeight="1" x14ac:dyDescent="0.3">
      <c r="A26" s="505" t="s">
        <v>459</v>
      </c>
      <c r="B26" s="506" t="s">
        <v>460</v>
      </c>
      <c r="C26" s="507" t="s">
        <v>467</v>
      </c>
      <c r="D26" s="508" t="s">
        <v>468</v>
      </c>
      <c r="E26" s="507" t="s">
        <v>840</v>
      </c>
      <c r="F26" s="508" t="s">
        <v>841</v>
      </c>
      <c r="G26" s="507" t="s">
        <v>844</v>
      </c>
      <c r="H26" s="507" t="s">
        <v>845</v>
      </c>
      <c r="I26" s="510">
        <v>1.1999999731779098E-2</v>
      </c>
      <c r="J26" s="510">
        <v>1300</v>
      </c>
      <c r="K26" s="511">
        <v>15</v>
      </c>
    </row>
    <row r="27" spans="1:11" ht="14.4" customHeight="1" x14ac:dyDescent="0.3">
      <c r="A27" s="505" t="s">
        <v>459</v>
      </c>
      <c r="B27" s="506" t="s">
        <v>460</v>
      </c>
      <c r="C27" s="507" t="s">
        <v>467</v>
      </c>
      <c r="D27" s="508" t="s">
        <v>468</v>
      </c>
      <c r="E27" s="507" t="s">
        <v>840</v>
      </c>
      <c r="F27" s="508" t="s">
        <v>841</v>
      </c>
      <c r="G27" s="507" t="s">
        <v>846</v>
      </c>
      <c r="H27" s="507" t="s">
        <v>847</v>
      </c>
      <c r="I27" s="510">
        <v>33.880001068115234</v>
      </c>
      <c r="J27" s="510">
        <v>1</v>
      </c>
      <c r="K27" s="511">
        <v>33.880001068115234</v>
      </c>
    </row>
    <row r="28" spans="1:11" ht="14.4" customHeight="1" x14ac:dyDescent="0.3">
      <c r="A28" s="505" t="s">
        <v>459</v>
      </c>
      <c r="B28" s="506" t="s">
        <v>460</v>
      </c>
      <c r="C28" s="507" t="s">
        <v>467</v>
      </c>
      <c r="D28" s="508" t="s">
        <v>468</v>
      </c>
      <c r="E28" s="507" t="s">
        <v>840</v>
      </c>
      <c r="F28" s="508" t="s">
        <v>841</v>
      </c>
      <c r="G28" s="507" t="s">
        <v>848</v>
      </c>
      <c r="H28" s="507" t="s">
        <v>849</v>
      </c>
      <c r="I28" s="510">
        <v>17.979999542236328</v>
      </c>
      <c r="J28" s="510">
        <v>5</v>
      </c>
      <c r="K28" s="511">
        <v>89.900001525878906</v>
      </c>
    </row>
    <row r="29" spans="1:11" ht="14.4" customHeight="1" x14ac:dyDescent="0.3">
      <c r="A29" s="505" t="s">
        <v>459</v>
      </c>
      <c r="B29" s="506" t="s">
        <v>460</v>
      </c>
      <c r="C29" s="507" t="s">
        <v>467</v>
      </c>
      <c r="D29" s="508" t="s">
        <v>468</v>
      </c>
      <c r="E29" s="507" t="s">
        <v>840</v>
      </c>
      <c r="F29" s="508" t="s">
        <v>841</v>
      </c>
      <c r="G29" s="507" t="s">
        <v>850</v>
      </c>
      <c r="H29" s="507" t="s">
        <v>851</v>
      </c>
      <c r="I29" s="510">
        <v>4.630000114440918</v>
      </c>
      <c r="J29" s="510">
        <v>300</v>
      </c>
      <c r="K29" s="511">
        <v>1389</v>
      </c>
    </row>
    <row r="30" spans="1:11" ht="14.4" customHeight="1" x14ac:dyDescent="0.3">
      <c r="A30" s="505" t="s">
        <v>459</v>
      </c>
      <c r="B30" s="506" t="s">
        <v>460</v>
      </c>
      <c r="C30" s="507" t="s">
        <v>467</v>
      </c>
      <c r="D30" s="508" t="s">
        <v>468</v>
      </c>
      <c r="E30" s="507" t="s">
        <v>840</v>
      </c>
      <c r="F30" s="508" t="s">
        <v>841</v>
      </c>
      <c r="G30" s="507" t="s">
        <v>852</v>
      </c>
      <c r="H30" s="507" t="s">
        <v>853</v>
      </c>
      <c r="I30" s="510">
        <v>3.1500000953674316</v>
      </c>
      <c r="J30" s="510">
        <v>20</v>
      </c>
      <c r="K30" s="511">
        <v>63</v>
      </c>
    </row>
    <row r="31" spans="1:11" ht="14.4" customHeight="1" x14ac:dyDescent="0.3">
      <c r="A31" s="505" t="s">
        <v>459</v>
      </c>
      <c r="B31" s="506" t="s">
        <v>460</v>
      </c>
      <c r="C31" s="507" t="s">
        <v>467</v>
      </c>
      <c r="D31" s="508" t="s">
        <v>468</v>
      </c>
      <c r="E31" s="507" t="s">
        <v>840</v>
      </c>
      <c r="F31" s="508" t="s">
        <v>841</v>
      </c>
      <c r="G31" s="507" t="s">
        <v>854</v>
      </c>
      <c r="H31" s="507" t="s">
        <v>855</v>
      </c>
      <c r="I31" s="510">
        <v>2.8349999189376831</v>
      </c>
      <c r="J31" s="510">
        <v>100</v>
      </c>
      <c r="K31" s="511">
        <v>283.5</v>
      </c>
    </row>
    <row r="32" spans="1:11" ht="14.4" customHeight="1" x14ac:dyDescent="0.3">
      <c r="A32" s="505" t="s">
        <v>459</v>
      </c>
      <c r="B32" s="506" t="s">
        <v>460</v>
      </c>
      <c r="C32" s="507" t="s">
        <v>467</v>
      </c>
      <c r="D32" s="508" t="s">
        <v>468</v>
      </c>
      <c r="E32" s="507" t="s">
        <v>840</v>
      </c>
      <c r="F32" s="508" t="s">
        <v>841</v>
      </c>
      <c r="G32" s="507" t="s">
        <v>856</v>
      </c>
      <c r="H32" s="507" t="s">
        <v>857</v>
      </c>
      <c r="I32" s="510">
        <v>183.91999816894531</v>
      </c>
      <c r="J32" s="510">
        <v>1</v>
      </c>
      <c r="K32" s="511">
        <v>183.91999816894531</v>
      </c>
    </row>
    <row r="33" spans="1:11" ht="14.4" customHeight="1" x14ac:dyDescent="0.3">
      <c r="A33" s="505" t="s">
        <v>459</v>
      </c>
      <c r="B33" s="506" t="s">
        <v>460</v>
      </c>
      <c r="C33" s="507" t="s">
        <v>467</v>
      </c>
      <c r="D33" s="508" t="s">
        <v>468</v>
      </c>
      <c r="E33" s="507" t="s">
        <v>840</v>
      </c>
      <c r="F33" s="508" t="s">
        <v>841</v>
      </c>
      <c r="G33" s="507" t="s">
        <v>858</v>
      </c>
      <c r="H33" s="507" t="s">
        <v>859</v>
      </c>
      <c r="I33" s="510">
        <v>11.739999771118164</v>
      </c>
      <c r="J33" s="510">
        <v>10</v>
      </c>
      <c r="K33" s="511">
        <v>117.40000152587891</v>
      </c>
    </row>
    <row r="34" spans="1:11" ht="14.4" customHeight="1" x14ac:dyDescent="0.3">
      <c r="A34" s="505" t="s">
        <v>459</v>
      </c>
      <c r="B34" s="506" t="s">
        <v>460</v>
      </c>
      <c r="C34" s="507" t="s">
        <v>467</v>
      </c>
      <c r="D34" s="508" t="s">
        <v>468</v>
      </c>
      <c r="E34" s="507" t="s">
        <v>840</v>
      </c>
      <c r="F34" s="508" t="s">
        <v>841</v>
      </c>
      <c r="G34" s="507" t="s">
        <v>860</v>
      </c>
      <c r="H34" s="507" t="s">
        <v>861</v>
      </c>
      <c r="I34" s="510">
        <v>13.310000419616699</v>
      </c>
      <c r="J34" s="510">
        <v>60</v>
      </c>
      <c r="K34" s="511">
        <v>798.60003662109375</v>
      </c>
    </row>
    <row r="35" spans="1:11" ht="14.4" customHeight="1" x14ac:dyDescent="0.3">
      <c r="A35" s="505" t="s">
        <v>459</v>
      </c>
      <c r="B35" s="506" t="s">
        <v>460</v>
      </c>
      <c r="C35" s="507" t="s">
        <v>467</v>
      </c>
      <c r="D35" s="508" t="s">
        <v>468</v>
      </c>
      <c r="E35" s="507" t="s">
        <v>840</v>
      </c>
      <c r="F35" s="508" t="s">
        <v>841</v>
      </c>
      <c r="G35" s="507" t="s">
        <v>862</v>
      </c>
      <c r="H35" s="507" t="s">
        <v>863</v>
      </c>
      <c r="I35" s="510">
        <v>25.530000686645508</v>
      </c>
      <c r="J35" s="510">
        <v>50.000000417232513</v>
      </c>
      <c r="K35" s="511">
        <v>1276.5000152587891</v>
      </c>
    </row>
    <row r="36" spans="1:11" ht="14.4" customHeight="1" x14ac:dyDescent="0.3">
      <c r="A36" s="505" t="s">
        <v>459</v>
      </c>
      <c r="B36" s="506" t="s">
        <v>460</v>
      </c>
      <c r="C36" s="507" t="s">
        <v>467</v>
      </c>
      <c r="D36" s="508" t="s">
        <v>468</v>
      </c>
      <c r="E36" s="507" t="s">
        <v>840</v>
      </c>
      <c r="F36" s="508" t="s">
        <v>841</v>
      </c>
      <c r="G36" s="507" t="s">
        <v>864</v>
      </c>
      <c r="H36" s="507" t="s">
        <v>865</v>
      </c>
      <c r="I36" s="510">
        <v>223.33000183105469</v>
      </c>
      <c r="J36" s="510">
        <v>2</v>
      </c>
      <c r="K36" s="511">
        <v>446.64999389648437</v>
      </c>
    </row>
    <row r="37" spans="1:11" ht="14.4" customHeight="1" x14ac:dyDescent="0.3">
      <c r="A37" s="505" t="s">
        <v>459</v>
      </c>
      <c r="B37" s="506" t="s">
        <v>460</v>
      </c>
      <c r="C37" s="507" t="s">
        <v>467</v>
      </c>
      <c r="D37" s="508" t="s">
        <v>468</v>
      </c>
      <c r="E37" s="507" t="s">
        <v>840</v>
      </c>
      <c r="F37" s="508" t="s">
        <v>841</v>
      </c>
      <c r="G37" s="507" t="s">
        <v>866</v>
      </c>
      <c r="H37" s="507" t="s">
        <v>867</v>
      </c>
      <c r="I37" s="510">
        <v>136.54666137695312</v>
      </c>
      <c r="J37" s="510">
        <v>6</v>
      </c>
      <c r="K37" s="511">
        <v>819.25997924804687</v>
      </c>
    </row>
    <row r="38" spans="1:11" ht="14.4" customHeight="1" x14ac:dyDescent="0.3">
      <c r="A38" s="505" t="s">
        <v>459</v>
      </c>
      <c r="B38" s="506" t="s">
        <v>460</v>
      </c>
      <c r="C38" s="507" t="s">
        <v>467</v>
      </c>
      <c r="D38" s="508" t="s">
        <v>468</v>
      </c>
      <c r="E38" s="507" t="s">
        <v>840</v>
      </c>
      <c r="F38" s="508" t="s">
        <v>841</v>
      </c>
      <c r="G38" s="507" t="s">
        <v>868</v>
      </c>
      <c r="H38" s="507" t="s">
        <v>869</v>
      </c>
      <c r="I38" s="510">
        <v>62.759998321533203</v>
      </c>
      <c r="J38" s="510">
        <v>1</v>
      </c>
      <c r="K38" s="511">
        <v>62.759998321533203</v>
      </c>
    </row>
    <row r="39" spans="1:11" ht="14.4" customHeight="1" x14ac:dyDescent="0.3">
      <c r="A39" s="505" t="s">
        <v>459</v>
      </c>
      <c r="B39" s="506" t="s">
        <v>460</v>
      </c>
      <c r="C39" s="507" t="s">
        <v>467</v>
      </c>
      <c r="D39" s="508" t="s">
        <v>468</v>
      </c>
      <c r="E39" s="507" t="s">
        <v>840</v>
      </c>
      <c r="F39" s="508" t="s">
        <v>841</v>
      </c>
      <c r="G39" s="507" t="s">
        <v>870</v>
      </c>
      <c r="H39" s="507" t="s">
        <v>871</v>
      </c>
      <c r="I39" s="510">
        <v>24.430000305175781</v>
      </c>
      <c r="J39" s="510">
        <v>2</v>
      </c>
      <c r="K39" s="511">
        <v>48.860000610351563</v>
      </c>
    </row>
    <row r="40" spans="1:11" ht="14.4" customHeight="1" x14ac:dyDescent="0.3">
      <c r="A40" s="505" t="s">
        <v>459</v>
      </c>
      <c r="B40" s="506" t="s">
        <v>460</v>
      </c>
      <c r="C40" s="507" t="s">
        <v>467</v>
      </c>
      <c r="D40" s="508" t="s">
        <v>468</v>
      </c>
      <c r="E40" s="507" t="s">
        <v>840</v>
      </c>
      <c r="F40" s="508" t="s">
        <v>841</v>
      </c>
      <c r="G40" s="507" t="s">
        <v>872</v>
      </c>
      <c r="H40" s="507" t="s">
        <v>873</v>
      </c>
      <c r="I40" s="510">
        <v>2.0499999523162842</v>
      </c>
      <c r="J40" s="510">
        <v>100</v>
      </c>
      <c r="K40" s="511">
        <v>205</v>
      </c>
    </row>
    <row r="41" spans="1:11" ht="14.4" customHeight="1" x14ac:dyDescent="0.3">
      <c r="A41" s="505" t="s">
        <v>459</v>
      </c>
      <c r="B41" s="506" t="s">
        <v>460</v>
      </c>
      <c r="C41" s="507" t="s">
        <v>467</v>
      </c>
      <c r="D41" s="508" t="s">
        <v>468</v>
      </c>
      <c r="E41" s="507" t="s">
        <v>840</v>
      </c>
      <c r="F41" s="508" t="s">
        <v>841</v>
      </c>
      <c r="G41" s="507" t="s">
        <v>874</v>
      </c>
      <c r="H41" s="507" t="s">
        <v>875</v>
      </c>
      <c r="I41" s="510">
        <v>1.0900000333786011</v>
      </c>
      <c r="J41" s="510">
        <v>100</v>
      </c>
      <c r="K41" s="511">
        <v>109</v>
      </c>
    </row>
    <row r="42" spans="1:11" ht="14.4" customHeight="1" x14ac:dyDescent="0.3">
      <c r="A42" s="505" t="s">
        <v>459</v>
      </c>
      <c r="B42" s="506" t="s">
        <v>460</v>
      </c>
      <c r="C42" s="507" t="s">
        <v>467</v>
      </c>
      <c r="D42" s="508" t="s">
        <v>468</v>
      </c>
      <c r="E42" s="507" t="s">
        <v>840</v>
      </c>
      <c r="F42" s="508" t="s">
        <v>841</v>
      </c>
      <c r="G42" s="507" t="s">
        <v>876</v>
      </c>
      <c r="H42" s="507" t="s">
        <v>877</v>
      </c>
      <c r="I42" s="510">
        <v>0.4699999988079071</v>
      </c>
      <c r="J42" s="510">
        <v>200</v>
      </c>
      <c r="K42" s="511">
        <v>94</v>
      </c>
    </row>
    <row r="43" spans="1:11" ht="14.4" customHeight="1" x14ac:dyDescent="0.3">
      <c r="A43" s="505" t="s">
        <v>459</v>
      </c>
      <c r="B43" s="506" t="s">
        <v>460</v>
      </c>
      <c r="C43" s="507" t="s">
        <v>467</v>
      </c>
      <c r="D43" s="508" t="s">
        <v>468</v>
      </c>
      <c r="E43" s="507" t="s">
        <v>840</v>
      </c>
      <c r="F43" s="508" t="s">
        <v>841</v>
      </c>
      <c r="G43" s="507" t="s">
        <v>878</v>
      </c>
      <c r="H43" s="507" t="s">
        <v>879</v>
      </c>
      <c r="I43" s="510">
        <v>1.6799999475479126</v>
      </c>
      <c r="J43" s="510">
        <v>100</v>
      </c>
      <c r="K43" s="511">
        <v>168</v>
      </c>
    </row>
    <row r="44" spans="1:11" ht="14.4" customHeight="1" x14ac:dyDescent="0.3">
      <c r="A44" s="505" t="s">
        <v>459</v>
      </c>
      <c r="B44" s="506" t="s">
        <v>460</v>
      </c>
      <c r="C44" s="507" t="s">
        <v>467</v>
      </c>
      <c r="D44" s="508" t="s">
        <v>468</v>
      </c>
      <c r="E44" s="507" t="s">
        <v>840</v>
      </c>
      <c r="F44" s="508" t="s">
        <v>841</v>
      </c>
      <c r="G44" s="507" t="s">
        <v>880</v>
      </c>
      <c r="H44" s="507" t="s">
        <v>881</v>
      </c>
      <c r="I44" s="510">
        <v>0.67000001668930054</v>
      </c>
      <c r="J44" s="510">
        <v>100</v>
      </c>
      <c r="K44" s="511">
        <v>67</v>
      </c>
    </row>
    <row r="45" spans="1:11" ht="14.4" customHeight="1" x14ac:dyDescent="0.3">
      <c r="A45" s="505" t="s">
        <v>459</v>
      </c>
      <c r="B45" s="506" t="s">
        <v>460</v>
      </c>
      <c r="C45" s="507" t="s">
        <v>467</v>
      </c>
      <c r="D45" s="508" t="s">
        <v>468</v>
      </c>
      <c r="E45" s="507" t="s">
        <v>840</v>
      </c>
      <c r="F45" s="508" t="s">
        <v>841</v>
      </c>
      <c r="G45" s="507" t="s">
        <v>882</v>
      </c>
      <c r="H45" s="507" t="s">
        <v>883</v>
      </c>
      <c r="I45" s="510">
        <v>21.229999542236328</v>
      </c>
      <c r="J45" s="510">
        <v>10</v>
      </c>
      <c r="K45" s="511">
        <v>212.30000305175781</v>
      </c>
    </row>
    <row r="46" spans="1:11" ht="14.4" customHeight="1" x14ac:dyDescent="0.3">
      <c r="A46" s="505" t="s">
        <v>459</v>
      </c>
      <c r="B46" s="506" t="s">
        <v>460</v>
      </c>
      <c r="C46" s="507" t="s">
        <v>467</v>
      </c>
      <c r="D46" s="508" t="s">
        <v>468</v>
      </c>
      <c r="E46" s="507" t="s">
        <v>840</v>
      </c>
      <c r="F46" s="508" t="s">
        <v>841</v>
      </c>
      <c r="G46" s="507" t="s">
        <v>884</v>
      </c>
      <c r="H46" s="507" t="s">
        <v>885</v>
      </c>
      <c r="I46" s="510">
        <v>2.369999885559082</v>
      </c>
      <c r="J46" s="510">
        <v>60</v>
      </c>
      <c r="K46" s="511">
        <v>142.20000076293945</v>
      </c>
    </row>
    <row r="47" spans="1:11" ht="14.4" customHeight="1" x14ac:dyDescent="0.3">
      <c r="A47" s="505" t="s">
        <v>459</v>
      </c>
      <c r="B47" s="506" t="s">
        <v>460</v>
      </c>
      <c r="C47" s="507" t="s">
        <v>467</v>
      </c>
      <c r="D47" s="508" t="s">
        <v>468</v>
      </c>
      <c r="E47" s="507" t="s">
        <v>840</v>
      </c>
      <c r="F47" s="508" t="s">
        <v>841</v>
      </c>
      <c r="G47" s="507" t="s">
        <v>886</v>
      </c>
      <c r="H47" s="507" t="s">
        <v>887</v>
      </c>
      <c r="I47" s="510">
        <v>1.9900000095367432</v>
      </c>
      <c r="J47" s="510">
        <v>50</v>
      </c>
      <c r="K47" s="511">
        <v>99.5</v>
      </c>
    </row>
    <row r="48" spans="1:11" ht="14.4" customHeight="1" x14ac:dyDescent="0.3">
      <c r="A48" s="505" t="s">
        <v>459</v>
      </c>
      <c r="B48" s="506" t="s">
        <v>460</v>
      </c>
      <c r="C48" s="507" t="s">
        <v>467</v>
      </c>
      <c r="D48" s="508" t="s">
        <v>468</v>
      </c>
      <c r="E48" s="507" t="s">
        <v>840</v>
      </c>
      <c r="F48" s="508" t="s">
        <v>841</v>
      </c>
      <c r="G48" s="507" t="s">
        <v>888</v>
      </c>
      <c r="H48" s="507" t="s">
        <v>889</v>
      </c>
      <c r="I48" s="510">
        <v>2.0349999666213989</v>
      </c>
      <c r="J48" s="510">
        <v>1300</v>
      </c>
      <c r="K48" s="511">
        <v>2646</v>
      </c>
    </row>
    <row r="49" spans="1:11" ht="14.4" customHeight="1" x14ac:dyDescent="0.3">
      <c r="A49" s="505" t="s">
        <v>459</v>
      </c>
      <c r="B49" s="506" t="s">
        <v>460</v>
      </c>
      <c r="C49" s="507" t="s">
        <v>467</v>
      </c>
      <c r="D49" s="508" t="s">
        <v>468</v>
      </c>
      <c r="E49" s="507" t="s">
        <v>840</v>
      </c>
      <c r="F49" s="508" t="s">
        <v>841</v>
      </c>
      <c r="G49" s="507" t="s">
        <v>890</v>
      </c>
      <c r="H49" s="507" t="s">
        <v>891</v>
      </c>
      <c r="I49" s="510">
        <v>1.9299999475479126</v>
      </c>
      <c r="J49" s="510">
        <v>100</v>
      </c>
      <c r="K49" s="511">
        <v>193</v>
      </c>
    </row>
    <row r="50" spans="1:11" ht="14.4" customHeight="1" x14ac:dyDescent="0.3">
      <c r="A50" s="505" t="s">
        <v>459</v>
      </c>
      <c r="B50" s="506" t="s">
        <v>460</v>
      </c>
      <c r="C50" s="507" t="s">
        <v>467</v>
      </c>
      <c r="D50" s="508" t="s">
        <v>468</v>
      </c>
      <c r="E50" s="507" t="s">
        <v>840</v>
      </c>
      <c r="F50" s="508" t="s">
        <v>841</v>
      </c>
      <c r="G50" s="507" t="s">
        <v>892</v>
      </c>
      <c r="H50" s="507" t="s">
        <v>893</v>
      </c>
      <c r="I50" s="510">
        <v>2.1600000858306885</v>
      </c>
      <c r="J50" s="510">
        <v>60</v>
      </c>
      <c r="K50" s="511">
        <v>129.60000228881836</v>
      </c>
    </row>
    <row r="51" spans="1:11" ht="14.4" customHeight="1" x14ac:dyDescent="0.3">
      <c r="A51" s="505" t="s">
        <v>459</v>
      </c>
      <c r="B51" s="506" t="s">
        <v>460</v>
      </c>
      <c r="C51" s="507" t="s">
        <v>467</v>
      </c>
      <c r="D51" s="508" t="s">
        <v>468</v>
      </c>
      <c r="E51" s="507" t="s">
        <v>840</v>
      </c>
      <c r="F51" s="508" t="s">
        <v>841</v>
      </c>
      <c r="G51" s="507" t="s">
        <v>892</v>
      </c>
      <c r="H51" s="507" t="s">
        <v>894</v>
      </c>
      <c r="I51" s="510">
        <v>2.1700000762939453</v>
      </c>
      <c r="J51" s="510">
        <v>60</v>
      </c>
      <c r="K51" s="511">
        <v>130.19999694824219</v>
      </c>
    </row>
    <row r="52" spans="1:11" ht="14.4" customHeight="1" x14ac:dyDescent="0.3">
      <c r="A52" s="505" t="s">
        <v>459</v>
      </c>
      <c r="B52" s="506" t="s">
        <v>460</v>
      </c>
      <c r="C52" s="507" t="s">
        <v>467</v>
      </c>
      <c r="D52" s="508" t="s">
        <v>468</v>
      </c>
      <c r="E52" s="507" t="s">
        <v>840</v>
      </c>
      <c r="F52" s="508" t="s">
        <v>841</v>
      </c>
      <c r="G52" s="507" t="s">
        <v>882</v>
      </c>
      <c r="H52" s="507" t="s">
        <v>895</v>
      </c>
      <c r="I52" s="510">
        <v>21.239999771118164</v>
      </c>
      <c r="J52" s="510">
        <v>10</v>
      </c>
      <c r="K52" s="511">
        <v>212.39999389648437</v>
      </c>
    </row>
    <row r="53" spans="1:11" ht="14.4" customHeight="1" x14ac:dyDescent="0.3">
      <c r="A53" s="505" t="s">
        <v>459</v>
      </c>
      <c r="B53" s="506" t="s">
        <v>460</v>
      </c>
      <c r="C53" s="507" t="s">
        <v>467</v>
      </c>
      <c r="D53" s="508" t="s">
        <v>468</v>
      </c>
      <c r="E53" s="507" t="s">
        <v>840</v>
      </c>
      <c r="F53" s="508" t="s">
        <v>841</v>
      </c>
      <c r="G53" s="507" t="s">
        <v>896</v>
      </c>
      <c r="H53" s="507" t="s">
        <v>897</v>
      </c>
      <c r="I53" s="510">
        <v>2.5149999856948853</v>
      </c>
      <c r="J53" s="510">
        <v>100</v>
      </c>
      <c r="K53" s="511">
        <v>251.5</v>
      </c>
    </row>
    <row r="54" spans="1:11" ht="14.4" customHeight="1" x14ac:dyDescent="0.3">
      <c r="A54" s="505" t="s">
        <v>459</v>
      </c>
      <c r="B54" s="506" t="s">
        <v>460</v>
      </c>
      <c r="C54" s="507" t="s">
        <v>467</v>
      </c>
      <c r="D54" s="508" t="s">
        <v>468</v>
      </c>
      <c r="E54" s="507" t="s">
        <v>840</v>
      </c>
      <c r="F54" s="508" t="s">
        <v>841</v>
      </c>
      <c r="G54" s="507" t="s">
        <v>898</v>
      </c>
      <c r="H54" s="507" t="s">
        <v>899</v>
      </c>
      <c r="I54" s="510">
        <v>3.6099998950958252</v>
      </c>
      <c r="J54" s="510">
        <v>200</v>
      </c>
      <c r="K54" s="511">
        <v>721.15997314453125</v>
      </c>
    </row>
    <row r="55" spans="1:11" ht="14.4" customHeight="1" x14ac:dyDescent="0.3">
      <c r="A55" s="505" t="s">
        <v>459</v>
      </c>
      <c r="B55" s="506" t="s">
        <v>460</v>
      </c>
      <c r="C55" s="507" t="s">
        <v>467</v>
      </c>
      <c r="D55" s="508" t="s">
        <v>468</v>
      </c>
      <c r="E55" s="507" t="s">
        <v>840</v>
      </c>
      <c r="F55" s="508" t="s">
        <v>841</v>
      </c>
      <c r="G55" s="507" t="s">
        <v>900</v>
      </c>
      <c r="H55" s="507" t="s">
        <v>901</v>
      </c>
      <c r="I55" s="510">
        <v>1.9700000286102295</v>
      </c>
      <c r="J55" s="510">
        <v>1400</v>
      </c>
      <c r="K55" s="511">
        <v>2758</v>
      </c>
    </row>
    <row r="56" spans="1:11" ht="14.4" customHeight="1" x14ac:dyDescent="0.3">
      <c r="A56" s="505" t="s">
        <v>459</v>
      </c>
      <c r="B56" s="506" t="s">
        <v>460</v>
      </c>
      <c r="C56" s="507" t="s">
        <v>467</v>
      </c>
      <c r="D56" s="508" t="s">
        <v>468</v>
      </c>
      <c r="E56" s="507" t="s">
        <v>840</v>
      </c>
      <c r="F56" s="508" t="s">
        <v>841</v>
      </c>
      <c r="G56" s="507" t="s">
        <v>902</v>
      </c>
      <c r="H56" s="507" t="s">
        <v>903</v>
      </c>
      <c r="I56" s="510">
        <v>21.239999771118164</v>
      </c>
      <c r="J56" s="510">
        <v>20</v>
      </c>
      <c r="K56" s="511">
        <v>424.79998779296875</v>
      </c>
    </row>
    <row r="57" spans="1:11" ht="14.4" customHeight="1" x14ac:dyDescent="0.3">
      <c r="A57" s="505" t="s">
        <v>459</v>
      </c>
      <c r="B57" s="506" t="s">
        <v>460</v>
      </c>
      <c r="C57" s="507" t="s">
        <v>467</v>
      </c>
      <c r="D57" s="508" t="s">
        <v>468</v>
      </c>
      <c r="E57" s="507" t="s">
        <v>840</v>
      </c>
      <c r="F57" s="508" t="s">
        <v>841</v>
      </c>
      <c r="G57" s="507" t="s">
        <v>904</v>
      </c>
      <c r="H57" s="507" t="s">
        <v>905</v>
      </c>
      <c r="I57" s="510">
        <v>2</v>
      </c>
      <c r="J57" s="510">
        <v>50</v>
      </c>
      <c r="K57" s="511">
        <v>100</v>
      </c>
    </row>
    <row r="58" spans="1:11" ht="14.4" customHeight="1" x14ac:dyDescent="0.3">
      <c r="A58" s="505" t="s">
        <v>459</v>
      </c>
      <c r="B58" s="506" t="s">
        <v>460</v>
      </c>
      <c r="C58" s="507" t="s">
        <v>467</v>
      </c>
      <c r="D58" s="508" t="s">
        <v>468</v>
      </c>
      <c r="E58" s="507" t="s">
        <v>840</v>
      </c>
      <c r="F58" s="508" t="s">
        <v>841</v>
      </c>
      <c r="G58" s="507" t="s">
        <v>906</v>
      </c>
      <c r="H58" s="507" t="s">
        <v>907</v>
      </c>
      <c r="I58" s="510">
        <v>0.94999998807907104</v>
      </c>
      <c r="J58" s="510">
        <v>200</v>
      </c>
      <c r="K58" s="511">
        <v>189.97000122070312</v>
      </c>
    </row>
    <row r="59" spans="1:11" ht="14.4" customHeight="1" x14ac:dyDescent="0.3">
      <c r="A59" s="505" t="s">
        <v>459</v>
      </c>
      <c r="B59" s="506" t="s">
        <v>460</v>
      </c>
      <c r="C59" s="507" t="s">
        <v>467</v>
      </c>
      <c r="D59" s="508" t="s">
        <v>468</v>
      </c>
      <c r="E59" s="507" t="s">
        <v>840</v>
      </c>
      <c r="F59" s="508" t="s">
        <v>841</v>
      </c>
      <c r="G59" s="507" t="s">
        <v>908</v>
      </c>
      <c r="H59" s="507" t="s">
        <v>909</v>
      </c>
      <c r="I59" s="510">
        <v>2.5285714013235912</v>
      </c>
      <c r="J59" s="510">
        <v>550</v>
      </c>
      <c r="K59" s="511">
        <v>1390.3399963378906</v>
      </c>
    </row>
    <row r="60" spans="1:11" ht="14.4" customHeight="1" x14ac:dyDescent="0.3">
      <c r="A60" s="505" t="s">
        <v>459</v>
      </c>
      <c r="B60" s="506" t="s">
        <v>460</v>
      </c>
      <c r="C60" s="507" t="s">
        <v>467</v>
      </c>
      <c r="D60" s="508" t="s">
        <v>468</v>
      </c>
      <c r="E60" s="507" t="s">
        <v>910</v>
      </c>
      <c r="F60" s="508" t="s">
        <v>911</v>
      </c>
      <c r="G60" s="507" t="s">
        <v>912</v>
      </c>
      <c r="H60" s="507" t="s">
        <v>913</v>
      </c>
      <c r="I60" s="510">
        <v>0.30000000447034836</v>
      </c>
      <c r="J60" s="510">
        <v>600</v>
      </c>
      <c r="K60" s="511">
        <v>182</v>
      </c>
    </row>
    <row r="61" spans="1:11" ht="14.4" customHeight="1" x14ac:dyDescent="0.3">
      <c r="A61" s="505" t="s">
        <v>459</v>
      </c>
      <c r="B61" s="506" t="s">
        <v>460</v>
      </c>
      <c r="C61" s="507" t="s">
        <v>467</v>
      </c>
      <c r="D61" s="508" t="s">
        <v>468</v>
      </c>
      <c r="E61" s="507" t="s">
        <v>910</v>
      </c>
      <c r="F61" s="508" t="s">
        <v>911</v>
      </c>
      <c r="G61" s="507" t="s">
        <v>914</v>
      </c>
      <c r="H61" s="507" t="s">
        <v>915</v>
      </c>
      <c r="I61" s="510">
        <v>0.47999998927116394</v>
      </c>
      <c r="J61" s="510">
        <v>100</v>
      </c>
      <c r="K61" s="511">
        <v>48</v>
      </c>
    </row>
    <row r="62" spans="1:11" ht="14.4" customHeight="1" x14ac:dyDescent="0.3">
      <c r="A62" s="505" t="s">
        <v>459</v>
      </c>
      <c r="B62" s="506" t="s">
        <v>460</v>
      </c>
      <c r="C62" s="507" t="s">
        <v>467</v>
      </c>
      <c r="D62" s="508" t="s">
        <v>468</v>
      </c>
      <c r="E62" s="507" t="s">
        <v>910</v>
      </c>
      <c r="F62" s="508" t="s">
        <v>911</v>
      </c>
      <c r="G62" s="507" t="s">
        <v>916</v>
      </c>
      <c r="H62" s="507" t="s">
        <v>917</v>
      </c>
      <c r="I62" s="510">
        <v>1.8033332824707031</v>
      </c>
      <c r="J62" s="510">
        <v>1100</v>
      </c>
      <c r="K62" s="511">
        <v>1983</v>
      </c>
    </row>
    <row r="63" spans="1:11" ht="14.4" customHeight="1" x14ac:dyDescent="0.3">
      <c r="A63" s="505" t="s">
        <v>459</v>
      </c>
      <c r="B63" s="506" t="s">
        <v>460</v>
      </c>
      <c r="C63" s="507" t="s">
        <v>467</v>
      </c>
      <c r="D63" s="508" t="s">
        <v>468</v>
      </c>
      <c r="E63" s="507" t="s">
        <v>910</v>
      </c>
      <c r="F63" s="508" t="s">
        <v>911</v>
      </c>
      <c r="G63" s="507" t="s">
        <v>918</v>
      </c>
      <c r="H63" s="507" t="s">
        <v>919</v>
      </c>
      <c r="I63" s="510">
        <v>1.7999999523162842</v>
      </c>
      <c r="J63" s="510">
        <v>100</v>
      </c>
      <c r="K63" s="511">
        <v>180</v>
      </c>
    </row>
    <row r="64" spans="1:11" ht="14.4" customHeight="1" x14ac:dyDescent="0.3">
      <c r="A64" s="505" t="s">
        <v>459</v>
      </c>
      <c r="B64" s="506" t="s">
        <v>460</v>
      </c>
      <c r="C64" s="507" t="s">
        <v>467</v>
      </c>
      <c r="D64" s="508" t="s">
        <v>468</v>
      </c>
      <c r="E64" s="507" t="s">
        <v>920</v>
      </c>
      <c r="F64" s="508" t="s">
        <v>921</v>
      </c>
      <c r="G64" s="507" t="s">
        <v>922</v>
      </c>
      <c r="H64" s="507" t="s">
        <v>923</v>
      </c>
      <c r="I64" s="510">
        <v>0.68999999761581421</v>
      </c>
      <c r="J64" s="510">
        <v>1400</v>
      </c>
      <c r="K64" s="511">
        <v>966</v>
      </c>
    </row>
    <row r="65" spans="1:11" ht="14.4" customHeight="1" x14ac:dyDescent="0.3">
      <c r="A65" s="505" t="s">
        <v>459</v>
      </c>
      <c r="B65" s="506" t="s">
        <v>460</v>
      </c>
      <c r="C65" s="507" t="s">
        <v>467</v>
      </c>
      <c r="D65" s="508" t="s">
        <v>468</v>
      </c>
      <c r="E65" s="507" t="s">
        <v>920</v>
      </c>
      <c r="F65" s="508" t="s">
        <v>921</v>
      </c>
      <c r="G65" s="507" t="s">
        <v>924</v>
      </c>
      <c r="H65" s="507" t="s">
        <v>925</v>
      </c>
      <c r="I65" s="510">
        <v>0.68999999761581421</v>
      </c>
      <c r="J65" s="510">
        <v>5800</v>
      </c>
      <c r="K65" s="511">
        <v>4002</v>
      </c>
    </row>
    <row r="66" spans="1:11" ht="14.4" customHeight="1" x14ac:dyDescent="0.3">
      <c r="A66" s="505" t="s">
        <v>459</v>
      </c>
      <c r="B66" s="506" t="s">
        <v>460</v>
      </c>
      <c r="C66" s="507" t="s">
        <v>467</v>
      </c>
      <c r="D66" s="508" t="s">
        <v>468</v>
      </c>
      <c r="E66" s="507" t="s">
        <v>920</v>
      </c>
      <c r="F66" s="508" t="s">
        <v>921</v>
      </c>
      <c r="G66" s="507" t="s">
        <v>926</v>
      </c>
      <c r="H66" s="507" t="s">
        <v>927</v>
      </c>
      <c r="I66" s="510">
        <v>0.68999999761581421</v>
      </c>
      <c r="J66" s="510">
        <v>1200</v>
      </c>
      <c r="K66" s="511">
        <v>828</v>
      </c>
    </row>
    <row r="67" spans="1:11" ht="14.4" customHeight="1" x14ac:dyDescent="0.3">
      <c r="A67" s="505" t="s">
        <v>459</v>
      </c>
      <c r="B67" s="506" t="s">
        <v>460</v>
      </c>
      <c r="C67" s="507" t="s">
        <v>472</v>
      </c>
      <c r="D67" s="508" t="s">
        <v>473</v>
      </c>
      <c r="E67" s="507" t="s">
        <v>928</v>
      </c>
      <c r="F67" s="508" t="s">
        <v>929</v>
      </c>
      <c r="G67" s="507" t="s">
        <v>930</v>
      </c>
      <c r="H67" s="507" t="s">
        <v>931</v>
      </c>
      <c r="I67" s="510">
        <v>10156.330078125</v>
      </c>
      <c r="J67" s="510">
        <v>1</v>
      </c>
      <c r="K67" s="511">
        <v>10156.330078125</v>
      </c>
    </row>
    <row r="68" spans="1:11" ht="14.4" customHeight="1" x14ac:dyDescent="0.3">
      <c r="A68" s="505" t="s">
        <v>459</v>
      </c>
      <c r="B68" s="506" t="s">
        <v>460</v>
      </c>
      <c r="C68" s="507" t="s">
        <v>472</v>
      </c>
      <c r="D68" s="508" t="s">
        <v>473</v>
      </c>
      <c r="E68" s="507" t="s">
        <v>928</v>
      </c>
      <c r="F68" s="508" t="s">
        <v>929</v>
      </c>
      <c r="G68" s="507" t="s">
        <v>932</v>
      </c>
      <c r="H68" s="507" t="s">
        <v>933</v>
      </c>
      <c r="I68" s="510">
        <v>5929</v>
      </c>
      <c r="J68" s="510">
        <v>1</v>
      </c>
      <c r="K68" s="511">
        <v>5929</v>
      </c>
    </row>
    <row r="69" spans="1:11" ht="14.4" customHeight="1" x14ac:dyDescent="0.3">
      <c r="A69" s="505" t="s">
        <v>459</v>
      </c>
      <c r="B69" s="506" t="s">
        <v>460</v>
      </c>
      <c r="C69" s="507" t="s">
        <v>472</v>
      </c>
      <c r="D69" s="508" t="s">
        <v>473</v>
      </c>
      <c r="E69" s="507" t="s">
        <v>928</v>
      </c>
      <c r="F69" s="508" t="s">
        <v>929</v>
      </c>
      <c r="G69" s="507" t="s">
        <v>934</v>
      </c>
      <c r="H69" s="507" t="s">
        <v>935</v>
      </c>
      <c r="I69" s="510">
        <v>5215</v>
      </c>
      <c r="J69" s="510">
        <v>1</v>
      </c>
      <c r="K69" s="511">
        <v>5215</v>
      </c>
    </row>
    <row r="70" spans="1:11" ht="14.4" customHeight="1" x14ac:dyDescent="0.3">
      <c r="A70" s="505" t="s">
        <v>459</v>
      </c>
      <c r="B70" s="506" t="s">
        <v>460</v>
      </c>
      <c r="C70" s="507" t="s">
        <v>472</v>
      </c>
      <c r="D70" s="508" t="s">
        <v>473</v>
      </c>
      <c r="E70" s="507" t="s">
        <v>928</v>
      </c>
      <c r="F70" s="508" t="s">
        <v>929</v>
      </c>
      <c r="G70" s="507" t="s">
        <v>936</v>
      </c>
      <c r="H70" s="507" t="s">
        <v>937</v>
      </c>
      <c r="I70" s="510">
        <v>1327.5428989955358</v>
      </c>
      <c r="J70" s="510">
        <v>70</v>
      </c>
      <c r="K70" s="511">
        <v>92928</v>
      </c>
    </row>
    <row r="71" spans="1:11" ht="14.4" customHeight="1" x14ac:dyDescent="0.3">
      <c r="A71" s="505" t="s">
        <v>459</v>
      </c>
      <c r="B71" s="506" t="s">
        <v>460</v>
      </c>
      <c r="C71" s="507" t="s">
        <v>472</v>
      </c>
      <c r="D71" s="508" t="s">
        <v>473</v>
      </c>
      <c r="E71" s="507" t="s">
        <v>928</v>
      </c>
      <c r="F71" s="508" t="s">
        <v>929</v>
      </c>
      <c r="G71" s="507" t="s">
        <v>938</v>
      </c>
      <c r="H71" s="507" t="s">
        <v>939</v>
      </c>
      <c r="I71" s="510">
        <v>13733.5</v>
      </c>
      <c r="J71" s="510">
        <v>2</v>
      </c>
      <c r="K71" s="511">
        <v>27467</v>
      </c>
    </row>
    <row r="72" spans="1:11" ht="14.4" customHeight="1" x14ac:dyDescent="0.3">
      <c r="A72" s="505" t="s">
        <v>459</v>
      </c>
      <c r="B72" s="506" t="s">
        <v>460</v>
      </c>
      <c r="C72" s="507" t="s">
        <v>472</v>
      </c>
      <c r="D72" s="508" t="s">
        <v>473</v>
      </c>
      <c r="E72" s="507" t="s">
        <v>928</v>
      </c>
      <c r="F72" s="508" t="s">
        <v>929</v>
      </c>
      <c r="G72" s="507" t="s">
        <v>940</v>
      </c>
      <c r="H72" s="507" t="s">
        <v>941</v>
      </c>
      <c r="I72" s="510">
        <v>194.33000183105469</v>
      </c>
      <c r="J72" s="510">
        <v>4</v>
      </c>
      <c r="K72" s="511">
        <v>777.30999755859375</v>
      </c>
    </row>
    <row r="73" spans="1:11" ht="14.4" customHeight="1" x14ac:dyDescent="0.3">
      <c r="A73" s="505" t="s">
        <v>459</v>
      </c>
      <c r="B73" s="506" t="s">
        <v>460</v>
      </c>
      <c r="C73" s="507" t="s">
        <v>472</v>
      </c>
      <c r="D73" s="508" t="s">
        <v>473</v>
      </c>
      <c r="E73" s="507" t="s">
        <v>928</v>
      </c>
      <c r="F73" s="508" t="s">
        <v>929</v>
      </c>
      <c r="G73" s="507" t="s">
        <v>942</v>
      </c>
      <c r="H73" s="507" t="s">
        <v>943</v>
      </c>
      <c r="I73" s="510">
        <v>54262.44921875</v>
      </c>
      <c r="J73" s="510">
        <v>1</v>
      </c>
      <c r="K73" s="511">
        <v>54262.44921875</v>
      </c>
    </row>
    <row r="74" spans="1:11" ht="14.4" customHeight="1" x14ac:dyDescent="0.3">
      <c r="A74" s="505" t="s">
        <v>459</v>
      </c>
      <c r="B74" s="506" t="s">
        <v>460</v>
      </c>
      <c r="C74" s="507" t="s">
        <v>472</v>
      </c>
      <c r="D74" s="508" t="s">
        <v>473</v>
      </c>
      <c r="E74" s="507" t="s">
        <v>928</v>
      </c>
      <c r="F74" s="508" t="s">
        <v>929</v>
      </c>
      <c r="G74" s="507" t="s">
        <v>944</v>
      </c>
      <c r="H74" s="507" t="s">
        <v>945</v>
      </c>
      <c r="I74" s="510">
        <v>1254</v>
      </c>
      <c r="J74" s="510">
        <v>1</v>
      </c>
      <c r="K74" s="511">
        <v>1254</v>
      </c>
    </row>
    <row r="75" spans="1:11" ht="14.4" customHeight="1" x14ac:dyDescent="0.3">
      <c r="A75" s="505" t="s">
        <v>459</v>
      </c>
      <c r="B75" s="506" t="s">
        <v>460</v>
      </c>
      <c r="C75" s="507" t="s">
        <v>472</v>
      </c>
      <c r="D75" s="508" t="s">
        <v>473</v>
      </c>
      <c r="E75" s="507" t="s">
        <v>928</v>
      </c>
      <c r="F75" s="508" t="s">
        <v>929</v>
      </c>
      <c r="G75" s="507" t="s">
        <v>946</v>
      </c>
      <c r="H75" s="507" t="s">
        <v>947</v>
      </c>
      <c r="I75" s="510">
        <v>253846.125</v>
      </c>
      <c r="J75" s="510">
        <v>1</v>
      </c>
      <c r="K75" s="511">
        <v>253846.125</v>
      </c>
    </row>
    <row r="76" spans="1:11" ht="14.4" customHeight="1" x14ac:dyDescent="0.3">
      <c r="A76" s="505" t="s">
        <v>459</v>
      </c>
      <c r="B76" s="506" t="s">
        <v>460</v>
      </c>
      <c r="C76" s="507" t="s">
        <v>472</v>
      </c>
      <c r="D76" s="508" t="s">
        <v>473</v>
      </c>
      <c r="E76" s="507" t="s">
        <v>928</v>
      </c>
      <c r="F76" s="508" t="s">
        <v>929</v>
      </c>
      <c r="G76" s="507" t="s">
        <v>948</v>
      </c>
      <c r="H76" s="507" t="s">
        <v>949</v>
      </c>
      <c r="I76" s="510">
        <v>59229.55859375</v>
      </c>
      <c r="J76" s="510">
        <v>1</v>
      </c>
      <c r="K76" s="511">
        <v>59229.55859375</v>
      </c>
    </row>
    <row r="77" spans="1:11" ht="14.4" customHeight="1" x14ac:dyDescent="0.3">
      <c r="A77" s="505" t="s">
        <v>459</v>
      </c>
      <c r="B77" s="506" t="s">
        <v>460</v>
      </c>
      <c r="C77" s="507" t="s">
        <v>472</v>
      </c>
      <c r="D77" s="508" t="s">
        <v>473</v>
      </c>
      <c r="E77" s="507" t="s">
        <v>928</v>
      </c>
      <c r="F77" s="508" t="s">
        <v>929</v>
      </c>
      <c r="G77" s="507" t="s">
        <v>950</v>
      </c>
      <c r="H77" s="507" t="s">
        <v>951</v>
      </c>
      <c r="I77" s="510">
        <v>24180.4248046875</v>
      </c>
      <c r="J77" s="510">
        <v>2</v>
      </c>
      <c r="K77" s="511">
        <v>48360.849609375</v>
      </c>
    </row>
    <row r="78" spans="1:11" ht="14.4" customHeight="1" x14ac:dyDescent="0.3">
      <c r="A78" s="505" t="s">
        <v>459</v>
      </c>
      <c r="B78" s="506" t="s">
        <v>460</v>
      </c>
      <c r="C78" s="507" t="s">
        <v>472</v>
      </c>
      <c r="D78" s="508" t="s">
        <v>473</v>
      </c>
      <c r="E78" s="507" t="s">
        <v>928</v>
      </c>
      <c r="F78" s="508" t="s">
        <v>929</v>
      </c>
      <c r="G78" s="507" t="s">
        <v>952</v>
      </c>
      <c r="H78" s="507" t="s">
        <v>953</v>
      </c>
      <c r="I78" s="510">
        <v>4038.2049560546875</v>
      </c>
      <c r="J78" s="510">
        <v>2</v>
      </c>
      <c r="K78" s="511">
        <v>8076.409912109375</v>
      </c>
    </row>
    <row r="79" spans="1:11" ht="14.4" customHeight="1" x14ac:dyDescent="0.3">
      <c r="A79" s="505" t="s">
        <v>459</v>
      </c>
      <c r="B79" s="506" t="s">
        <v>460</v>
      </c>
      <c r="C79" s="507" t="s">
        <v>472</v>
      </c>
      <c r="D79" s="508" t="s">
        <v>473</v>
      </c>
      <c r="E79" s="507" t="s">
        <v>928</v>
      </c>
      <c r="F79" s="508" t="s">
        <v>929</v>
      </c>
      <c r="G79" s="507" t="s">
        <v>954</v>
      </c>
      <c r="H79" s="507" t="s">
        <v>955</v>
      </c>
      <c r="I79" s="510">
        <v>9486.02001953125</v>
      </c>
      <c r="J79" s="510">
        <v>2</v>
      </c>
      <c r="K79" s="511">
        <v>18972.0400390625</v>
      </c>
    </row>
    <row r="80" spans="1:11" ht="14.4" customHeight="1" x14ac:dyDescent="0.3">
      <c r="A80" s="505" t="s">
        <v>459</v>
      </c>
      <c r="B80" s="506" t="s">
        <v>460</v>
      </c>
      <c r="C80" s="507" t="s">
        <v>472</v>
      </c>
      <c r="D80" s="508" t="s">
        <v>473</v>
      </c>
      <c r="E80" s="507" t="s">
        <v>928</v>
      </c>
      <c r="F80" s="508" t="s">
        <v>929</v>
      </c>
      <c r="G80" s="507" t="s">
        <v>956</v>
      </c>
      <c r="H80" s="507" t="s">
        <v>957</v>
      </c>
      <c r="I80" s="510">
        <v>48665.5</v>
      </c>
      <c r="J80" s="510">
        <v>1</v>
      </c>
      <c r="K80" s="511">
        <v>48665.5</v>
      </c>
    </row>
    <row r="81" spans="1:11" ht="14.4" customHeight="1" x14ac:dyDescent="0.3">
      <c r="A81" s="505" t="s">
        <v>459</v>
      </c>
      <c r="B81" s="506" t="s">
        <v>460</v>
      </c>
      <c r="C81" s="507" t="s">
        <v>472</v>
      </c>
      <c r="D81" s="508" t="s">
        <v>473</v>
      </c>
      <c r="E81" s="507" t="s">
        <v>928</v>
      </c>
      <c r="F81" s="508" t="s">
        <v>929</v>
      </c>
      <c r="G81" s="507" t="s">
        <v>958</v>
      </c>
      <c r="H81" s="507" t="s">
        <v>959</v>
      </c>
      <c r="I81" s="510">
        <v>88390.5</v>
      </c>
      <c r="J81" s="510">
        <v>1</v>
      </c>
      <c r="K81" s="511">
        <v>88390.5</v>
      </c>
    </row>
    <row r="82" spans="1:11" ht="14.4" customHeight="1" x14ac:dyDescent="0.3">
      <c r="A82" s="505" t="s">
        <v>459</v>
      </c>
      <c r="B82" s="506" t="s">
        <v>460</v>
      </c>
      <c r="C82" s="507" t="s">
        <v>472</v>
      </c>
      <c r="D82" s="508" t="s">
        <v>473</v>
      </c>
      <c r="E82" s="507" t="s">
        <v>928</v>
      </c>
      <c r="F82" s="508" t="s">
        <v>929</v>
      </c>
      <c r="G82" s="507" t="s">
        <v>960</v>
      </c>
      <c r="H82" s="507" t="s">
        <v>961</v>
      </c>
      <c r="I82" s="510">
        <v>256.12009416489445</v>
      </c>
      <c r="J82" s="510">
        <v>4</v>
      </c>
      <c r="K82" s="511">
        <v>1024.4803766595778</v>
      </c>
    </row>
    <row r="83" spans="1:11" ht="14.4" customHeight="1" x14ac:dyDescent="0.3">
      <c r="A83" s="505" t="s">
        <v>459</v>
      </c>
      <c r="B83" s="506" t="s">
        <v>460</v>
      </c>
      <c r="C83" s="507" t="s">
        <v>472</v>
      </c>
      <c r="D83" s="508" t="s">
        <v>473</v>
      </c>
      <c r="E83" s="507" t="s">
        <v>928</v>
      </c>
      <c r="F83" s="508" t="s">
        <v>929</v>
      </c>
      <c r="G83" s="507" t="s">
        <v>962</v>
      </c>
      <c r="H83" s="507" t="s">
        <v>963</v>
      </c>
      <c r="I83" s="510">
        <v>3412</v>
      </c>
      <c r="J83" s="510">
        <v>1</v>
      </c>
      <c r="K83" s="511">
        <v>3412</v>
      </c>
    </row>
    <row r="84" spans="1:11" ht="14.4" customHeight="1" x14ac:dyDescent="0.3">
      <c r="A84" s="505" t="s">
        <v>459</v>
      </c>
      <c r="B84" s="506" t="s">
        <v>460</v>
      </c>
      <c r="C84" s="507" t="s">
        <v>472</v>
      </c>
      <c r="D84" s="508" t="s">
        <v>473</v>
      </c>
      <c r="E84" s="507" t="s">
        <v>928</v>
      </c>
      <c r="F84" s="508" t="s">
        <v>929</v>
      </c>
      <c r="G84" s="507" t="s">
        <v>964</v>
      </c>
      <c r="H84" s="507" t="s">
        <v>965</v>
      </c>
      <c r="I84" s="510">
        <v>15734.83984375</v>
      </c>
      <c r="J84" s="510">
        <v>1</v>
      </c>
      <c r="K84" s="511">
        <v>15734.83984375</v>
      </c>
    </row>
    <row r="85" spans="1:11" ht="14.4" customHeight="1" x14ac:dyDescent="0.3">
      <c r="A85" s="505" t="s">
        <v>459</v>
      </c>
      <c r="B85" s="506" t="s">
        <v>460</v>
      </c>
      <c r="C85" s="507" t="s">
        <v>472</v>
      </c>
      <c r="D85" s="508" t="s">
        <v>473</v>
      </c>
      <c r="E85" s="507" t="s">
        <v>928</v>
      </c>
      <c r="F85" s="508" t="s">
        <v>929</v>
      </c>
      <c r="G85" s="507" t="s">
        <v>966</v>
      </c>
      <c r="H85" s="507" t="s">
        <v>967</v>
      </c>
      <c r="I85" s="510">
        <v>477.98428780691967</v>
      </c>
      <c r="J85" s="510">
        <v>8</v>
      </c>
      <c r="K85" s="511">
        <v>3823.8300170898437</v>
      </c>
    </row>
    <row r="86" spans="1:11" ht="14.4" customHeight="1" x14ac:dyDescent="0.3">
      <c r="A86" s="505" t="s">
        <v>459</v>
      </c>
      <c r="B86" s="506" t="s">
        <v>460</v>
      </c>
      <c r="C86" s="507" t="s">
        <v>472</v>
      </c>
      <c r="D86" s="508" t="s">
        <v>473</v>
      </c>
      <c r="E86" s="507" t="s">
        <v>928</v>
      </c>
      <c r="F86" s="508" t="s">
        <v>929</v>
      </c>
      <c r="G86" s="507" t="s">
        <v>968</v>
      </c>
      <c r="H86" s="507" t="s">
        <v>969</v>
      </c>
      <c r="I86" s="510">
        <v>2504.70166015625</v>
      </c>
      <c r="J86" s="510">
        <v>6</v>
      </c>
      <c r="K86" s="511">
        <v>15028.2099609375</v>
      </c>
    </row>
    <row r="87" spans="1:11" ht="14.4" customHeight="1" x14ac:dyDescent="0.3">
      <c r="A87" s="505" t="s">
        <v>459</v>
      </c>
      <c r="B87" s="506" t="s">
        <v>460</v>
      </c>
      <c r="C87" s="507" t="s">
        <v>472</v>
      </c>
      <c r="D87" s="508" t="s">
        <v>473</v>
      </c>
      <c r="E87" s="507" t="s">
        <v>928</v>
      </c>
      <c r="F87" s="508" t="s">
        <v>929</v>
      </c>
      <c r="G87" s="507" t="s">
        <v>970</v>
      </c>
      <c r="H87" s="507" t="s">
        <v>971</v>
      </c>
      <c r="I87" s="510">
        <v>13431</v>
      </c>
      <c r="J87" s="510">
        <v>1</v>
      </c>
      <c r="K87" s="511">
        <v>13431</v>
      </c>
    </row>
    <row r="88" spans="1:11" ht="14.4" customHeight="1" x14ac:dyDescent="0.3">
      <c r="A88" s="505" t="s">
        <v>459</v>
      </c>
      <c r="B88" s="506" t="s">
        <v>460</v>
      </c>
      <c r="C88" s="507" t="s">
        <v>472</v>
      </c>
      <c r="D88" s="508" t="s">
        <v>473</v>
      </c>
      <c r="E88" s="507" t="s">
        <v>928</v>
      </c>
      <c r="F88" s="508" t="s">
        <v>929</v>
      </c>
      <c r="G88" s="507" t="s">
        <v>972</v>
      </c>
      <c r="H88" s="507" t="s">
        <v>973</v>
      </c>
      <c r="I88" s="510">
        <v>1923.2965901692708</v>
      </c>
      <c r="J88" s="510">
        <v>4</v>
      </c>
      <c r="K88" s="511">
        <v>7868.0296630859375</v>
      </c>
    </row>
    <row r="89" spans="1:11" ht="14.4" customHeight="1" x14ac:dyDescent="0.3">
      <c r="A89" s="505" t="s">
        <v>459</v>
      </c>
      <c r="B89" s="506" t="s">
        <v>460</v>
      </c>
      <c r="C89" s="507" t="s">
        <v>472</v>
      </c>
      <c r="D89" s="508" t="s">
        <v>473</v>
      </c>
      <c r="E89" s="507" t="s">
        <v>928</v>
      </c>
      <c r="F89" s="508" t="s">
        <v>929</v>
      </c>
      <c r="G89" s="507" t="s">
        <v>974</v>
      </c>
      <c r="H89" s="507" t="s">
        <v>975</v>
      </c>
      <c r="I89" s="510">
        <v>2201.965087890625</v>
      </c>
      <c r="J89" s="510">
        <v>4</v>
      </c>
      <c r="K89" s="511">
        <v>8807.8603515625</v>
      </c>
    </row>
    <row r="90" spans="1:11" ht="14.4" customHeight="1" x14ac:dyDescent="0.3">
      <c r="A90" s="505" t="s">
        <v>459</v>
      </c>
      <c r="B90" s="506" t="s">
        <v>460</v>
      </c>
      <c r="C90" s="507" t="s">
        <v>472</v>
      </c>
      <c r="D90" s="508" t="s">
        <v>473</v>
      </c>
      <c r="E90" s="507" t="s">
        <v>928</v>
      </c>
      <c r="F90" s="508" t="s">
        <v>929</v>
      </c>
      <c r="G90" s="507" t="s">
        <v>976</v>
      </c>
      <c r="H90" s="507" t="s">
        <v>977</v>
      </c>
      <c r="I90" s="510">
        <v>3004.8333333333335</v>
      </c>
      <c r="J90" s="510">
        <v>3</v>
      </c>
      <c r="K90" s="511">
        <v>9014.5</v>
      </c>
    </row>
    <row r="91" spans="1:11" ht="14.4" customHeight="1" x14ac:dyDescent="0.3">
      <c r="A91" s="505" t="s">
        <v>459</v>
      </c>
      <c r="B91" s="506" t="s">
        <v>460</v>
      </c>
      <c r="C91" s="507" t="s">
        <v>472</v>
      </c>
      <c r="D91" s="508" t="s">
        <v>473</v>
      </c>
      <c r="E91" s="507" t="s">
        <v>928</v>
      </c>
      <c r="F91" s="508" t="s">
        <v>929</v>
      </c>
      <c r="G91" s="507" t="s">
        <v>978</v>
      </c>
      <c r="H91" s="507" t="s">
        <v>979</v>
      </c>
      <c r="I91" s="510">
        <v>3616.68994140625</v>
      </c>
      <c r="J91" s="510">
        <v>2</v>
      </c>
      <c r="K91" s="511">
        <v>7233.3798828125</v>
      </c>
    </row>
    <row r="92" spans="1:11" ht="14.4" customHeight="1" x14ac:dyDescent="0.3">
      <c r="A92" s="505" t="s">
        <v>459</v>
      </c>
      <c r="B92" s="506" t="s">
        <v>460</v>
      </c>
      <c r="C92" s="507" t="s">
        <v>472</v>
      </c>
      <c r="D92" s="508" t="s">
        <v>473</v>
      </c>
      <c r="E92" s="507" t="s">
        <v>928</v>
      </c>
      <c r="F92" s="508" t="s">
        <v>929</v>
      </c>
      <c r="G92" s="507" t="s">
        <v>980</v>
      </c>
      <c r="H92" s="507" t="s">
        <v>981</v>
      </c>
      <c r="I92" s="510">
        <v>13667.0400390625</v>
      </c>
      <c r="J92" s="510">
        <v>4</v>
      </c>
      <c r="K92" s="511">
        <v>54668.16015625</v>
      </c>
    </row>
    <row r="93" spans="1:11" ht="14.4" customHeight="1" x14ac:dyDescent="0.3">
      <c r="A93" s="505" t="s">
        <v>459</v>
      </c>
      <c r="B93" s="506" t="s">
        <v>460</v>
      </c>
      <c r="C93" s="507" t="s">
        <v>472</v>
      </c>
      <c r="D93" s="508" t="s">
        <v>473</v>
      </c>
      <c r="E93" s="507" t="s">
        <v>928</v>
      </c>
      <c r="F93" s="508" t="s">
        <v>929</v>
      </c>
      <c r="G93" s="507" t="s">
        <v>982</v>
      </c>
      <c r="H93" s="507" t="s">
        <v>983</v>
      </c>
      <c r="I93" s="510">
        <v>13513.85009765625</v>
      </c>
      <c r="J93" s="510">
        <v>2</v>
      </c>
      <c r="K93" s="511">
        <v>27027.7001953125</v>
      </c>
    </row>
    <row r="94" spans="1:11" ht="14.4" customHeight="1" x14ac:dyDescent="0.3">
      <c r="A94" s="505" t="s">
        <v>459</v>
      </c>
      <c r="B94" s="506" t="s">
        <v>460</v>
      </c>
      <c r="C94" s="507" t="s">
        <v>472</v>
      </c>
      <c r="D94" s="508" t="s">
        <v>473</v>
      </c>
      <c r="E94" s="507" t="s">
        <v>928</v>
      </c>
      <c r="F94" s="508" t="s">
        <v>929</v>
      </c>
      <c r="G94" s="507" t="s">
        <v>984</v>
      </c>
      <c r="H94" s="507" t="s">
        <v>985</v>
      </c>
      <c r="I94" s="510">
        <v>646.1199951171875</v>
      </c>
      <c r="J94" s="510">
        <v>1</v>
      </c>
      <c r="K94" s="511">
        <v>646.1199951171875</v>
      </c>
    </row>
    <row r="95" spans="1:11" ht="14.4" customHeight="1" x14ac:dyDescent="0.3">
      <c r="A95" s="505" t="s">
        <v>459</v>
      </c>
      <c r="B95" s="506" t="s">
        <v>460</v>
      </c>
      <c r="C95" s="507" t="s">
        <v>472</v>
      </c>
      <c r="D95" s="508" t="s">
        <v>473</v>
      </c>
      <c r="E95" s="507" t="s">
        <v>928</v>
      </c>
      <c r="F95" s="508" t="s">
        <v>929</v>
      </c>
      <c r="G95" s="507" t="s">
        <v>986</v>
      </c>
      <c r="H95" s="507" t="s">
        <v>987</v>
      </c>
      <c r="I95" s="510">
        <v>697.39999389648437</v>
      </c>
      <c r="J95" s="510">
        <v>2</v>
      </c>
      <c r="K95" s="511">
        <v>1394.7999877929687</v>
      </c>
    </row>
    <row r="96" spans="1:11" ht="14.4" customHeight="1" x14ac:dyDescent="0.3">
      <c r="A96" s="505" t="s">
        <v>459</v>
      </c>
      <c r="B96" s="506" t="s">
        <v>460</v>
      </c>
      <c r="C96" s="507" t="s">
        <v>472</v>
      </c>
      <c r="D96" s="508" t="s">
        <v>473</v>
      </c>
      <c r="E96" s="507" t="s">
        <v>928</v>
      </c>
      <c r="F96" s="508" t="s">
        <v>929</v>
      </c>
      <c r="G96" s="507" t="s">
        <v>988</v>
      </c>
      <c r="H96" s="507" t="s">
        <v>989</v>
      </c>
      <c r="I96" s="510">
        <v>169.47186491615469</v>
      </c>
      <c r="J96" s="510">
        <v>1</v>
      </c>
      <c r="K96" s="511">
        <v>169.47186491615469</v>
      </c>
    </row>
    <row r="97" spans="1:11" ht="14.4" customHeight="1" x14ac:dyDescent="0.3">
      <c r="A97" s="505" t="s">
        <v>459</v>
      </c>
      <c r="B97" s="506" t="s">
        <v>460</v>
      </c>
      <c r="C97" s="507" t="s">
        <v>472</v>
      </c>
      <c r="D97" s="508" t="s">
        <v>473</v>
      </c>
      <c r="E97" s="507" t="s">
        <v>928</v>
      </c>
      <c r="F97" s="508" t="s">
        <v>929</v>
      </c>
      <c r="G97" s="507" t="s">
        <v>990</v>
      </c>
      <c r="H97" s="507" t="s">
        <v>991</v>
      </c>
      <c r="I97" s="510">
        <v>1323</v>
      </c>
      <c r="J97" s="510">
        <v>1</v>
      </c>
      <c r="K97" s="511">
        <v>1323</v>
      </c>
    </row>
    <row r="98" spans="1:11" ht="14.4" customHeight="1" x14ac:dyDescent="0.3">
      <c r="A98" s="505" t="s">
        <v>459</v>
      </c>
      <c r="B98" s="506" t="s">
        <v>460</v>
      </c>
      <c r="C98" s="507" t="s">
        <v>472</v>
      </c>
      <c r="D98" s="508" t="s">
        <v>473</v>
      </c>
      <c r="E98" s="507" t="s">
        <v>928</v>
      </c>
      <c r="F98" s="508" t="s">
        <v>929</v>
      </c>
      <c r="G98" s="507" t="s">
        <v>992</v>
      </c>
      <c r="H98" s="507" t="s">
        <v>993</v>
      </c>
      <c r="I98" s="510">
        <v>19976.4296875</v>
      </c>
      <c r="J98" s="510">
        <v>1</v>
      </c>
      <c r="K98" s="511">
        <v>19976.4296875</v>
      </c>
    </row>
    <row r="99" spans="1:11" ht="14.4" customHeight="1" x14ac:dyDescent="0.3">
      <c r="A99" s="505" t="s">
        <v>459</v>
      </c>
      <c r="B99" s="506" t="s">
        <v>460</v>
      </c>
      <c r="C99" s="507" t="s">
        <v>472</v>
      </c>
      <c r="D99" s="508" t="s">
        <v>473</v>
      </c>
      <c r="E99" s="507" t="s">
        <v>928</v>
      </c>
      <c r="F99" s="508" t="s">
        <v>929</v>
      </c>
      <c r="G99" s="507" t="s">
        <v>994</v>
      </c>
      <c r="H99" s="507" t="s">
        <v>995</v>
      </c>
      <c r="I99" s="510">
        <v>11306</v>
      </c>
      <c r="J99" s="510">
        <v>1</v>
      </c>
      <c r="K99" s="511">
        <v>11306</v>
      </c>
    </row>
    <row r="100" spans="1:11" ht="14.4" customHeight="1" x14ac:dyDescent="0.3">
      <c r="A100" s="505" t="s">
        <v>459</v>
      </c>
      <c r="B100" s="506" t="s">
        <v>460</v>
      </c>
      <c r="C100" s="507" t="s">
        <v>472</v>
      </c>
      <c r="D100" s="508" t="s">
        <v>473</v>
      </c>
      <c r="E100" s="507" t="s">
        <v>928</v>
      </c>
      <c r="F100" s="508" t="s">
        <v>929</v>
      </c>
      <c r="G100" s="507" t="s">
        <v>996</v>
      </c>
      <c r="H100" s="507" t="s">
        <v>997</v>
      </c>
      <c r="I100" s="510">
        <v>3739</v>
      </c>
      <c r="J100" s="510">
        <v>6</v>
      </c>
      <c r="K100" s="511">
        <v>22434</v>
      </c>
    </row>
    <row r="101" spans="1:11" ht="14.4" customHeight="1" x14ac:dyDescent="0.3">
      <c r="A101" s="505" t="s">
        <v>459</v>
      </c>
      <c r="B101" s="506" t="s">
        <v>460</v>
      </c>
      <c r="C101" s="507" t="s">
        <v>472</v>
      </c>
      <c r="D101" s="508" t="s">
        <v>473</v>
      </c>
      <c r="E101" s="507" t="s">
        <v>928</v>
      </c>
      <c r="F101" s="508" t="s">
        <v>929</v>
      </c>
      <c r="G101" s="507" t="s">
        <v>998</v>
      </c>
      <c r="H101" s="507" t="s">
        <v>999</v>
      </c>
      <c r="I101" s="510">
        <v>44284.5</v>
      </c>
      <c r="J101" s="510">
        <v>2</v>
      </c>
      <c r="K101" s="511">
        <v>88569</v>
      </c>
    </row>
    <row r="102" spans="1:11" ht="14.4" customHeight="1" x14ac:dyDescent="0.3">
      <c r="A102" s="505" t="s">
        <v>459</v>
      </c>
      <c r="B102" s="506" t="s">
        <v>460</v>
      </c>
      <c r="C102" s="507" t="s">
        <v>472</v>
      </c>
      <c r="D102" s="508" t="s">
        <v>473</v>
      </c>
      <c r="E102" s="507" t="s">
        <v>928</v>
      </c>
      <c r="F102" s="508" t="s">
        <v>929</v>
      </c>
      <c r="G102" s="507" t="s">
        <v>1000</v>
      </c>
      <c r="H102" s="507" t="s">
        <v>1001</v>
      </c>
      <c r="I102" s="510">
        <v>34059</v>
      </c>
      <c r="J102" s="510">
        <v>1</v>
      </c>
      <c r="K102" s="511">
        <v>34059</v>
      </c>
    </row>
    <row r="103" spans="1:11" ht="14.4" customHeight="1" x14ac:dyDescent="0.3">
      <c r="A103" s="505" t="s">
        <v>459</v>
      </c>
      <c r="B103" s="506" t="s">
        <v>460</v>
      </c>
      <c r="C103" s="507" t="s">
        <v>472</v>
      </c>
      <c r="D103" s="508" t="s">
        <v>473</v>
      </c>
      <c r="E103" s="507" t="s">
        <v>928</v>
      </c>
      <c r="F103" s="508" t="s">
        <v>929</v>
      </c>
      <c r="G103" s="507" t="s">
        <v>1002</v>
      </c>
      <c r="H103" s="507" t="s">
        <v>1003</v>
      </c>
      <c r="I103" s="510">
        <v>38163.666666666664</v>
      </c>
      <c r="J103" s="510">
        <v>3</v>
      </c>
      <c r="K103" s="511">
        <v>114491</v>
      </c>
    </row>
    <row r="104" spans="1:11" ht="14.4" customHeight="1" x14ac:dyDescent="0.3">
      <c r="A104" s="505" t="s">
        <v>459</v>
      </c>
      <c r="B104" s="506" t="s">
        <v>460</v>
      </c>
      <c r="C104" s="507" t="s">
        <v>472</v>
      </c>
      <c r="D104" s="508" t="s">
        <v>473</v>
      </c>
      <c r="E104" s="507" t="s">
        <v>928</v>
      </c>
      <c r="F104" s="508" t="s">
        <v>929</v>
      </c>
      <c r="G104" s="507" t="s">
        <v>1004</v>
      </c>
      <c r="H104" s="507" t="s">
        <v>1005</v>
      </c>
      <c r="I104" s="510">
        <v>60554.3515625</v>
      </c>
      <c r="J104" s="510">
        <v>1</v>
      </c>
      <c r="K104" s="511">
        <v>60554.3515625</v>
      </c>
    </row>
    <row r="105" spans="1:11" ht="14.4" customHeight="1" x14ac:dyDescent="0.3">
      <c r="A105" s="505" t="s">
        <v>459</v>
      </c>
      <c r="B105" s="506" t="s">
        <v>460</v>
      </c>
      <c r="C105" s="507" t="s">
        <v>472</v>
      </c>
      <c r="D105" s="508" t="s">
        <v>473</v>
      </c>
      <c r="E105" s="507" t="s">
        <v>928</v>
      </c>
      <c r="F105" s="508" t="s">
        <v>929</v>
      </c>
      <c r="G105" s="507" t="s">
        <v>1006</v>
      </c>
      <c r="H105" s="507" t="s">
        <v>1007</v>
      </c>
      <c r="I105" s="510">
        <v>25359.750651041668</v>
      </c>
      <c r="J105" s="510">
        <v>12</v>
      </c>
      <c r="K105" s="511">
        <v>298543.0390625</v>
      </c>
    </row>
    <row r="106" spans="1:11" ht="14.4" customHeight="1" x14ac:dyDescent="0.3">
      <c r="A106" s="505" t="s">
        <v>459</v>
      </c>
      <c r="B106" s="506" t="s">
        <v>460</v>
      </c>
      <c r="C106" s="507" t="s">
        <v>472</v>
      </c>
      <c r="D106" s="508" t="s">
        <v>473</v>
      </c>
      <c r="E106" s="507" t="s">
        <v>928</v>
      </c>
      <c r="F106" s="508" t="s">
        <v>929</v>
      </c>
      <c r="G106" s="507" t="s">
        <v>1008</v>
      </c>
      <c r="H106" s="507" t="s">
        <v>1009</v>
      </c>
      <c r="I106" s="510">
        <v>2351.780029296875</v>
      </c>
      <c r="J106" s="510">
        <v>3</v>
      </c>
      <c r="K106" s="511">
        <v>6842.840087890625</v>
      </c>
    </row>
    <row r="107" spans="1:11" ht="14.4" customHeight="1" x14ac:dyDescent="0.3">
      <c r="A107" s="505" t="s">
        <v>459</v>
      </c>
      <c r="B107" s="506" t="s">
        <v>460</v>
      </c>
      <c r="C107" s="507" t="s">
        <v>472</v>
      </c>
      <c r="D107" s="508" t="s">
        <v>473</v>
      </c>
      <c r="E107" s="507" t="s">
        <v>928</v>
      </c>
      <c r="F107" s="508" t="s">
        <v>929</v>
      </c>
      <c r="G107" s="507" t="s">
        <v>1010</v>
      </c>
      <c r="H107" s="507" t="s">
        <v>1011</v>
      </c>
      <c r="I107" s="510">
        <v>36642.73828125</v>
      </c>
      <c r="J107" s="510">
        <v>1</v>
      </c>
      <c r="K107" s="511">
        <v>36642.73828125</v>
      </c>
    </row>
    <row r="108" spans="1:11" ht="14.4" customHeight="1" x14ac:dyDescent="0.3">
      <c r="A108" s="505" t="s">
        <v>459</v>
      </c>
      <c r="B108" s="506" t="s">
        <v>460</v>
      </c>
      <c r="C108" s="507" t="s">
        <v>472</v>
      </c>
      <c r="D108" s="508" t="s">
        <v>473</v>
      </c>
      <c r="E108" s="507" t="s">
        <v>928</v>
      </c>
      <c r="F108" s="508" t="s">
        <v>929</v>
      </c>
      <c r="G108" s="507" t="s">
        <v>1012</v>
      </c>
      <c r="H108" s="507" t="s">
        <v>1013</v>
      </c>
      <c r="I108" s="510">
        <v>31186.25</v>
      </c>
      <c r="J108" s="510">
        <v>1</v>
      </c>
      <c r="K108" s="511">
        <v>31186.25</v>
      </c>
    </row>
    <row r="109" spans="1:11" ht="14.4" customHeight="1" x14ac:dyDescent="0.3">
      <c r="A109" s="505" t="s">
        <v>459</v>
      </c>
      <c r="B109" s="506" t="s">
        <v>460</v>
      </c>
      <c r="C109" s="507" t="s">
        <v>472</v>
      </c>
      <c r="D109" s="508" t="s">
        <v>473</v>
      </c>
      <c r="E109" s="507" t="s">
        <v>928</v>
      </c>
      <c r="F109" s="508" t="s">
        <v>929</v>
      </c>
      <c r="G109" s="507" t="s">
        <v>1014</v>
      </c>
      <c r="H109" s="507" t="s">
        <v>1015</v>
      </c>
      <c r="I109" s="510">
        <v>117341.1484375</v>
      </c>
      <c r="J109" s="510">
        <v>1</v>
      </c>
      <c r="K109" s="511">
        <v>117341.1484375</v>
      </c>
    </row>
    <row r="110" spans="1:11" ht="14.4" customHeight="1" x14ac:dyDescent="0.3">
      <c r="A110" s="505" t="s">
        <v>459</v>
      </c>
      <c r="B110" s="506" t="s">
        <v>460</v>
      </c>
      <c r="C110" s="507" t="s">
        <v>472</v>
      </c>
      <c r="D110" s="508" t="s">
        <v>473</v>
      </c>
      <c r="E110" s="507" t="s">
        <v>928</v>
      </c>
      <c r="F110" s="508" t="s">
        <v>929</v>
      </c>
      <c r="G110" s="507" t="s">
        <v>1016</v>
      </c>
      <c r="H110" s="507" t="s">
        <v>1017</v>
      </c>
      <c r="I110" s="510">
        <v>80644.078125</v>
      </c>
      <c r="J110" s="510">
        <v>1</v>
      </c>
      <c r="K110" s="511">
        <v>80644.078125</v>
      </c>
    </row>
    <row r="111" spans="1:11" ht="14.4" customHeight="1" x14ac:dyDescent="0.3">
      <c r="A111" s="505" t="s">
        <v>459</v>
      </c>
      <c r="B111" s="506" t="s">
        <v>460</v>
      </c>
      <c r="C111" s="507" t="s">
        <v>472</v>
      </c>
      <c r="D111" s="508" t="s">
        <v>473</v>
      </c>
      <c r="E111" s="507" t="s">
        <v>928</v>
      </c>
      <c r="F111" s="508" t="s">
        <v>929</v>
      </c>
      <c r="G111" s="507" t="s">
        <v>1018</v>
      </c>
      <c r="H111" s="507" t="s">
        <v>1019</v>
      </c>
      <c r="I111" s="510">
        <v>1362.4599609375</v>
      </c>
      <c r="J111" s="510">
        <v>3</v>
      </c>
      <c r="K111" s="511">
        <v>4087.3798828125</v>
      </c>
    </row>
    <row r="112" spans="1:11" ht="14.4" customHeight="1" x14ac:dyDescent="0.3">
      <c r="A112" s="505" t="s">
        <v>459</v>
      </c>
      <c r="B112" s="506" t="s">
        <v>460</v>
      </c>
      <c r="C112" s="507" t="s">
        <v>472</v>
      </c>
      <c r="D112" s="508" t="s">
        <v>473</v>
      </c>
      <c r="E112" s="507" t="s">
        <v>928</v>
      </c>
      <c r="F112" s="508" t="s">
        <v>929</v>
      </c>
      <c r="G112" s="507" t="s">
        <v>1020</v>
      </c>
      <c r="H112" s="507" t="s">
        <v>1021</v>
      </c>
      <c r="I112" s="510">
        <v>2004.72998046875</v>
      </c>
      <c r="J112" s="510">
        <v>5</v>
      </c>
      <c r="K112" s="511">
        <v>10023.6396484375</v>
      </c>
    </row>
    <row r="113" spans="1:11" ht="14.4" customHeight="1" x14ac:dyDescent="0.3">
      <c r="A113" s="505" t="s">
        <v>459</v>
      </c>
      <c r="B113" s="506" t="s">
        <v>460</v>
      </c>
      <c r="C113" s="507" t="s">
        <v>472</v>
      </c>
      <c r="D113" s="508" t="s">
        <v>473</v>
      </c>
      <c r="E113" s="507" t="s">
        <v>928</v>
      </c>
      <c r="F113" s="508" t="s">
        <v>929</v>
      </c>
      <c r="G113" s="507" t="s">
        <v>1022</v>
      </c>
      <c r="H113" s="507" t="s">
        <v>1023</v>
      </c>
      <c r="I113" s="510">
        <v>120.21749877929687</v>
      </c>
      <c r="J113" s="510">
        <v>12</v>
      </c>
      <c r="K113" s="511">
        <v>1446.1900024414062</v>
      </c>
    </row>
    <row r="114" spans="1:11" ht="14.4" customHeight="1" x14ac:dyDescent="0.3">
      <c r="A114" s="505" t="s">
        <v>459</v>
      </c>
      <c r="B114" s="506" t="s">
        <v>460</v>
      </c>
      <c r="C114" s="507" t="s">
        <v>472</v>
      </c>
      <c r="D114" s="508" t="s">
        <v>473</v>
      </c>
      <c r="E114" s="507" t="s">
        <v>928</v>
      </c>
      <c r="F114" s="508" t="s">
        <v>929</v>
      </c>
      <c r="G114" s="507" t="s">
        <v>1024</v>
      </c>
      <c r="H114" s="507" t="s">
        <v>1025</v>
      </c>
      <c r="I114" s="510">
        <v>72.724998474121094</v>
      </c>
      <c r="J114" s="510">
        <v>4</v>
      </c>
      <c r="K114" s="511">
        <v>290.88999938964844</v>
      </c>
    </row>
    <row r="115" spans="1:11" ht="14.4" customHeight="1" x14ac:dyDescent="0.3">
      <c r="A115" s="505" t="s">
        <v>459</v>
      </c>
      <c r="B115" s="506" t="s">
        <v>460</v>
      </c>
      <c r="C115" s="507" t="s">
        <v>472</v>
      </c>
      <c r="D115" s="508" t="s">
        <v>473</v>
      </c>
      <c r="E115" s="507" t="s">
        <v>928</v>
      </c>
      <c r="F115" s="508" t="s">
        <v>929</v>
      </c>
      <c r="G115" s="507" t="s">
        <v>1026</v>
      </c>
      <c r="H115" s="507" t="s">
        <v>1027</v>
      </c>
      <c r="I115" s="510">
        <v>85.476666768391922</v>
      </c>
      <c r="J115" s="510">
        <v>39</v>
      </c>
      <c r="K115" s="511">
        <v>3362.0900421142578</v>
      </c>
    </row>
    <row r="116" spans="1:11" ht="14.4" customHeight="1" x14ac:dyDescent="0.3">
      <c r="A116" s="505" t="s">
        <v>459</v>
      </c>
      <c r="B116" s="506" t="s">
        <v>460</v>
      </c>
      <c r="C116" s="507" t="s">
        <v>472</v>
      </c>
      <c r="D116" s="508" t="s">
        <v>473</v>
      </c>
      <c r="E116" s="507" t="s">
        <v>928</v>
      </c>
      <c r="F116" s="508" t="s">
        <v>929</v>
      </c>
      <c r="G116" s="507" t="s">
        <v>1028</v>
      </c>
      <c r="H116" s="507" t="s">
        <v>1029</v>
      </c>
      <c r="I116" s="510">
        <v>19638.3203125</v>
      </c>
      <c r="J116" s="510">
        <v>1</v>
      </c>
      <c r="K116" s="511">
        <v>19638.3203125</v>
      </c>
    </row>
    <row r="117" spans="1:11" ht="14.4" customHeight="1" x14ac:dyDescent="0.3">
      <c r="A117" s="505" t="s">
        <v>459</v>
      </c>
      <c r="B117" s="506" t="s">
        <v>460</v>
      </c>
      <c r="C117" s="507" t="s">
        <v>472</v>
      </c>
      <c r="D117" s="508" t="s">
        <v>473</v>
      </c>
      <c r="E117" s="507" t="s">
        <v>928</v>
      </c>
      <c r="F117" s="508" t="s">
        <v>929</v>
      </c>
      <c r="G117" s="507" t="s">
        <v>1030</v>
      </c>
      <c r="H117" s="507" t="s">
        <v>1031</v>
      </c>
      <c r="I117" s="510">
        <v>25719.6953125</v>
      </c>
      <c r="J117" s="510">
        <v>2</v>
      </c>
      <c r="K117" s="511">
        <v>51439.390625</v>
      </c>
    </row>
    <row r="118" spans="1:11" ht="14.4" customHeight="1" x14ac:dyDescent="0.3">
      <c r="A118" s="505" t="s">
        <v>459</v>
      </c>
      <c r="B118" s="506" t="s">
        <v>460</v>
      </c>
      <c r="C118" s="507" t="s">
        <v>472</v>
      </c>
      <c r="D118" s="508" t="s">
        <v>473</v>
      </c>
      <c r="E118" s="507" t="s">
        <v>928</v>
      </c>
      <c r="F118" s="508" t="s">
        <v>929</v>
      </c>
      <c r="G118" s="507" t="s">
        <v>1032</v>
      </c>
      <c r="H118" s="507" t="s">
        <v>1033</v>
      </c>
      <c r="I118" s="510">
        <v>18059</v>
      </c>
      <c r="J118" s="510">
        <v>6</v>
      </c>
      <c r="K118" s="511">
        <v>92262</v>
      </c>
    </row>
    <row r="119" spans="1:11" ht="14.4" customHeight="1" x14ac:dyDescent="0.3">
      <c r="A119" s="505" t="s">
        <v>459</v>
      </c>
      <c r="B119" s="506" t="s">
        <v>460</v>
      </c>
      <c r="C119" s="507" t="s">
        <v>472</v>
      </c>
      <c r="D119" s="508" t="s">
        <v>473</v>
      </c>
      <c r="E119" s="507" t="s">
        <v>928</v>
      </c>
      <c r="F119" s="508" t="s">
        <v>929</v>
      </c>
      <c r="G119" s="507" t="s">
        <v>1034</v>
      </c>
      <c r="H119" s="507" t="s">
        <v>1035</v>
      </c>
      <c r="I119" s="510">
        <v>219.2397437887702</v>
      </c>
      <c r="J119" s="510">
        <v>5</v>
      </c>
      <c r="K119" s="511">
        <v>1096.198718943851</v>
      </c>
    </row>
    <row r="120" spans="1:11" ht="14.4" customHeight="1" x14ac:dyDescent="0.3">
      <c r="A120" s="505" t="s">
        <v>459</v>
      </c>
      <c r="B120" s="506" t="s">
        <v>460</v>
      </c>
      <c r="C120" s="507" t="s">
        <v>472</v>
      </c>
      <c r="D120" s="508" t="s">
        <v>473</v>
      </c>
      <c r="E120" s="507" t="s">
        <v>928</v>
      </c>
      <c r="F120" s="508" t="s">
        <v>929</v>
      </c>
      <c r="G120" s="507" t="s">
        <v>1036</v>
      </c>
      <c r="H120" s="507" t="s">
        <v>1037</v>
      </c>
      <c r="I120" s="510">
        <v>241.99666849772134</v>
      </c>
      <c r="J120" s="510">
        <v>11</v>
      </c>
      <c r="K120" s="511">
        <v>2661.9600219726562</v>
      </c>
    </row>
    <row r="121" spans="1:11" ht="14.4" customHeight="1" x14ac:dyDescent="0.3">
      <c r="A121" s="505" t="s">
        <v>459</v>
      </c>
      <c r="B121" s="506" t="s">
        <v>460</v>
      </c>
      <c r="C121" s="507" t="s">
        <v>472</v>
      </c>
      <c r="D121" s="508" t="s">
        <v>473</v>
      </c>
      <c r="E121" s="507" t="s">
        <v>928</v>
      </c>
      <c r="F121" s="508" t="s">
        <v>929</v>
      </c>
      <c r="G121" s="507" t="s">
        <v>1038</v>
      </c>
      <c r="H121" s="507" t="s">
        <v>1039</v>
      </c>
      <c r="I121" s="510">
        <v>6076.60986328125</v>
      </c>
      <c r="J121" s="510">
        <v>1</v>
      </c>
      <c r="K121" s="511">
        <v>6076.60986328125</v>
      </c>
    </row>
    <row r="122" spans="1:11" ht="14.4" customHeight="1" x14ac:dyDescent="0.3">
      <c r="A122" s="505" t="s">
        <v>459</v>
      </c>
      <c r="B122" s="506" t="s">
        <v>460</v>
      </c>
      <c r="C122" s="507" t="s">
        <v>472</v>
      </c>
      <c r="D122" s="508" t="s">
        <v>473</v>
      </c>
      <c r="E122" s="507" t="s">
        <v>928</v>
      </c>
      <c r="F122" s="508" t="s">
        <v>929</v>
      </c>
      <c r="G122" s="507" t="s">
        <v>1040</v>
      </c>
      <c r="H122" s="507" t="s">
        <v>1041</v>
      </c>
      <c r="I122" s="510">
        <v>1228.1500244140625</v>
      </c>
      <c r="J122" s="510">
        <v>8</v>
      </c>
      <c r="K122" s="511">
        <v>9825.2001953125</v>
      </c>
    </row>
    <row r="123" spans="1:11" ht="14.4" customHeight="1" x14ac:dyDescent="0.3">
      <c r="A123" s="505" t="s">
        <v>459</v>
      </c>
      <c r="B123" s="506" t="s">
        <v>460</v>
      </c>
      <c r="C123" s="507" t="s">
        <v>472</v>
      </c>
      <c r="D123" s="508" t="s">
        <v>473</v>
      </c>
      <c r="E123" s="507" t="s">
        <v>928</v>
      </c>
      <c r="F123" s="508" t="s">
        <v>929</v>
      </c>
      <c r="G123" s="507" t="s">
        <v>1042</v>
      </c>
      <c r="H123" s="507" t="s">
        <v>1043</v>
      </c>
      <c r="I123" s="510">
        <v>8941.719970703125</v>
      </c>
      <c r="J123" s="510">
        <v>3</v>
      </c>
      <c r="K123" s="511">
        <v>23867.1298828125</v>
      </c>
    </row>
    <row r="124" spans="1:11" ht="14.4" customHeight="1" x14ac:dyDescent="0.3">
      <c r="A124" s="505" t="s">
        <v>459</v>
      </c>
      <c r="B124" s="506" t="s">
        <v>460</v>
      </c>
      <c r="C124" s="507" t="s">
        <v>472</v>
      </c>
      <c r="D124" s="508" t="s">
        <v>473</v>
      </c>
      <c r="E124" s="507" t="s">
        <v>928</v>
      </c>
      <c r="F124" s="508" t="s">
        <v>929</v>
      </c>
      <c r="G124" s="507" t="s">
        <v>1044</v>
      </c>
      <c r="H124" s="507" t="s">
        <v>1045</v>
      </c>
      <c r="I124" s="510">
        <v>6255.7001953125</v>
      </c>
      <c r="J124" s="510">
        <v>1</v>
      </c>
      <c r="K124" s="511">
        <v>6255.7001953125</v>
      </c>
    </row>
    <row r="125" spans="1:11" ht="14.4" customHeight="1" x14ac:dyDescent="0.3">
      <c r="A125" s="505" t="s">
        <v>459</v>
      </c>
      <c r="B125" s="506" t="s">
        <v>460</v>
      </c>
      <c r="C125" s="507" t="s">
        <v>472</v>
      </c>
      <c r="D125" s="508" t="s">
        <v>473</v>
      </c>
      <c r="E125" s="507" t="s">
        <v>928</v>
      </c>
      <c r="F125" s="508" t="s">
        <v>929</v>
      </c>
      <c r="G125" s="507" t="s">
        <v>1046</v>
      </c>
      <c r="H125" s="507" t="s">
        <v>1047</v>
      </c>
      <c r="I125" s="510">
        <v>34808.940755208336</v>
      </c>
      <c r="J125" s="510">
        <v>3</v>
      </c>
      <c r="K125" s="511">
        <v>104426.822265625</v>
      </c>
    </row>
    <row r="126" spans="1:11" ht="14.4" customHeight="1" x14ac:dyDescent="0.3">
      <c r="A126" s="505" t="s">
        <v>459</v>
      </c>
      <c r="B126" s="506" t="s">
        <v>460</v>
      </c>
      <c r="C126" s="507" t="s">
        <v>472</v>
      </c>
      <c r="D126" s="508" t="s">
        <v>473</v>
      </c>
      <c r="E126" s="507" t="s">
        <v>928</v>
      </c>
      <c r="F126" s="508" t="s">
        <v>929</v>
      </c>
      <c r="G126" s="507" t="s">
        <v>1048</v>
      </c>
      <c r="H126" s="507" t="s">
        <v>1049</v>
      </c>
      <c r="I126" s="510">
        <v>288.79180321574302</v>
      </c>
      <c r="J126" s="510">
        <v>23</v>
      </c>
      <c r="K126" s="511">
        <v>6643.0214630012479</v>
      </c>
    </row>
    <row r="127" spans="1:11" ht="14.4" customHeight="1" x14ac:dyDescent="0.3">
      <c r="A127" s="505" t="s">
        <v>459</v>
      </c>
      <c r="B127" s="506" t="s">
        <v>460</v>
      </c>
      <c r="C127" s="507" t="s">
        <v>472</v>
      </c>
      <c r="D127" s="508" t="s">
        <v>473</v>
      </c>
      <c r="E127" s="507" t="s">
        <v>928</v>
      </c>
      <c r="F127" s="508" t="s">
        <v>929</v>
      </c>
      <c r="G127" s="507" t="s">
        <v>1050</v>
      </c>
      <c r="H127" s="507" t="s">
        <v>1051</v>
      </c>
      <c r="I127" s="510">
        <v>633.89213867187505</v>
      </c>
      <c r="J127" s="510">
        <v>75</v>
      </c>
      <c r="K127" s="511">
        <v>64119.901000976563</v>
      </c>
    </row>
    <row r="128" spans="1:11" ht="14.4" customHeight="1" x14ac:dyDescent="0.3">
      <c r="A128" s="505" t="s">
        <v>459</v>
      </c>
      <c r="B128" s="506" t="s">
        <v>460</v>
      </c>
      <c r="C128" s="507" t="s">
        <v>472</v>
      </c>
      <c r="D128" s="508" t="s">
        <v>473</v>
      </c>
      <c r="E128" s="507" t="s">
        <v>928</v>
      </c>
      <c r="F128" s="508" t="s">
        <v>929</v>
      </c>
      <c r="G128" s="507" t="s">
        <v>1052</v>
      </c>
      <c r="H128" s="507" t="s">
        <v>1053</v>
      </c>
      <c r="I128" s="510">
        <v>15554</v>
      </c>
      <c r="J128" s="510">
        <v>2</v>
      </c>
      <c r="K128" s="511">
        <v>31108</v>
      </c>
    </row>
    <row r="129" spans="1:11" ht="14.4" customHeight="1" x14ac:dyDescent="0.3">
      <c r="A129" s="505" t="s">
        <v>459</v>
      </c>
      <c r="B129" s="506" t="s">
        <v>460</v>
      </c>
      <c r="C129" s="507" t="s">
        <v>472</v>
      </c>
      <c r="D129" s="508" t="s">
        <v>473</v>
      </c>
      <c r="E129" s="507" t="s">
        <v>928</v>
      </c>
      <c r="F129" s="508" t="s">
        <v>929</v>
      </c>
      <c r="G129" s="507" t="s">
        <v>1054</v>
      </c>
      <c r="H129" s="507" t="s">
        <v>1055</v>
      </c>
      <c r="I129" s="510">
        <v>22651.134765625</v>
      </c>
      <c r="J129" s="510">
        <v>2</v>
      </c>
      <c r="K129" s="511">
        <v>45302.26953125</v>
      </c>
    </row>
    <row r="130" spans="1:11" ht="14.4" customHeight="1" x14ac:dyDescent="0.3">
      <c r="A130" s="505" t="s">
        <v>459</v>
      </c>
      <c r="B130" s="506" t="s">
        <v>460</v>
      </c>
      <c r="C130" s="507" t="s">
        <v>472</v>
      </c>
      <c r="D130" s="508" t="s">
        <v>473</v>
      </c>
      <c r="E130" s="507" t="s">
        <v>928</v>
      </c>
      <c r="F130" s="508" t="s">
        <v>929</v>
      </c>
      <c r="G130" s="507" t="s">
        <v>1056</v>
      </c>
      <c r="H130" s="507" t="s">
        <v>1057</v>
      </c>
      <c r="I130" s="510">
        <v>19592.1826171875</v>
      </c>
      <c r="J130" s="510">
        <v>3</v>
      </c>
      <c r="K130" s="511">
        <v>58776.73046875</v>
      </c>
    </row>
    <row r="131" spans="1:11" ht="14.4" customHeight="1" x14ac:dyDescent="0.3">
      <c r="A131" s="505" t="s">
        <v>459</v>
      </c>
      <c r="B131" s="506" t="s">
        <v>460</v>
      </c>
      <c r="C131" s="507" t="s">
        <v>472</v>
      </c>
      <c r="D131" s="508" t="s">
        <v>473</v>
      </c>
      <c r="E131" s="507" t="s">
        <v>928</v>
      </c>
      <c r="F131" s="508" t="s">
        <v>929</v>
      </c>
      <c r="G131" s="507" t="s">
        <v>1058</v>
      </c>
      <c r="H131" s="507" t="s">
        <v>1059</v>
      </c>
      <c r="I131" s="510">
        <v>9226.14990234375</v>
      </c>
      <c r="J131" s="510">
        <v>2</v>
      </c>
      <c r="K131" s="511">
        <v>18452.2998046875</v>
      </c>
    </row>
    <row r="132" spans="1:11" ht="14.4" customHeight="1" x14ac:dyDescent="0.3">
      <c r="A132" s="505" t="s">
        <v>459</v>
      </c>
      <c r="B132" s="506" t="s">
        <v>460</v>
      </c>
      <c r="C132" s="507" t="s">
        <v>472</v>
      </c>
      <c r="D132" s="508" t="s">
        <v>473</v>
      </c>
      <c r="E132" s="507" t="s">
        <v>928</v>
      </c>
      <c r="F132" s="508" t="s">
        <v>929</v>
      </c>
      <c r="G132" s="507" t="s">
        <v>1060</v>
      </c>
      <c r="H132" s="507" t="s">
        <v>1061</v>
      </c>
      <c r="I132" s="510">
        <v>756.06596248125743</v>
      </c>
      <c r="J132" s="510">
        <v>4</v>
      </c>
      <c r="K132" s="511">
        <v>3024.2638499250297</v>
      </c>
    </row>
    <row r="133" spans="1:11" ht="14.4" customHeight="1" x14ac:dyDescent="0.3">
      <c r="A133" s="505" t="s">
        <v>459</v>
      </c>
      <c r="B133" s="506" t="s">
        <v>460</v>
      </c>
      <c r="C133" s="507" t="s">
        <v>472</v>
      </c>
      <c r="D133" s="508" t="s">
        <v>473</v>
      </c>
      <c r="E133" s="507" t="s">
        <v>928</v>
      </c>
      <c r="F133" s="508" t="s">
        <v>929</v>
      </c>
      <c r="G133" s="507" t="s">
        <v>1062</v>
      </c>
      <c r="H133" s="507" t="s">
        <v>1063</v>
      </c>
      <c r="I133" s="510">
        <v>303.38366778542871</v>
      </c>
      <c r="J133" s="510">
        <v>13</v>
      </c>
      <c r="K133" s="511">
        <v>3943.9876812105736</v>
      </c>
    </row>
    <row r="134" spans="1:11" ht="14.4" customHeight="1" x14ac:dyDescent="0.3">
      <c r="A134" s="505" t="s">
        <v>459</v>
      </c>
      <c r="B134" s="506" t="s">
        <v>460</v>
      </c>
      <c r="C134" s="507" t="s">
        <v>472</v>
      </c>
      <c r="D134" s="508" t="s">
        <v>473</v>
      </c>
      <c r="E134" s="507" t="s">
        <v>928</v>
      </c>
      <c r="F134" s="508" t="s">
        <v>929</v>
      </c>
      <c r="G134" s="507" t="s">
        <v>1064</v>
      </c>
      <c r="H134" s="507" t="s">
        <v>1065</v>
      </c>
      <c r="I134" s="510">
        <v>316.71200561523438</v>
      </c>
      <c r="J134" s="510">
        <v>5</v>
      </c>
      <c r="K134" s="511">
        <v>1583.56005859375</v>
      </c>
    </row>
    <row r="135" spans="1:11" ht="14.4" customHeight="1" x14ac:dyDescent="0.3">
      <c r="A135" s="505" t="s">
        <v>459</v>
      </c>
      <c r="B135" s="506" t="s">
        <v>460</v>
      </c>
      <c r="C135" s="507" t="s">
        <v>472</v>
      </c>
      <c r="D135" s="508" t="s">
        <v>473</v>
      </c>
      <c r="E135" s="507" t="s">
        <v>928</v>
      </c>
      <c r="F135" s="508" t="s">
        <v>929</v>
      </c>
      <c r="G135" s="507" t="s">
        <v>1066</v>
      </c>
      <c r="H135" s="507" t="s">
        <v>1067</v>
      </c>
      <c r="I135" s="510">
        <v>3279.159912109375</v>
      </c>
      <c r="J135" s="510">
        <v>1</v>
      </c>
      <c r="K135" s="511">
        <v>3279.159912109375</v>
      </c>
    </row>
    <row r="136" spans="1:11" ht="14.4" customHeight="1" x14ac:dyDescent="0.3">
      <c r="A136" s="505" t="s">
        <v>459</v>
      </c>
      <c r="B136" s="506" t="s">
        <v>460</v>
      </c>
      <c r="C136" s="507" t="s">
        <v>472</v>
      </c>
      <c r="D136" s="508" t="s">
        <v>473</v>
      </c>
      <c r="E136" s="507" t="s">
        <v>928</v>
      </c>
      <c r="F136" s="508" t="s">
        <v>929</v>
      </c>
      <c r="G136" s="507" t="s">
        <v>1068</v>
      </c>
      <c r="H136" s="507" t="s">
        <v>1069</v>
      </c>
      <c r="I136" s="510">
        <v>4135.9300537109375</v>
      </c>
      <c r="J136" s="510">
        <v>2</v>
      </c>
      <c r="K136" s="511">
        <v>8271.860107421875</v>
      </c>
    </row>
    <row r="137" spans="1:11" ht="14.4" customHeight="1" x14ac:dyDescent="0.3">
      <c r="A137" s="505" t="s">
        <v>459</v>
      </c>
      <c r="B137" s="506" t="s">
        <v>460</v>
      </c>
      <c r="C137" s="507" t="s">
        <v>472</v>
      </c>
      <c r="D137" s="508" t="s">
        <v>473</v>
      </c>
      <c r="E137" s="507" t="s">
        <v>928</v>
      </c>
      <c r="F137" s="508" t="s">
        <v>929</v>
      </c>
      <c r="G137" s="507" t="s">
        <v>1070</v>
      </c>
      <c r="H137" s="507" t="s">
        <v>1071</v>
      </c>
      <c r="I137" s="510">
        <v>9404.87841796875</v>
      </c>
      <c r="J137" s="510">
        <v>7</v>
      </c>
      <c r="K137" s="511">
        <v>66014.6806640625</v>
      </c>
    </row>
    <row r="138" spans="1:11" ht="14.4" customHeight="1" x14ac:dyDescent="0.3">
      <c r="A138" s="505" t="s">
        <v>459</v>
      </c>
      <c r="B138" s="506" t="s">
        <v>460</v>
      </c>
      <c r="C138" s="507" t="s">
        <v>472</v>
      </c>
      <c r="D138" s="508" t="s">
        <v>473</v>
      </c>
      <c r="E138" s="507" t="s">
        <v>928</v>
      </c>
      <c r="F138" s="508" t="s">
        <v>929</v>
      </c>
      <c r="G138" s="507" t="s">
        <v>1072</v>
      </c>
      <c r="H138" s="507" t="s">
        <v>1073</v>
      </c>
      <c r="I138" s="510">
        <v>43248.596354166664</v>
      </c>
      <c r="J138" s="510">
        <v>3</v>
      </c>
      <c r="K138" s="511">
        <v>129745.7890625</v>
      </c>
    </row>
    <row r="139" spans="1:11" ht="14.4" customHeight="1" x14ac:dyDescent="0.3">
      <c r="A139" s="505" t="s">
        <v>459</v>
      </c>
      <c r="B139" s="506" t="s">
        <v>460</v>
      </c>
      <c r="C139" s="507" t="s">
        <v>472</v>
      </c>
      <c r="D139" s="508" t="s">
        <v>473</v>
      </c>
      <c r="E139" s="507" t="s">
        <v>928</v>
      </c>
      <c r="F139" s="508" t="s">
        <v>929</v>
      </c>
      <c r="G139" s="507" t="s">
        <v>1074</v>
      </c>
      <c r="H139" s="507" t="s">
        <v>1075</v>
      </c>
      <c r="I139" s="510">
        <v>15497.0498046875</v>
      </c>
      <c r="J139" s="510">
        <v>1</v>
      </c>
      <c r="K139" s="511">
        <v>15497.0498046875</v>
      </c>
    </row>
    <row r="140" spans="1:11" ht="14.4" customHeight="1" x14ac:dyDescent="0.3">
      <c r="A140" s="505" t="s">
        <v>459</v>
      </c>
      <c r="B140" s="506" t="s">
        <v>460</v>
      </c>
      <c r="C140" s="507" t="s">
        <v>472</v>
      </c>
      <c r="D140" s="508" t="s">
        <v>473</v>
      </c>
      <c r="E140" s="507" t="s">
        <v>928</v>
      </c>
      <c r="F140" s="508" t="s">
        <v>929</v>
      </c>
      <c r="G140" s="507" t="s">
        <v>1076</v>
      </c>
      <c r="H140" s="507" t="s">
        <v>1077</v>
      </c>
      <c r="I140" s="510">
        <v>14957.919921875</v>
      </c>
      <c r="J140" s="510">
        <v>1</v>
      </c>
      <c r="K140" s="511">
        <v>14957.919921875</v>
      </c>
    </row>
    <row r="141" spans="1:11" ht="14.4" customHeight="1" x14ac:dyDescent="0.3">
      <c r="A141" s="505" t="s">
        <v>459</v>
      </c>
      <c r="B141" s="506" t="s">
        <v>460</v>
      </c>
      <c r="C141" s="507" t="s">
        <v>472</v>
      </c>
      <c r="D141" s="508" t="s">
        <v>473</v>
      </c>
      <c r="E141" s="507" t="s">
        <v>928</v>
      </c>
      <c r="F141" s="508" t="s">
        <v>929</v>
      </c>
      <c r="G141" s="507" t="s">
        <v>1078</v>
      </c>
      <c r="H141" s="507" t="s">
        <v>1079</v>
      </c>
      <c r="I141" s="510">
        <v>30520.9296875</v>
      </c>
      <c r="J141" s="510">
        <v>2</v>
      </c>
      <c r="K141" s="511">
        <v>61041.859375</v>
      </c>
    </row>
    <row r="142" spans="1:11" ht="14.4" customHeight="1" x14ac:dyDescent="0.3">
      <c r="A142" s="505" t="s">
        <v>459</v>
      </c>
      <c r="B142" s="506" t="s">
        <v>460</v>
      </c>
      <c r="C142" s="507" t="s">
        <v>472</v>
      </c>
      <c r="D142" s="508" t="s">
        <v>473</v>
      </c>
      <c r="E142" s="507" t="s">
        <v>928</v>
      </c>
      <c r="F142" s="508" t="s">
        <v>929</v>
      </c>
      <c r="G142" s="507" t="s">
        <v>1080</v>
      </c>
      <c r="H142" s="507" t="s">
        <v>1081</v>
      </c>
      <c r="I142" s="510">
        <v>14848.9501953125</v>
      </c>
      <c r="J142" s="510">
        <v>1</v>
      </c>
      <c r="K142" s="511">
        <v>14848.9501953125</v>
      </c>
    </row>
    <row r="143" spans="1:11" ht="14.4" customHeight="1" x14ac:dyDescent="0.3">
      <c r="A143" s="505" t="s">
        <v>459</v>
      </c>
      <c r="B143" s="506" t="s">
        <v>460</v>
      </c>
      <c r="C143" s="507" t="s">
        <v>472</v>
      </c>
      <c r="D143" s="508" t="s">
        <v>473</v>
      </c>
      <c r="E143" s="507" t="s">
        <v>928</v>
      </c>
      <c r="F143" s="508" t="s">
        <v>929</v>
      </c>
      <c r="G143" s="507" t="s">
        <v>1082</v>
      </c>
      <c r="H143" s="507" t="s">
        <v>1083</v>
      </c>
      <c r="I143" s="510">
        <v>15003.8095703125</v>
      </c>
      <c r="J143" s="510">
        <v>1</v>
      </c>
      <c r="K143" s="511">
        <v>15003.8095703125</v>
      </c>
    </row>
    <row r="144" spans="1:11" ht="14.4" customHeight="1" x14ac:dyDescent="0.3">
      <c r="A144" s="505" t="s">
        <v>459</v>
      </c>
      <c r="B144" s="506" t="s">
        <v>460</v>
      </c>
      <c r="C144" s="507" t="s">
        <v>472</v>
      </c>
      <c r="D144" s="508" t="s">
        <v>473</v>
      </c>
      <c r="E144" s="507" t="s">
        <v>928</v>
      </c>
      <c r="F144" s="508" t="s">
        <v>929</v>
      </c>
      <c r="G144" s="507" t="s">
        <v>1084</v>
      </c>
      <c r="H144" s="507" t="s">
        <v>1085</v>
      </c>
      <c r="I144" s="510">
        <v>10677.149960937444</v>
      </c>
      <c r="J144" s="510">
        <v>4</v>
      </c>
      <c r="K144" s="511">
        <v>42708.599843749776</v>
      </c>
    </row>
    <row r="145" spans="1:11" ht="14.4" customHeight="1" x14ac:dyDescent="0.3">
      <c r="A145" s="505" t="s">
        <v>459</v>
      </c>
      <c r="B145" s="506" t="s">
        <v>460</v>
      </c>
      <c r="C145" s="507" t="s">
        <v>472</v>
      </c>
      <c r="D145" s="508" t="s">
        <v>473</v>
      </c>
      <c r="E145" s="507" t="s">
        <v>928</v>
      </c>
      <c r="F145" s="508" t="s">
        <v>929</v>
      </c>
      <c r="G145" s="507" t="s">
        <v>1086</v>
      </c>
      <c r="H145" s="507" t="s">
        <v>1087</v>
      </c>
      <c r="I145" s="510">
        <v>7616.614990234375</v>
      </c>
      <c r="J145" s="510">
        <v>2</v>
      </c>
      <c r="K145" s="511">
        <v>15233.22998046875</v>
      </c>
    </row>
    <row r="146" spans="1:11" ht="14.4" customHeight="1" x14ac:dyDescent="0.3">
      <c r="A146" s="505" t="s">
        <v>459</v>
      </c>
      <c r="B146" s="506" t="s">
        <v>460</v>
      </c>
      <c r="C146" s="507" t="s">
        <v>472</v>
      </c>
      <c r="D146" s="508" t="s">
        <v>473</v>
      </c>
      <c r="E146" s="507" t="s">
        <v>928</v>
      </c>
      <c r="F146" s="508" t="s">
        <v>929</v>
      </c>
      <c r="G146" s="507" t="s">
        <v>1088</v>
      </c>
      <c r="H146" s="507" t="s">
        <v>1089</v>
      </c>
      <c r="I146" s="510">
        <v>3874.2698925780132</v>
      </c>
      <c r="J146" s="510">
        <v>2</v>
      </c>
      <c r="K146" s="511">
        <v>7748.5397851560265</v>
      </c>
    </row>
    <row r="147" spans="1:11" ht="14.4" customHeight="1" x14ac:dyDescent="0.3">
      <c r="A147" s="505" t="s">
        <v>459</v>
      </c>
      <c r="B147" s="506" t="s">
        <v>460</v>
      </c>
      <c r="C147" s="507" t="s">
        <v>472</v>
      </c>
      <c r="D147" s="508" t="s">
        <v>473</v>
      </c>
      <c r="E147" s="507" t="s">
        <v>928</v>
      </c>
      <c r="F147" s="508" t="s">
        <v>929</v>
      </c>
      <c r="G147" s="507" t="s">
        <v>1090</v>
      </c>
      <c r="H147" s="507" t="s">
        <v>1091</v>
      </c>
      <c r="I147" s="510">
        <v>11368.99755859375</v>
      </c>
      <c r="J147" s="510">
        <v>4</v>
      </c>
      <c r="K147" s="511">
        <v>45475.990234375</v>
      </c>
    </row>
    <row r="148" spans="1:11" ht="14.4" customHeight="1" x14ac:dyDescent="0.3">
      <c r="A148" s="505" t="s">
        <v>459</v>
      </c>
      <c r="B148" s="506" t="s">
        <v>460</v>
      </c>
      <c r="C148" s="507" t="s">
        <v>472</v>
      </c>
      <c r="D148" s="508" t="s">
        <v>473</v>
      </c>
      <c r="E148" s="507" t="s">
        <v>928</v>
      </c>
      <c r="F148" s="508" t="s">
        <v>929</v>
      </c>
      <c r="G148" s="507" t="s">
        <v>1092</v>
      </c>
      <c r="H148" s="507" t="s">
        <v>1093</v>
      </c>
      <c r="I148" s="510">
        <v>30908.0703125</v>
      </c>
      <c r="J148" s="510">
        <v>1</v>
      </c>
      <c r="K148" s="511">
        <v>30908.0703125</v>
      </c>
    </row>
    <row r="149" spans="1:11" ht="14.4" customHeight="1" x14ac:dyDescent="0.3">
      <c r="A149" s="505" t="s">
        <v>459</v>
      </c>
      <c r="B149" s="506" t="s">
        <v>460</v>
      </c>
      <c r="C149" s="507" t="s">
        <v>472</v>
      </c>
      <c r="D149" s="508" t="s">
        <v>473</v>
      </c>
      <c r="E149" s="507" t="s">
        <v>928</v>
      </c>
      <c r="F149" s="508" t="s">
        <v>929</v>
      </c>
      <c r="G149" s="507" t="s">
        <v>1094</v>
      </c>
      <c r="H149" s="507" t="s">
        <v>1095</v>
      </c>
      <c r="I149" s="510">
        <v>14752.8798828125</v>
      </c>
      <c r="J149" s="510">
        <v>2</v>
      </c>
      <c r="K149" s="511">
        <v>29505.759765625</v>
      </c>
    </row>
    <row r="150" spans="1:11" ht="14.4" customHeight="1" x14ac:dyDescent="0.3">
      <c r="A150" s="505" t="s">
        <v>459</v>
      </c>
      <c r="B150" s="506" t="s">
        <v>460</v>
      </c>
      <c r="C150" s="507" t="s">
        <v>472</v>
      </c>
      <c r="D150" s="508" t="s">
        <v>473</v>
      </c>
      <c r="E150" s="507" t="s">
        <v>928</v>
      </c>
      <c r="F150" s="508" t="s">
        <v>929</v>
      </c>
      <c r="G150" s="507" t="s">
        <v>1096</v>
      </c>
      <c r="H150" s="507" t="s">
        <v>1097</v>
      </c>
      <c r="I150" s="510">
        <v>5083.4765625</v>
      </c>
      <c r="J150" s="510">
        <v>3</v>
      </c>
      <c r="K150" s="511">
        <v>15250.4296875</v>
      </c>
    </row>
    <row r="151" spans="1:11" ht="14.4" customHeight="1" x14ac:dyDescent="0.3">
      <c r="A151" s="505" t="s">
        <v>459</v>
      </c>
      <c r="B151" s="506" t="s">
        <v>460</v>
      </c>
      <c r="C151" s="507" t="s">
        <v>472</v>
      </c>
      <c r="D151" s="508" t="s">
        <v>473</v>
      </c>
      <c r="E151" s="507" t="s">
        <v>928</v>
      </c>
      <c r="F151" s="508" t="s">
        <v>929</v>
      </c>
      <c r="G151" s="507" t="s">
        <v>1098</v>
      </c>
      <c r="H151" s="507" t="s">
        <v>1099</v>
      </c>
      <c r="I151" s="510">
        <v>5644.7099609375</v>
      </c>
      <c r="J151" s="510">
        <v>4</v>
      </c>
      <c r="K151" s="511">
        <v>22578.83984375</v>
      </c>
    </row>
    <row r="152" spans="1:11" ht="14.4" customHeight="1" x14ac:dyDescent="0.3">
      <c r="A152" s="505" t="s">
        <v>459</v>
      </c>
      <c r="B152" s="506" t="s">
        <v>460</v>
      </c>
      <c r="C152" s="507" t="s">
        <v>472</v>
      </c>
      <c r="D152" s="508" t="s">
        <v>473</v>
      </c>
      <c r="E152" s="507" t="s">
        <v>928</v>
      </c>
      <c r="F152" s="508" t="s">
        <v>929</v>
      </c>
      <c r="G152" s="507" t="s">
        <v>1100</v>
      </c>
      <c r="H152" s="507" t="s">
        <v>1101</v>
      </c>
      <c r="I152" s="510">
        <v>7748.52978515625</v>
      </c>
      <c r="J152" s="510">
        <v>1</v>
      </c>
      <c r="K152" s="511">
        <v>7748.52978515625</v>
      </c>
    </row>
    <row r="153" spans="1:11" ht="14.4" customHeight="1" x14ac:dyDescent="0.3">
      <c r="A153" s="505" t="s">
        <v>459</v>
      </c>
      <c r="B153" s="506" t="s">
        <v>460</v>
      </c>
      <c r="C153" s="507" t="s">
        <v>472</v>
      </c>
      <c r="D153" s="508" t="s">
        <v>473</v>
      </c>
      <c r="E153" s="507" t="s">
        <v>928</v>
      </c>
      <c r="F153" s="508" t="s">
        <v>929</v>
      </c>
      <c r="G153" s="507" t="s">
        <v>1102</v>
      </c>
      <c r="H153" s="507" t="s">
        <v>1103</v>
      </c>
      <c r="I153" s="510">
        <v>15108.477294921875</v>
      </c>
      <c r="J153" s="510">
        <v>4</v>
      </c>
      <c r="K153" s="511">
        <v>60433.9091796875</v>
      </c>
    </row>
    <row r="154" spans="1:11" ht="14.4" customHeight="1" x14ac:dyDescent="0.3">
      <c r="A154" s="505" t="s">
        <v>459</v>
      </c>
      <c r="B154" s="506" t="s">
        <v>460</v>
      </c>
      <c r="C154" s="507" t="s">
        <v>472</v>
      </c>
      <c r="D154" s="508" t="s">
        <v>473</v>
      </c>
      <c r="E154" s="507" t="s">
        <v>928</v>
      </c>
      <c r="F154" s="508" t="s">
        <v>929</v>
      </c>
      <c r="G154" s="507" t="s">
        <v>1104</v>
      </c>
      <c r="H154" s="507" t="s">
        <v>1105</v>
      </c>
      <c r="I154" s="510">
        <v>4943.436686197917</v>
      </c>
      <c r="J154" s="510">
        <v>4</v>
      </c>
      <c r="K154" s="511">
        <v>14830.31005859375</v>
      </c>
    </row>
    <row r="155" spans="1:11" ht="14.4" customHeight="1" x14ac:dyDescent="0.3">
      <c r="A155" s="505" t="s">
        <v>459</v>
      </c>
      <c r="B155" s="506" t="s">
        <v>460</v>
      </c>
      <c r="C155" s="507" t="s">
        <v>472</v>
      </c>
      <c r="D155" s="508" t="s">
        <v>473</v>
      </c>
      <c r="E155" s="507" t="s">
        <v>928</v>
      </c>
      <c r="F155" s="508" t="s">
        <v>929</v>
      </c>
      <c r="G155" s="507" t="s">
        <v>1106</v>
      </c>
      <c r="H155" s="507" t="s">
        <v>1107</v>
      </c>
      <c r="I155" s="510">
        <v>7501.89990234375</v>
      </c>
      <c r="J155" s="510">
        <v>1</v>
      </c>
      <c r="K155" s="511">
        <v>7501.89990234375</v>
      </c>
    </row>
    <row r="156" spans="1:11" ht="14.4" customHeight="1" x14ac:dyDescent="0.3">
      <c r="A156" s="505" t="s">
        <v>459</v>
      </c>
      <c r="B156" s="506" t="s">
        <v>460</v>
      </c>
      <c r="C156" s="507" t="s">
        <v>472</v>
      </c>
      <c r="D156" s="508" t="s">
        <v>473</v>
      </c>
      <c r="E156" s="507" t="s">
        <v>928</v>
      </c>
      <c r="F156" s="508" t="s">
        <v>929</v>
      </c>
      <c r="G156" s="507" t="s">
        <v>1108</v>
      </c>
      <c r="H156" s="507" t="s">
        <v>1109</v>
      </c>
      <c r="I156" s="510">
        <v>15497.0498046875</v>
      </c>
      <c r="J156" s="510">
        <v>1</v>
      </c>
      <c r="K156" s="511">
        <v>15497.0498046875</v>
      </c>
    </row>
    <row r="157" spans="1:11" ht="14.4" customHeight="1" x14ac:dyDescent="0.3">
      <c r="A157" s="505" t="s">
        <v>459</v>
      </c>
      <c r="B157" s="506" t="s">
        <v>460</v>
      </c>
      <c r="C157" s="507" t="s">
        <v>472</v>
      </c>
      <c r="D157" s="508" t="s">
        <v>473</v>
      </c>
      <c r="E157" s="507" t="s">
        <v>928</v>
      </c>
      <c r="F157" s="508" t="s">
        <v>929</v>
      </c>
      <c r="G157" s="507" t="s">
        <v>1110</v>
      </c>
      <c r="H157" s="507" t="s">
        <v>1111</v>
      </c>
      <c r="I157" s="510">
        <v>7415.155029296875</v>
      </c>
      <c r="J157" s="510">
        <v>2</v>
      </c>
      <c r="K157" s="511">
        <v>14830.31005859375</v>
      </c>
    </row>
    <row r="158" spans="1:11" ht="14.4" customHeight="1" x14ac:dyDescent="0.3">
      <c r="A158" s="505" t="s">
        <v>459</v>
      </c>
      <c r="B158" s="506" t="s">
        <v>460</v>
      </c>
      <c r="C158" s="507" t="s">
        <v>472</v>
      </c>
      <c r="D158" s="508" t="s">
        <v>473</v>
      </c>
      <c r="E158" s="507" t="s">
        <v>928</v>
      </c>
      <c r="F158" s="508" t="s">
        <v>929</v>
      </c>
      <c r="G158" s="507" t="s">
        <v>1112</v>
      </c>
      <c r="H158" s="507" t="s">
        <v>1113</v>
      </c>
      <c r="I158" s="510">
        <v>9.9999997764825821E-3</v>
      </c>
      <c r="J158" s="510">
        <v>1</v>
      </c>
      <c r="K158" s="511">
        <v>9.9999997764825821E-3</v>
      </c>
    </row>
    <row r="159" spans="1:11" ht="14.4" customHeight="1" x14ac:dyDescent="0.3">
      <c r="A159" s="505" t="s">
        <v>459</v>
      </c>
      <c r="B159" s="506" t="s">
        <v>460</v>
      </c>
      <c r="C159" s="507" t="s">
        <v>472</v>
      </c>
      <c r="D159" s="508" t="s">
        <v>473</v>
      </c>
      <c r="E159" s="507" t="s">
        <v>928</v>
      </c>
      <c r="F159" s="508" t="s">
        <v>929</v>
      </c>
      <c r="G159" s="507" t="s">
        <v>1114</v>
      </c>
      <c r="H159" s="507" t="s">
        <v>1115</v>
      </c>
      <c r="I159" s="510">
        <v>9.9999997764825821E-3</v>
      </c>
      <c r="J159" s="510">
        <v>1</v>
      </c>
      <c r="K159" s="511">
        <v>9.9999997764825821E-3</v>
      </c>
    </row>
    <row r="160" spans="1:11" ht="14.4" customHeight="1" x14ac:dyDescent="0.3">
      <c r="A160" s="505" t="s">
        <v>459</v>
      </c>
      <c r="B160" s="506" t="s">
        <v>460</v>
      </c>
      <c r="C160" s="507" t="s">
        <v>472</v>
      </c>
      <c r="D160" s="508" t="s">
        <v>473</v>
      </c>
      <c r="E160" s="507" t="s">
        <v>928</v>
      </c>
      <c r="F160" s="508" t="s">
        <v>929</v>
      </c>
      <c r="G160" s="507" t="s">
        <v>1116</v>
      </c>
      <c r="H160" s="507" t="s">
        <v>1117</v>
      </c>
      <c r="I160" s="510">
        <v>0</v>
      </c>
      <c r="J160" s="510">
        <v>3</v>
      </c>
      <c r="K160" s="511">
        <v>0</v>
      </c>
    </row>
    <row r="161" spans="1:11" ht="14.4" customHeight="1" x14ac:dyDescent="0.3">
      <c r="A161" s="505" t="s">
        <v>459</v>
      </c>
      <c r="B161" s="506" t="s">
        <v>460</v>
      </c>
      <c r="C161" s="507" t="s">
        <v>472</v>
      </c>
      <c r="D161" s="508" t="s">
        <v>473</v>
      </c>
      <c r="E161" s="507" t="s">
        <v>928</v>
      </c>
      <c r="F161" s="508" t="s">
        <v>929</v>
      </c>
      <c r="G161" s="507" t="s">
        <v>1118</v>
      </c>
      <c r="H161" s="507" t="s">
        <v>1119</v>
      </c>
      <c r="I161" s="510">
        <v>7484.7001953125</v>
      </c>
      <c r="J161" s="510">
        <v>1</v>
      </c>
      <c r="K161" s="511">
        <v>7484.7001953125</v>
      </c>
    </row>
    <row r="162" spans="1:11" ht="14.4" customHeight="1" x14ac:dyDescent="0.3">
      <c r="A162" s="505" t="s">
        <v>459</v>
      </c>
      <c r="B162" s="506" t="s">
        <v>460</v>
      </c>
      <c r="C162" s="507" t="s">
        <v>472</v>
      </c>
      <c r="D162" s="508" t="s">
        <v>473</v>
      </c>
      <c r="E162" s="507" t="s">
        <v>928</v>
      </c>
      <c r="F162" s="508" t="s">
        <v>929</v>
      </c>
      <c r="G162" s="507" t="s">
        <v>1120</v>
      </c>
      <c r="H162" s="507" t="s">
        <v>1121</v>
      </c>
      <c r="I162" s="510">
        <v>7613.744873046875</v>
      </c>
      <c r="J162" s="510">
        <v>2</v>
      </c>
      <c r="K162" s="511">
        <v>15227.48974609375</v>
      </c>
    </row>
    <row r="163" spans="1:11" ht="14.4" customHeight="1" x14ac:dyDescent="0.3">
      <c r="A163" s="505" t="s">
        <v>459</v>
      </c>
      <c r="B163" s="506" t="s">
        <v>460</v>
      </c>
      <c r="C163" s="507" t="s">
        <v>472</v>
      </c>
      <c r="D163" s="508" t="s">
        <v>473</v>
      </c>
      <c r="E163" s="507" t="s">
        <v>928</v>
      </c>
      <c r="F163" s="508" t="s">
        <v>929</v>
      </c>
      <c r="G163" s="507" t="s">
        <v>1122</v>
      </c>
      <c r="H163" s="507" t="s">
        <v>1123</v>
      </c>
      <c r="I163" s="510">
        <v>9952.25</v>
      </c>
      <c r="J163" s="510">
        <v>1</v>
      </c>
      <c r="K163" s="511">
        <v>9952.25</v>
      </c>
    </row>
    <row r="164" spans="1:11" ht="14.4" customHeight="1" x14ac:dyDescent="0.3">
      <c r="A164" s="505" t="s">
        <v>459</v>
      </c>
      <c r="B164" s="506" t="s">
        <v>460</v>
      </c>
      <c r="C164" s="507" t="s">
        <v>472</v>
      </c>
      <c r="D164" s="508" t="s">
        <v>473</v>
      </c>
      <c r="E164" s="507" t="s">
        <v>928</v>
      </c>
      <c r="F164" s="508" t="s">
        <v>929</v>
      </c>
      <c r="G164" s="507" t="s">
        <v>1124</v>
      </c>
      <c r="H164" s="507" t="s">
        <v>1125</v>
      </c>
      <c r="I164" s="510">
        <v>3725.590087890625</v>
      </c>
      <c r="J164" s="510">
        <v>1</v>
      </c>
      <c r="K164" s="511">
        <v>3725.590087890625</v>
      </c>
    </row>
    <row r="165" spans="1:11" ht="14.4" customHeight="1" x14ac:dyDescent="0.3">
      <c r="A165" s="505" t="s">
        <v>459</v>
      </c>
      <c r="B165" s="506" t="s">
        <v>460</v>
      </c>
      <c r="C165" s="507" t="s">
        <v>472</v>
      </c>
      <c r="D165" s="508" t="s">
        <v>473</v>
      </c>
      <c r="E165" s="507" t="s">
        <v>928</v>
      </c>
      <c r="F165" s="508" t="s">
        <v>929</v>
      </c>
      <c r="G165" s="507" t="s">
        <v>1126</v>
      </c>
      <c r="H165" s="507" t="s">
        <v>1127</v>
      </c>
      <c r="I165" s="510">
        <v>6.4999999478459358E-2</v>
      </c>
      <c r="J165" s="510">
        <v>2000</v>
      </c>
      <c r="K165" s="511">
        <v>125.80000305175781</v>
      </c>
    </row>
    <row r="166" spans="1:11" ht="14.4" customHeight="1" x14ac:dyDescent="0.3">
      <c r="A166" s="505" t="s">
        <v>459</v>
      </c>
      <c r="B166" s="506" t="s">
        <v>460</v>
      </c>
      <c r="C166" s="507" t="s">
        <v>472</v>
      </c>
      <c r="D166" s="508" t="s">
        <v>473</v>
      </c>
      <c r="E166" s="507" t="s">
        <v>928</v>
      </c>
      <c r="F166" s="508" t="s">
        <v>929</v>
      </c>
      <c r="G166" s="507" t="s">
        <v>1128</v>
      </c>
      <c r="H166" s="507" t="s">
        <v>1129</v>
      </c>
      <c r="I166" s="510">
        <v>15191.6298828125</v>
      </c>
      <c r="J166" s="510">
        <v>1</v>
      </c>
      <c r="K166" s="511">
        <v>15191.6298828125</v>
      </c>
    </row>
    <row r="167" spans="1:11" ht="14.4" customHeight="1" x14ac:dyDescent="0.3">
      <c r="A167" s="505" t="s">
        <v>459</v>
      </c>
      <c r="B167" s="506" t="s">
        <v>460</v>
      </c>
      <c r="C167" s="507" t="s">
        <v>472</v>
      </c>
      <c r="D167" s="508" t="s">
        <v>473</v>
      </c>
      <c r="E167" s="507" t="s">
        <v>928</v>
      </c>
      <c r="F167" s="508" t="s">
        <v>929</v>
      </c>
      <c r="G167" s="507" t="s">
        <v>1130</v>
      </c>
      <c r="H167" s="507" t="s">
        <v>1131</v>
      </c>
      <c r="I167" s="510">
        <v>211.48709451561538</v>
      </c>
      <c r="J167" s="510">
        <v>66</v>
      </c>
      <c r="K167" s="511">
        <v>13922.426712261889</v>
      </c>
    </row>
    <row r="168" spans="1:11" ht="14.4" customHeight="1" x14ac:dyDescent="0.3">
      <c r="A168" s="505" t="s">
        <v>459</v>
      </c>
      <c r="B168" s="506" t="s">
        <v>460</v>
      </c>
      <c r="C168" s="507" t="s">
        <v>472</v>
      </c>
      <c r="D168" s="508" t="s">
        <v>473</v>
      </c>
      <c r="E168" s="507" t="s">
        <v>928</v>
      </c>
      <c r="F168" s="508" t="s">
        <v>929</v>
      </c>
      <c r="G168" s="507" t="s">
        <v>1132</v>
      </c>
      <c r="H168" s="507" t="s">
        <v>1133</v>
      </c>
      <c r="I168" s="510">
        <v>187.21397392235085</v>
      </c>
      <c r="J168" s="510">
        <v>3</v>
      </c>
      <c r="K168" s="511">
        <v>561.64192176705251</v>
      </c>
    </row>
    <row r="169" spans="1:11" ht="14.4" customHeight="1" x14ac:dyDescent="0.3">
      <c r="A169" s="505" t="s">
        <v>459</v>
      </c>
      <c r="B169" s="506" t="s">
        <v>460</v>
      </c>
      <c r="C169" s="507" t="s">
        <v>472</v>
      </c>
      <c r="D169" s="508" t="s">
        <v>473</v>
      </c>
      <c r="E169" s="507" t="s">
        <v>928</v>
      </c>
      <c r="F169" s="508" t="s">
        <v>929</v>
      </c>
      <c r="G169" s="507" t="s">
        <v>1134</v>
      </c>
      <c r="H169" s="507" t="s">
        <v>1135</v>
      </c>
      <c r="I169" s="510">
        <v>9317</v>
      </c>
      <c r="J169" s="510">
        <v>1</v>
      </c>
      <c r="K169" s="511">
        <v>9317</v>
      </c>
    </row>
    <row r="170" spans="1:11" ht="14.4" customHeight="1" x14ac:dyDescent="0.3">
      <c r="A170" s="505" t="s">
        <v>459</v>
      </c>
      <c r="B170" s="506" t="s">
        <v>460</v>
      </c>
      <c r="C170" s="507" t="s">
        <v>472</v>
      </c>
      <c r="D170" s="508" t="s">
        <v>473</v>
      </c>
      <c r="E170" s="507" t="s">
        <v>928</v>
      </c>
      <c r="F170" s="508" t="s">
        <v>929</v>
      </c>
      <c r="G170" s="507" t="s">
        <v>1136</v>
      </c>
      <c r="H170" s="507" t="s">
        <v>1137</v>
      </c>
      <c r="I170" s="510">
        <v>9317</v>
      </c>
      <c r="J170" s="510">
        <v>1</v>
      </c>
      <c r="K170" s="511">
        <v>9317</v>
      </c>
    </row>
    <row r="171" spans="1:11" ht="14.4" customHeight="1" x14ac:dyDescent="0.3">
      <c r="A171" s="505" t="s">
        <v>459</v>
      </c>
      <c r="B171" s="506" t="s">
        <v>460</v>
      </c>
      <c r="C171" s="507" t="s">
        <v>472</v>
      </c>
      <c r="D171" s="508" t="s">
        <v>473</v>
      </c>
      <c r="E171" s="507" t="s">
        <v>928</v>
      </c>
      <c r="F171" s="508" t="s">
        <v>929</v>
      </c>
      <c r="G171" s="507" t="s">
        <v>1138</v>
      </c>
      <c r="H171" s="507" t="s">
        <v>1139</v>
      </c>
      <c r="I171" s="510">
        <v>1384.27001953125</v>
      </c>
      <c r="J171" s="510">
        <v>1</v>
      </c>
      <c r="K171" s="511">
        <v>1384.27001953125</v>
      </c>
    </row>
    <row r="172" spans="1:11" ht="14.4" customHeight="1" x14ac:dyDescent="0.3">
      <c r="A172" s="505" t="s">
        <v>459</v>
      </c>
      <c r="B172" s="506" t="s">
        <v>460</v>
      </c>
      <c r="C172" s="507" t="s">
        <v>472</v>
      </c>
      <c r="D172" s="508" t="s">
        <v>473</v>
      </c>
      <c r="E172" s="507" t="s">
        <v>928</v>
      </c>
      <c r="F172" s="508" t="s">
        <v>929</v>
      </c>
      <c r="G172" s="507" t="s">
        <v>1140</v>
      </c>
      <c r="H172" s="507" t="s">
        <v>1141</v>
      </c>
      <c r="I172" s="510">
        <v>240.44017643152483</v>
      </c>
      <c r="J172" s="510">
        <v>1</v>
      </c>
      <c r="K172" s="511">
        <v>240.44017643152483</v>
      </c>
    </row>
    <row r="173" spans="1:11" ht="14.4" customHeight="1" x14ac:dyDescent="0.3">
      <c r="A173" s="505" t="s">
        <v>459</v>
      </c>
      <c r="B173" s="506" t="s">
        <v>460</v>
      </c>
      <c r="C173" s="507" t="s">
        <v>472</v>
      </c>
      <c r="D173" s="508" t="s">
        <v>473</v>
      </c>
      <c r="E173" s="507" t="s">
        <v>928</v>
      </c>
      <c r="F173" s="508" t="s">
        <v>929</v>
      </c>
      <c r="G173" s="507" t="s">
        <v>1142</v>
      </c>
      <c r="H173" s="507" t="s">
        <v>1143</v>
      </c>
      <c r="I173" s="510">
        <v>4230.465087890625</v>
      </c>
      <c r="J173" s="510">
        <v>3</v>
      </c>
      <c r="K173" s="511">
        <v>12959.099609375</v>
      </c>
    </row>
    <row r="174" spans="1:11" ht="14.4" customHeight="1" x14ac:dyDescent="0.3">
      <c r="A174" s="505" t="s">
        <v>459</v>
      </c>
      <c r="B174" s="506" t="s">
        <v>460</v>
      </c>
      <c r="C174" s="507" t="s">
        <v>472</v>
      </c>
      <c r="D174" s="508" t="s">
        <v>473</v>
      </c>
      <c r="E174" s="507" t="s">
        <v>928</v>
      </c>
      <c r="F174" s="508" t="s">
        <v>929</v>
      </c>
      <c r="G174" s="507" t="s">
        <v>1144</v>
      </c>
      <c r="H174" s="507" t="s">
        <v>1145</v>
      </c>
      <c r="I174" s="510">
        <v>5990</v>
      </c>
      <c r="J174" s="510">
        <v>1</v>
      </c>
      <c r="K174" s="511">
        <v>5990</v>
      </c>
    </row>
    <row r="175" spans="1:11" ht="14.4" customHeight="1" x14ac:dyDescent="0.3">
      <c r="A175" s="505" t="s">
        <v>459</v>
      </c>
      <c r="B175" s="506" t="s">
        <v>460</v>
      </c>
      <c r="C175" s="507" t="s">
        <v>472</v>
      </c>
      <c r="D175" s="508" t="s">
        <v>473</v>
      </c>
      <c r="E175" s="507" t="s">
        <v>928</v>
      </c>
      <c r="F175" s="508" t="s">
        <v>929</v>
      </c>
      <c r="G175" s="507" t="s">
        <v>1146</v>
      </c>
      <c r="H175" s="507" t="s">
        <v>1147</v>
      </c>
      <c r="I175" s="510">
        <v>13492</v>
      </c>
      <c r="J175" s="510">
        <v>5</v>
      </c>
      <c r="K175" s="511">
        <v>67460</v>
      </c>
    </row>
    <row r="176" spans="1:11" ht="14.4" customHeight="1" x14ac:dyDescent="0.3">
      <c r="A176" s="505" t="s">
        <v>459</v>
      </c>
      <c r="B176" s="506" t="s">
        <v>460</v>
      </c>
      <c r="C176" s="507" t="s">
        <v>472</v>
      </c>
      <c r="D176" s="508" t="s">
        <v>473</v>
      </c>
      <c r="E176" s="507" t="s">
        <v>796</v>
      </c>
      <c r="F176" s="508" t="s">
        <v>797</v>
      </c>
      <c r="G176" s="507" t="s">
        <v>1148</v>
      </c>
      <c r="H176" s="507" t="s">
        <v>1149</v>
      </c>
      <c r="I176" s="510">
        <v>239.97999572753906</v>
      </c>
      <c r="J176" s="510">
        <v>12</v>
      </c>
      <c r="K176" s="511">
        <v>2879.800048828125</v>
      </c>
    </row>
    <row r="177" spans="1:11" ht="14.4" customHeight="1" x14ac:dyDescent="0.3">
      <c r="A177" s="505" t="s">
        <v>459</v>
      </c>
      <c r="B177" s="506" t="s">
        <v>460</v>
      </c>
      <c r="C177" s="507" t="s">
        <v>472</v>
      </c>
      <c r="D177" s="508" t="s">
        <v>473</v>
      </c>
      <c r="E177" s="507" t="s">
        <v>796</v>
      </c>
      <c r="F177" s="508" t="s">
        <v>797</v>
      </c>
      <c r="G177" s="507" t="s">
        <v>1150</v>
      </c>
      <c r="H177" s="507" t="s">
        <v>1151</v>
      </c>
      <c r="I177" s="510">
        <v>360.98001098632812</v>
      </c>
      <c r="J177" s="510">
        <v>12</v>
      </c>
      <c r="K177" s="511">
        <v>4331.7998046875</v>
      </c>
    </row>
    <row r="178" spans="1:11" ht="14.4" customHeight="1" x14ac:dyDescent="0.3">
      <c r="A178" s="505" t="s">
        <v>459</v>
      </c>
      <c r="B178" s="506" t="s">
        <v>460</v>
      </c>
      <c r="C178" s="507" t="s">
        <v>472</v>
      </c>
      <c r="D178" s="508" t="s">
        <v>473</v>
      </c>
      <c r="E178" s="507" t="s">
        <v>796</v>
      </c>
      <c r="F178" s="508" t="s">
        <v>797</v>
      </c>
      <c r="G178" s="507" t="s">
        <v>1152</v>
      </c>
      <c r="H178" s="507" t="s">
        <v>1153</v>
      </c>
      <c r="I178" s="510">
        <v>1.9299999475479126</v>
      </c>
      <c r="J178" s="510">
        <v>3072</v>
      </c>
      <c r="K178" s="511">
        <v>5924.159912109375</v>
      </c>
    </row>
    <row r="179" spans="1:11" ht="14.4" customHeight="1" x14ac:dyDescent="0.3">
      <c r="A179" s="505" t="s">
        <v>459</v>
      </c>
      <c r="B179" s="506" t="s">
        <v>460</v>
      </c>
      <c r="C179" s="507" t="s">
        <v>472</v>
      </c>
      <c r="D179" s="508" t="s">
        <v>473</v>
      </c>
      <c r="E179" s="507" t="s">
        <v>796</v>
      </c>
      <c r="F179" s="508" t="s">
        <v>797</v>
      </c>
      <c r="G179" s="507" t="s">
        <v>1154</v>
      </c>
      <c r="H179" s="507" t="s">
        <v>1155</v>
      </c>
      <c r="I179" s="510">
        <v>1.9600000381469727</v>
      </c>
      <c r="J179" s="510">
        <v>3072</v>
      </c>
      <c r="K179" s="511">
        <v>6011.280029296875</v>
      </c>
    </row>
    <row r="180" spans="1:11" ht="14.4" customHeight="1" x14ac:dyDescent="0.3">
      <c r="A180" s="505" t="s">
        <v>459</v>
      </c>
      <c r="B180" s="506" t="s">
        <v>460</v>
      </c>
      <c r="C180" s="507" t="s">
        <v>472</v>
      </c>
      <c r="D180" s="508" t="s">
        <v>473</v>
      </c>
      <c r="E180" s="507" t="s">
        <v>796</v>
      </c>
      <c r="F180" s="508" t="s">
        <v>797</v>
      </c>
      <c r="G180" s="507" t="s">
        <v>800</v>
      </c>
      <c r="H180" s="507" t="s">
        <v>801</v>
      </c>
      <c r="I180" s="510">
        <v>38.360000610351563</v>
      </c>
      <c r="J180" s="510">
        <v>10</v>
      </c>
      <c r="K180" s="511">
        <v>383.57000732421875</v>
      </c>
    </row>
    <row r="181" spans="1:11" ht="14.4" customHeight="1" x14ac:dyDescent="0.3">
      <c r="A181" s="505" t="s">
        <v>459</v>
      </c>
      <c r="B181" s="506" t="s">
        <v>460</v>
      </c>
      <c r="C181" s="507" t="s">
        <v>472</v>
      </c>
      <c r="D181" s="508" t="s">
        <v>473</v>
      </c>
      <c r="E181" s="507" t="s">
        <v>796</v>
      </c>
      <c r="F181" s="508" t="s">
        <v>797</v>
      </c>
      <c r="G181" s="507" t="s">
        <v>1156</v>
      </c>
      <c r="H181" s="507" t="s">
        <v>1157</v>
      </c>
      <c r="I181" s="510">
        <v>38.360000610351563</v>
      </c>
      <c r="J181" s="510">
        <v>10</v>
      </c>
      <c r="K181" s="511">
        <v>383.57000732421875</v>
      </c>
    </row>
    <row r="182" spans="1:11" ht="14.4" customHeight="1" x14ac:dyDescent="0.3">
      <c r="A182" s="505" t="s">
        <v>459</v>
      </c>
      <c r="B182" s="506" t="s">
        <v>460</v>
      </c>
      <c r="C182" s="507" t="s">
        <v>472</v>
      </c>
      <c r="D182" s="508" t="s">
        <v>473</v>
      </c>
      <c r="E182" s="507" t="s">
        <v>796</v>
      </c>
      <c r="F182" s="508" t="s">
        <v>797</v>
      </c>
      <c r="G182" s="507" t="s">
        <v>802</v>
      </c>
      <c r="H182" s="507" t="s">
        <v>803</v>
      </c>
      <c r="I182" s="510">
        <v>94.379997253417969</v>
      </c>
      <c r="J182" s="510">
        <v>4</v>
      </c>
      <c r="K182" s="511">
        <v>377.51998901367187</v>
      </c>
    </row>
    <row r="183" spans="1:11" ht="14.4" customHeight="1" x14ac:dyDescent="0.3">
      <c r="A183" s="505" t="s">
        <v>459</v>
      </c>
      <c r="B183" s="506" t="s">
        <v>460</v>
      </c>
      <c r="C183" s="507" t="s">
        <v>472</v>
      </c>
      <c r="D183" s="508" t="s">
        <v>473</v>
      </c>
      <c r="E183" s="507" t="s">
        <v>796</v>
      </c>
      <c r="F183" s="508" t="s">
        <v>797</v>
      </c>
      <c r="G183" s="507" t="s">
        <v>1158</v>
      </c>
      <c r="H183" s="507" t="s">
        <v>1159</v>
      </c>
      <c r="I183" s="510">
        <v>25.309999465942383</v>
      </c>
      <c r="J183" s="510">
        <v>360</v>
      </c>
      <c r="K183" s="511">
        <v>9111.2998046875</v>
      </c>
    </row>
    <row r="184" spans="1:11" ht="14.4" customHeight="1" x14ac:dyDescent="0.3">
      <c r="A184" s="505" t="s">
        <v>459</v>
      </c>
      <c r="B184" s="506" t="s">
        <v>460</v>
      </c>
      <c r="C184" s="507" t="s">
        <v>472</v>
      </c>
      <c r="D184" s="508" t="s">
        <v>473</v>
      </c>
      <c r="E184" s="507" t="s">
        <v>796</v>
      </c>
      <c r="F184" s="508" t="s">
        <v>797</v>
      </c>
      <c r="G184" s="507" t="s">
        <v>1160</v>
      </c>
      <c r="H184" s="507" t="s">
        <v>1161</v>
      </c>
      <c r="I184" s="510">
        <v>0.78714283875056679</v>
      </c>
      <c r="J184" s="510">
        <v>6500</v>
      </c>
      <c r="K184" s="511">
        <v>5146.0200805664062</v>
      </c>
    </row>
    <row r="185" spans="1:11" ht="14.4" customHeight="1" x14ac:dyDescent="0.3">
      <c r="A185" s="505" t="s">
        <v>459</v>
      </c>
      <c r="B185" s="506" t="s">
        <v>460</v>
      </c>
      <c r="C185" s="507" t="s">
        <v>472</v>
      </c>
      <c r="D185" s="508" t="s">
        <v>473</v>
      </c>
      <c r="E185" s="507" t="s">
        <v>796</v>
      </c>
      <c r="F185" s="508" t="s">
        <v>797</v>
      </c>
      <c r="G185" s="507" t="s">
        <v>1162</v>
      </c>
      <c r="H185" s="507" t="s">
        <v>1163</v>
      </c>
      <c r="I185" s="510">
        <v>143.77000427246094</v>
      </c>
      <c r="J185" s="510">
        <v>50</v>
      </c>
      <c r="K185" s="511">
        <v>7188.60986328125</v>
      </c>
    </row>
    <row r="186" spans="1:11" ht="14.4" customHeight="1" x14ac:dyDescent="0.3">
      <c r="A186" s="505" t="s">
        <v>459</v>
      </c>
      <c r="B186" s="506" t="s">
        <v>460</v>
      </c>
      <c r="C186" s="507" t="s">
        <v>472</v>
      </c>
      <c r="D186" s="508" t="s">
        <v>473</v>
      </c>
      <c r="E186" s="507" t="s">
        <v>796</v>
      </c>
      <c r="F186" s="508" t="s">
        <v>797</v>
      </c>
      <c r="G186" s="507" t="s">
        <v>1164</v>
      </c>
      <c r="H186" s="507" t="s">
        <v>1165</v>
      </c>
      <c r="I186" s="510">
        <v>1.3600000143051147</v>
      </c>
      <c r="J186" s="510">
        <v>500</v>
      </c>
      <c r="K186" s="511">
        <v>679.80999755859375</v>
      </c>
    </row>
    <row r="187" spans="1:11" ht="14.4" customHeight="1" x14ac:dyDescent="0.3">
      <c r="A187" s="505" t="s">
        <v>459</v>
      </c>
      <c r="B187" s="506" t="s">
        <v>460</v>
      </c>
      <c r="C187" s="507" t="s">
        <v>472</v>
      </c>
      <c r="D187" s="508" t="s">
        <v>473</v>
      </c>
      <c r="E187" s="507" t="s">
        <v>796</v>
      </c>
      <c r="F187" s="508" t="s">
        <v>797</v>
      </c>
      <c r="G187" s="507" t="s">
        <v>1166</v>
      </c>
      <c r="H187" s="507" t="s">
        <v>1167</v>
      </c>
      <c r="I187" s="510">
        <v>1</v>
      </c>
      <c r="J187" s="510">
        <v>3000</v>
      </c>
      <c r="K187" s="511">
        <v>3012.89990234375</v>
      </c>
    </row>
    <row r="188" spans="1:11" ht="14.4" customHeight="1" x14ac:dyDescent="0.3">
      <c r="A188" s="505" t="s">
        <v>459</v>
      </c>
      <c r="B188" s="506" t="s">
        <v>460</v>
      </c>
      <c r="C188" s="507" t="s">
        <v>472</v>
      </c>
      <c r="D188" s="508" t="s">
        <v>473</v>
      </c>
      <c r="E188" s="507" t="s">
        <v>796</v>
      </c>
      <c r="F188" s="508" t="s">
        <v>797</v>
      </c>
      <c r="G188" s="507" t="s">
        <v>1168</v>
      </c>
      <c r="H188" s="507" t="s">
        <v>1169</v>
      </c>
      <c r="I188" s="510">
        <v>20.329999923706055</v>
      </c>
      <c r="J188" s="510">
        <v>375</v>
      </c>
      <c r="K188" s="511">
        <v>7623</v>
      </c>
    </row>
    <row r="189" spans="1:11" ht="14.4" customHeight="1" x14ac:dyDescent="0.3">
      <c r="A189" s="505" t="s">
        <v>459</v>
      </c>
      <c r="B189" s="506" t="s">
        <v>460</v>
      </c>
      <c r="C189" s="507" t="s">
        <v>472</v>
      </c>
      <c r="D189" s="508" t="s">
        <v>473</v>
      </c>
      <c r="E189" s="507" t="s">
        <v>796</v>
      </c>
      <c r="F189" s="508" t="s">
        <v>797</v>
      </c>
      <c r="G189" s="507" t="s">
        <v>1170</v>
      </c>
      <c r="H189" s="507" t="s">
        <v>1171</v>
      </c>
      <c r="I189" s="510">
        <v>1.440000057220459</v>
      </c>
      <c r="J189" s="510">
        <v>12000</v>
      </c>
      <c r="K189" s="511">
        <v>17278.800415039063</v>
      </c>
    </row>
    <row r="190" spans="1:11" ht="14.4" customHeight="1" x14ac:dyDescent="0.3">
      <c r="A190" s="505" t="s">
        <v>459</v>
      </c>
      <c r="B190" s="506" t="s">
        <v>460</v>
      </c>
      <c r="C190" s="507" t="s">
        <v>472</v>
      </c>
      <c r="D190" s="508" t="s">
        <v>473</v>
      </c>
      <c r="E190" s="507" t="s">
        <v>796</v>
      </c>
      <c r="F190" s="508" t="s">
        <v>797</v>
      </c>
      <c r="G190" s="507" t="s">
        <v>1172</v>
      </c>
      <c r="H190" s="507" t="s">
        <v>1173</v>
      </c>
      <c r="I190" s="510">
        <v>1.5069999933242797</v>
      </c>
      <c r="J190" s="510">
        <v>7000</v>
      </c>
      <c r="K190" s="511">
        <v>10550.500061035156</v>
      </c>
    </row>
    <row r="191" spans="1:11" ht="14.4" customHeight="1" x14ac:dyDescent="0.3">
      <c r="A191" s="505" t="s">
        <v>459</v>
      </c>
      <c r="B191" s="506" t="s">
        <v>460</v>
      </c>
      <c r="C191" s="507" t="s">
        <v>472</v>
      </c>
      <c r="D191" s="508" t="s">
        <v>473</v>
      </c>
      <c r="E191" s="507" t="s">
        <v>796</v>
      </c>
      <c r="F191" s="508" t="s">
        <v>797</v>
      </c>
      <c r="G191" s="507" t="s">
        <v>1174</v>
      </c>
      <c r="H191" s="507" t="s">
        <v>1175</v>
      </c>
      <c r="I191" s="510">
        <v>108.90000152587891</v>
      </c>
      <c r="J191" s="510">
        <v>5</v>
      </c>
      <c r="K191" s="511">
        <v>544.5</v>
      </c>
    </row>
    <row r="192" spans="1:11" ht="14.4" customHeight="1" x14ac:dyDescent="0.3">
      <c r="A192" s="505" t="s">
        <v>459</v>
      </c>
      <c r="B192" s="506" t="s">
        <v>460</v>
      </c>
      <c r="C192" s="507" t="s">
        <v>472</v>
      </c>
      <c r="D192" s="508" t="s">
        <v>473</v>
      </c>
      <c r="E192" s="507" t="s">
        <v>796</v>
      </c>
      <c r="F192" s="508" t="s">
        <v>797</v>
      </c>
      <c r="G192" s="507" t="s">
        <v>1176</v>
      </c>
      <c r="H192" s="507" t="s">
        <v>1177</v>
      </c>
      <c r="I192" s="510">
        <v>1.5399999618530273</v>
      </c>
      <c r="J192" s="510">
        <v>768</v>
      </c>
      <c r="K192" s="511">
        <v>1185.800048828125</v>
      </c>
    </row>
    <row r="193" spans="1:11" ht="14.4" customHeight="1" x14ac:dyDescent="0.3">
      <c r="A193" s="505" t="s">
        <v>459</v>
      </c>
      <c r="B193" s="506" t="s">
        <v>460</v>
      </c>
      <c r="C193" s="507" t="s">
        <v>472</v>
      </c>
      <c r="D193" s="508" t="s">
        <v>473</v>
      </c>
      <c r="E193" s="507" t="s">
        <v>796</v>
      </c>
      <c r="F193" s="508" t="s">
        <v>797</v>
      </c>
      <c r="G193" s="507" t="s">
        <v>1178</v>
      </c>
      <c r="H193" s="507" t="s">
        <v>1179</v>
      </c>
      <c r="I193" s="510">
        <v>2.0999999046325684</v>
      </c>
      <c r="J193" s="510">
        <v>960</v>
      </c>
      <c r="K193" s="511">
        <v>2020.699951171875</v>
      </c>
    </row>
    <row r="194" spans="1:11" ht="14.4" customHeight="1" x14ac:dyDescent="0.3">
      <c r="A194" s="505" t="s">
        <v>459</v>
      </c>
      <c r="B194" s="506" t="s">
        <v>460</v>
      </c>
      <c r="C194" s="507" t="s">
        <v>472</v>
      </c>
      <c r="D194" s="508" t="s">
        <v>473</v>
      </c>
      <c r="E194" s="507" t="s">
        <v>796</v>
      </c>
      <c r="F194" s="508" t="s">
        <v>797</v>
      </c>
      <c r="G194" s="507" t="s">
        <v>1180</v>
      </c>
      <c r="H194" s="507" t="s">
        <v>1181</v>
      </c>
      <c r="I194" s="510">
        <v>0.2800000011920929</v>
      </c>
      <c r="J194" s="510">
        <v>1000</v>
      </c>
      <c r="K194" s="511">
        <v>278.29998779296875</v>
      </c>
    </row>
    <row r="195" spans="1:11" ht="14.4" customHeight="1" x14ac:dyDescent="0.3">
      <c r="A195" s="505" t="s">
        <v>459</v>
      </c>
      <c r="B195" s="506" t="s">
        <v>460</v>
      </c>
      <c r="C195" s="507" t="s">
        <v>472</v>
      </c>
      <c r="D195" s="508" t="s">
        <v>473</v>
      </c>
      <c r="E195" s="507" t="s">
        <v>796</v>
      </c>
      <c r="F195" s="508" t="s">
        <v>797</v>
      </c>
      <c r="G195" s="507" t="s">
        <v>1182</v>
      </c>
      <c r="H195" s="507" t="s">
        <v>1183</v>
      </c>
      <c r="I195" s="510">
        <v>0.45599998831748961</v>
      </c>
      <c r="J195" s="510">
        <v>21000</v>
      </c>
      <c r="K195" s="511">
        <v>9552.380126953125</v>
      </c>
    </row>
    <row r="196" spans="1:11" ht="14.4" customHeight="1" x14ac:dyDescent="0.3">
      <c r="A196" s="505" t="s">
        <v>459</v>
      </c>
      <c r="B196" s="506" t="s">
        <v>460</v>
      </c>
      <c r="C196" s="507" t="s">
        <v>472</v>
      </c>
      <c r="D196" s="508" t="s">
        <v>473</v>
      </c>
      <c r="E196" s="507" t="s">
        <v>796</v>
      </c>
      <c r="F196" s="508" t="s">
        <v>797</v>
      </c>
      <c r="G196" s="507" t="s">
        <v>1184</v>
      </c>
      <c r="H196" s="507" t="s">
        <v>1185</v>
      </c>
      <c r="I196" s="510">
        <v>2.6516667207082114</v>
      </c>
      <c r="J196" s="510">
        <v>4800</v>
      </c>
      <c r="K196" s="511">
        <v>12733.510131835938</v>
      </c>
    </row>
    <row r="197" spans="1:11" ht="14.4" customHeight="1" x14ac:dyDescent="0.3">
      <c r="A197" s="505" t="s">
        <v>459</v>
      </c>
      <c r="B197" s="506" t="s">
        <v>460</v>
      </c>
      <c r="C197" s="507" t="s">
        <v>472</v>
      </c>
      <c r="D197" s="508" t="s">
        <v>473</v>
      </c>
      <c r="E197" s="507" t="s">
        <v>796</v>
      </c>
      <c r="F197" s="508" t="s">
        <v>797</v>
      </c>
      <c r="G197" s="507" t="s">
        <v>1186</v>
      </c>
      <c r="H197" s="507" t="s">
        <v>1187</v>
      </c>
      <c r="I197" s="510">
        <v>2.8666666348775229</v>
      </c>
      <c r="J197" s="510">
        <v>6720</v>
      </c>
      <c r="K197" s="511">
        <v>19039.009765625</v>
      </c>
    </row>
    <row r="198" spans="1:11" ht="14.4" customHeight="1" x14ac:dyDescent="0.3">
      <c r="A198" s="505" t="s">
        <v>459</v>
      </c>
      <c r="B198" s="506" t="s">
        <v>460</v>
      </c>
      <c r="C198" s="507" t="s">
        <v>472</v>
      </c>
      <c r="D198" s="508" t="s">
        <v>473</v>
      </c>
      <c r="E198" s="507" t="s">
        <v>796</v>
      </c>
      <c r="F198" s="508" t="s">
        <v>797</v>
      </c>
      <c r="G198" s="507" t="s">
        <v>1186</v>
      </c>
      <c r="H198" s="507" t="s">
        <v>1188</v>
      </c>
      <c r="I198" s="510">
        <v>2.8074999451637268</v>
      </c>
      <c r="J198" s="510">
        <v>6720</v>
      </c>
      <c r="K198" s="511">
        <v>18875.05029296875</v>
      </c>
    </row>
    <row r="199" spans="1:11" ht="14.4" customHeight="1" x14ac:dyDescent="0.3">
      <c r="A199" s="505" t="s">
        <v>459</v>
      </c>
      <c r="B199" s="506" t="s">
        <v>460</v>
      </c>
      <c r="C199" s="507" t="s">
        <v>472</v>
      </c>
      <c r="D199" s="508" t="s">
        <v>473</v>
      </c>
      <c r="E199" s="507" t="s">
        <v>796</v>
      </c>
      <c r="F199" s="508" t="s">
        <v>797</v>
      </c>
      <c r="G199" s="507" t="s">
        <v>1189</v>
      </c>
      <c r="H199" s="507" t="s">
        <v>1190</v>
      </c>
      <c r="I199" s="510">
        <v>2.4333333969116211</v>
      </c>
      <c r="J199" s="510">
        <v>2880</v>
      </c>
      <c r="K199" s="511">
        <v>7011.780029296875</v>
      </c>
    </row>
    <row r="200" spans="1:11" ht="14.4" customHeight="1" x14ac:dyDescent="0.3">
      <c r="A200" s="505" t="s">
        <v>459</v>
      </c>
      <c r="B200" s="506" t="s">
        <v>460</v>
      </c>
      <c r="C200" s="507" t="s">
        <v>472</v>
      </c>
      <c r="D200" s="508" t="s">
        <v>473</v>
      </c>
      <c r="E200" s="507" t="s">
        <v>796</v>
      </c>
      <c r="F200" s="508" t="s">
        <v>797</v>
      </c>
      <c r="G200" s="507" t="s">
        <v>1189</v>
      </c>
      <c r="H200" s="507" t="s">
        <v>1191</v>
      </c>
      <c r="I200" s="510">
        <v>2.369999885559082</v>
      </c>
      <c r="J200" s="510">
        <v>960</v>
      </c>
      <c r="K200" s="511">
        <v>2275.8701171875</v>
      </c>
    </row>
    <row r="201" spans="1:11" ht="14.4" customHeight="1" x14ac:dyDescent="0.3">
      <c r="A201" s="505" t="s">
        <v>459</v>
      </c>
      <c r="B201" s="506" t="s">
        <v>460</v>
      </c>
      <c r="C201" s="507" t="s">
        <v>472</v>
      </c>
      <c r="D201" s="508" t="s">
        <v>473</v>
      </c>
      <c r="E201" s="507" t="s">
        <v>796</v>
      </c>
      <c r="F201" s="508" t="s">
        <v>797</v>
      </c>
      <c r="G201" s="507" t="s">
        <v>1192</v>
      </c>
      <c r="H201" s="507" t="s">
        <v>1193</v>
      </c>
      <c r="I201" s="510">
        <v>0.12799999713897706</v>
      </c>
      <c r="J201" s="510">
        <v>21000</v>
      </c>
      <c r="K201" s="511">
        <v>2687.3399963378906</v>
      </c>
    </row>
    <row r="202" spans="1:11" ht="14.4" customHeight="1" x14ac:dyDescent="0.3">
      <c r="A202" s="505" t="s">
        <v>459</v>
      </c>
      <c r="B202" s="506" t="s">
        <v>460</v>
      </c>
      <c r="C202" s="507" t="s">
        <v>472</v>
      </c>
      <c r="D202" s="508" t="s">
        <v>473</v>
      </c>
      <c r="E202" s="507" t="s">
        <v>796</v>
      </c>
      <c r="F202" s="508" t="s">
        <v>797</v>
      </c>
      <c r="G202" s="507" t="s">
        <v>1194</v>
      </c>
      <c r="H202" s="507" t="s">
        <v>1195</v>
      </c>
      <c r="I202" s="510">
        <v>6352.5</v>
      </c>
      <c r="J202" s="510">
        <v>11</v>
      </c>
      <c r="K202" s="511">
        <v>69877.5</v>
      </c>
    </row>
    <row r="203" spans="1:11" ht="14.4" customHeight="1" x14ac:dyDescent="0.3">
      <c r="A203" s="505" t="s">
        <v>459</v>
      </c>
      <c r="B203" s="506" t="s">
        <v>460</v>
      </c>
      <c r="C203" s="507" t="s">
        <v>472</v>
      </c>
      <c r="D203" s="508" t="s">
        <v>473</v>
      </c>
      <c r="E203" s="507" t="s">
        <v>796</v>
      </c>
      <c r="F203" s="508" t="s">
        <v>797</v>
      </c>
      <c r="G203" s="507" t="s">
        <v>1196</v>
      </c>
      <c r="H203" s="507" t="s">
        <v>1197</v>
      </c>
      <c r="I203" s="510">
        <v>6.7800002098083496</v>
      </c>
      <c r="J203" s="510">
        <v>125</v>
      </c>
      <c r="K203" s="511">
        <v>847</v>
      </c>
    </row>
    <row r="204" spans="1:11" ht="14.4" customHeight="1" x14ac:dyDescent="0.3">
      <c r="A204" s="505" t="s">
        <v>459</v>
      </c>
      <c r="B204" s="506" t="s">
        <v>460</v>
      </c>
      <c r="C204" s="507" t="s">
        <v>472</v>
      </c>
      <c r="D204" s="508" t="s">
        <v>473</v>
      </c>
      <c r="E204" s="507" t="s">
        <v>796</v>
      </c>
      <c r="F204" s="508" t="s">
        <v>797</v>
      </c>
      <c r="G204" s="507" t="s">
        <v>1198</v>
      </c>
      <c r="H204" s="507" t="s">
        <v>1199</v>
      </c>
      <c r="I204" s="510">
        <v>4111.580078125</v>
      </c>
      <c r="J204" s="510">
        <v>5</v>
      </c>
      <c r="K204" s="511">
        <v>20557.900390625</v>
      </c>
    </row>
    <row r="205" spans="1:11" ht="14.4" customHeight="1" x14ac:dyDescent="0.3">
      <c r="A205" s="505" t="s">
        <v>459</v>
      </c>
      <c r="B205" s="506" t="s">
        <v>460</v>
      </c>
      <c r="C205" s="507" t="s">
        <v>472</v>
      </c>
      <c r="D205" s="508" t="s">
        <v>473</v>
      </c>
      <c r="E205" s="507" t="s">
        <v>796</v>
      </c>
      <c r="F205" s="508" t="s">
        <v>797</v>
      </c>
      <c r="G205" s="507" t="s">
        <v>1200</v>
      </c>
      <c r="H205" s="507" t="s">
        <v>1201</v>
      </c>
      <c r="I205" s="510">
        <v>1.2799999713897705</v>
      </c>
      <c r="J205" s="510">
        <v>1000</v>
      </c>
      <c r="K205" s="511">
        <v>1277.760009765625</v>
      </c>
    </row>
    <row r="206" spans="1:11" ht="14.4" customHeight="1" x14ac:dyDescent="0.3">
      <c r="A206" s="505" t="s">
        <v>459</v>
      </c>
      <c r="B206" s="506" t="s">
        <v>460</v>
      </c>
      <c r="C206" s="507" t="s">
        <v>472</v>
      </c>
      <c r="D206" s="508" t="s">
        <v>473</v>
      </c>
      <c r="E206" s="507" t="s">
        <v>804</v>
      </c>
      <c r="F206" s="508" t="s">
        <v>805</v>
      </c>
      <c r="G206" s="507" t="s">
        <v>806</v>
      </c>
      <c r="H206" s="507" t="s">
        <v>807</v>
      </c>
      <c r="I206" s="510">
        <v>0.62999999523162842</v>
      </c>
      <c r="J206" s="510">
        <v>1500</v>
      </c>
      <c r="K206" s="511">
        <v>945</v>
      </c>
    </row>
    <row r="207" spans="1:11" ht="14.4" customHeight="1" x14ac:dyDescent="0.3">
      <c r="A207" s="505" t="s">
        <v>459</v>
      </c>
      <c r="B207" s="506" t="s">
        <v>460</v>
      </c>
      <c r="C207" s="507" t="s">
        <v>472</v>
      </c>
      <c r="D207" s="508" t="s">
        <v>473</v>
      </c>
      <c r="E207" s="507" t="s">
        <v>804</v>
      </c>
      <c r="F207" s="508" t="s">
        <v>805</v>
      </c>
      <c r="G207" s="507" t="s">
        <v>808</v>
      </c>
      <c r="H207" s="507" t="s">
        <v>809</v>
      </c>
      <c r="I207" s="510">
        <v>1.4950000047683716</v>
      </c>
      <c r="J207" s="510">
        <v>200</v>
      </c>
      <c r="K207" s="511">
        <v>299</v>
      </c>
    </row>
    <row r="208" spans="1:11" ht="14.4" customHeight="1" x14ac:dyDescent="0.3">
      <c r="A208" s="505" t="s">
        <v>459</v>
      </c>
      <c r="B208" s="506" t="s">
        <v>460</v>
      </c>
      <c r="C208" s="507" t="s">
        <v>472</v>
      </c>
      <c r="D208" s="508" t="s">
        <v>473</v>
      </c>
      <c r="E208" s="507" t="s">
        <v>804</v>
      </c>
      <c r="F208" s="508" t="s">
        <v>805</v>
      </c>
      <c r="G208" s="507" t="s">
        <v>1202</v>
      </c>
      <c r="H208" s="507" t="s">
        <v>1203</v>
      </c>
      <c r="I208" s="510">
        <v>98.379997253417969</v>
      </c>
      <c r="J208" s="510">
        <v>4</v>
      </c>
      <c r="K208" s="511">
        <v>393.51998901367187</v>
      </c>
    </row>
    <row r="209" spans="1:11" ht="14.4" customHeight="1" x14ac:dyDescent="0.3">
      <c r="A209" s="505" t="s">
        <v>459</v>
      </c>
      <c r="B209" s="506" t="s">
        <v>460</v>
      </c>
      <c r="C209" s="507" t="s">
        <v>472</v>
      </c>
      <c r="D209" s="508" t="s">
        <v>473</v>
      </c>
      <c r="E209" s="507" t="s">
        <v>804</v>
      </c>
      <c r="F209" s="508" t="s">
        <v>805</v>
      </c>
      <c r="G209" s="507" t="s">
        <v>834</v>
      </c>
      <c r="H209" s="507" t="s">
        <v>835</v>
      </c>
      <c r="I209" s="510">
        <v>27.875</v>
      </c>
      <c r="J209" s="510">
        <v>4</v>
      </c>
      <c r="K209" s="511">
        <v>111.5</v>
      </c>
    </row>
    <row r="210" spans="1:11" ht="14.4" customHeight="1" x14ac:dyDescent="0.3">
      <c r="A210" s="505" t="s">
        <v>459</v>
      </c>
      <c r="B210" s="506" t="s">
        <v>460</v>
      </c>
      <c r="C210" s="507" t="s">
        <v>472</v>
      </c>
      <c r="D210" s="508" t="s">
        <v>473</v>
      </c>
      <c r="E210" s="507" t="s">
        <v>804</v>
      </c>
      <c r="F210" s="508" t="s">
        <v>805</v>
      </c>
      <c r="G210" s="507" t="s">
        <v>836</v>
      </c>
      <c r="H210" s="507" t="s">
        <v>837</v>
      </c>
      <c r="I210" s="510">
        <v>28.739999771118164</v>
      </c>
      <c r="J210" s="510">
        <v>10</v>
      </c>
      <c r="K210" s="511">
        <v>287.40000152587891</v>
      </c>
    </row>
    <row r="211" spans="1:11" ht="14.4" customHeight="1" x14ac:dyDescent="0.3">
      <c r="A211" s="505" t="s">
        <v>459</v>
      </c>
      <c r="B211" s="506" t="s">
        <v>460</v>
      </c>
      <c r="C211" s="507" t="s">
        <v>472</v>
      </c>
      <c r="D211" s="508" t="s">
        <v>473</v>
      </c>
      <c r="E211" s="507" t="s">
        <v>840</v>
      </c>
      <c r="F211" s="508" t="s">
        <v>841</v>
      </c>
      <c r="G211" s="507" t="s">
        <v>1204</v>
      </c>
      <c r="H211" s="507" t="s">
        <v>1205</v>
      </c>
      <c r="I211" s="510">
        <v>70.800003051757813</v>
      </c>
      <c r="J211" s="510">
        <v>200</v>
      </c>
      <c r="K211" s="511">
        <v>14159.419921875</v>
      </c>
    </row>
    <row r="212" spans="1:11" ht="14.4" customHeight="1" x14ac:dyDescent="0.3">
      <c r="A212" s="505" t="s">
        <v>459</v>
      </c>
      <c r="B212" s="506" t="s">
        <v>460</v>
      </c>
      <c r="C212" s="507" t="s">
        <v>472</v>
      </c>
      <c r="D212" s="508" t="s">
        <v>473</v>
      </c>
      <c r="E212" s="507" t="s">
        <v>840</v>
      </c>
      <c r="F212" s="508" t="s">
        <v>841</v>
      </c>
      <c r="G212" s="507" t="s">
        <v>1206</v>
      </c>
      <c r="H212" s="507" t="s">
        <v>1207</v>
      </c>
      <c r="I212" s="510">
        <v>58.810001373291016</v>
      </c>
      <c r="J212" s="510">
        <v>240</v>
      </c>
      <c r="K212" s="511">
        <v>13939.200439453125</v>
      </c>
    </row>
    <row r="213" spans="1:11" ht="14.4" customHeight="1" x14ac:dyDescent="0.3">
      <c r="A213" s="505" t="s">
        <v>459</v>
      </c>
      <c r="B213" s="506" t="s">
        <v>460</v>
      </c>
      <c r="C213" s="507" t="s">
        <v>472</v>
      </c>
      <c r="D213" s="508" t="s">
        <v>473</v>
      </c>
      <c r="E213" s="507" t="s">
        <v>840</v>
      </c>
      <c r="F213" s="508" t="s">
        <v>841</v>
      </c>
      <c r="G213" s="507" t="s">
        <v>1208</v>
      </c>
      <c r="H213" s="507" t="s">
        <v>1209</v>
      </c>
      <c r="I213" s="510">
        <v>2972.669921875</v>
      </c>
      <c r="J213" s="510">
        <v>1</v>
      </c>
      <c r="K213" s="511">
        <v>2972.669921875</v>
      </c>
    </row>
    <row r="214" spans="1:11" ht="14.4" customHeight="1" x14ac:dyDescent="0.3">
      <c r="A214" s="505" t="s">
        <v>459</v>
      </c>
      <c r="B214" s="506" t="s">
        <v>460</v>
      </c>
      <c r="C214" s="507" t="s">
        <v>472</v>
      </c>
      <c r="D214" s="508" t="s">
        <v>473</v>
      </c>
      <c r="E214" s="507" t="s">
        <v>840</v>
      </c>
      <c r="F214" s="508" t="s">
        <v>841</v>
      </c>
      <c r="G214" s="507" t="s">
        <v>1210</v>
      </c>
      <c r="H214" s="507" t="s">
        <v>1211</v>
      </c>
      <c r="I214" s="510">
        <v>2751.5400390625</v>
      </c>
      <c r="J214" s="510">
        <v>5</v>
      </c>
      <c r="K214" s="511">
        <v>13757.7001953125</v>
      </c>
    </row>
    <row r="215" spans="1:11" ht="14.4" customHeight="1" x14ac:dyDescent="0.3">
      <c r="A215" s="505" t="s">
        <v>459</v>
      </c>
      <c r="B215" s="506" t="s">
        <v>460</v>
      </c>
      <c r="C215" s="507" t="s">
        <v>472</v>
      </c>
      <c r="D215" s="508" t="s">
        <v>473</v>
      </c>
      <c r="E215" s="507" t="s">
        <v>840</v>
      </c>
      <c r="F215" s="508" t="s">
        <v>841</v>
      </c>
      <c r="G215" s="507" t="s">
        <v>1212</v>
      </c>
      <c r="H215" s="507" t="s">
        <v>1213</v>
      </c>
      <c r="I215" s="510">
        <v>21809.1953125</v>
      </c>
      <c r="J215" s="510">
        <v>4</v>
      </c>
      <c r="K215" s="511">
        <v>87236.78125</v>
      </c>
    </row>
    <row r="216" spans="1:11" ht="14.4" customHeight="1" x14ac:dyDescent="0.3">
      <c r="A216" s="505" t="s">
        <v>459</v>
      </c>
      <c r="B216" s="506" t="s">
        <v>460</v>
      </c>
      <c r="C216" s="507" t="s">
        <v>472</v>
      </c>
      <c r="D216" s="508" t="s">
        <v>473</v>
      </c>
      <c r="E216" s="507" t="s">
        <v>840</v>
      </c>
      <c r="F216" s="508" t="s">
        <v>841</v>
      </c>
      <c r="G216" s="507" t="s">
        <v>850</v>
      </c>
      <c r="H216" s="507" t="s">
        <v>851</v>
      </c>
      <c r="I216" s="510">
        <v>4.6228570938110352</v>
      </c>
      <c r="J216" s="510">
        <v>400</v>
      </c>
      <c r="K216" s="511">
        <v>1849</v>
      </c>
    </row>
    <row r="217" spans="1:11" ht="14.4" customHeight="1" x14ac:dyDescent="0.3">
      <c r="A217" s="505" t="s">
        <v>459</v>
      </c>
      <c r="B217" s="506" t="s">
        <v>460</v>
      </c>
      <c r="C217" s="507" t="s">
        <v>472</v>
      </c>
      <c r="D217" s="508" t="s">
        <v>473</v>
      </c>
      <c r="E217" s="507" t="s">
        <v>840</v>
      </c>
      <c r="F217" s="508" t="s">
        <v>841</v>
      </c>
      <c r="G217" s="507" t="s">
        <v>1214</v>
      </c>
      <c r="H217" s="507" t="s">
        <v>1215</v>
      </c>
      <c r="I217" s="510">
        <v>10.920000076293945</v>
      </c>
      <c r="J217" s="510">
        <v>400</v>
      </c>
      <c r="K217" s="511">
        <v>4368.10009765625</v>
      </c>
    </row>
    <row r="218" spans="1:11" ht="14.4" customHeight="1" x14ac:dyDescent="0.3">
      <c r="A218" s="505" t="s">
        <v>459</v>
      </c>
      <c r="B218" s="506" t="s">
        <v>460</v>
      </c>
      <c r="C218" s="507" t="s">
        <v>472</v>
      </c>
      <c r="D218" s="508" t="s">
        <v>473</v>
      </c>
      <c r="E218" s="507" t="s">
        <v>840</v>
      </c>
      <c r="F218" s="508" t="s">
        <v>841</v>
      </c>
      <c r="G218" s="507" t="s">
        <v>1216</v>
      </c>
      <c r="H218" s="507" t="s">
        <v>1217</v>
      </c>
      <c r="I218" s="510">
        <v>1.6100000143051147</v>
      </c>
      <c r="J218" s="510">
        <v>250</v>
      </c>
      <c r="K218" s="511">
        <v>401.72000122070312</v>
      </c>
    </row>
    <row r="219" spans="1:11" ht="14.4" customHeight="1" x14ac:dyDescent="0.3">
      <c r="A219" s="505" t="s">
        <v>459</v>
      </c>
      <c r="B219" s="506" t="s">
        <v>460</v>
      </c>
      <c r="C219" s="507" t="s">
        <v>472</v>
      </c>
      <c r="D219" s="508" t="s">
        <v>473</v>
      </c>
      <c r="E219" s="507" t="s">
        <v>840</v>
      </c>
      <c r="F219" s="508" t="s">
        <v>841</v>
      </c>
      <c r="G219" s="507" t="s">
        <v>860</v>
      </c>
      <c r="H219" s="507" t="s">
        <v>861</v>
      </c>
      <c r="I219" s="510">
        <v>13.310000419616699</v>
      </c>
      <c r="J219" s="510">
        <v>45</v>
      </c>
      <c r="K219" s="511">
        <v>598.95001983642578</v>
      </c>
    </row>
    <row r="220" spans="1:11" ht="14.4" customHeight="1" x14ac:dyDescent="0.3">
      <c r="A220" s="505" t="s">
        <v>459</v>
      </c>
      <c r="B220" s="506" t="s">
        <v>460</v>
      </c>
      <c r="C220" s="507" t="s">
        <v>472</v>
      </c>
      <c r="D220" s="508" t="s">
        <v>473</v>
      </c>
      <c r="E220" s="507" t="s">
        <v>840</v>
      </c>
      <c r="F220" s="508" t="s">
        <v>841</v>
      </c>
      <c r="G220" s="507" t="s">
        <v>862</v>
      </c>
      <c r="H220" s="507" t="s">
        <v>863</v>
      </c>
      <c r="I220" s="510">
        <v>25.531111823187935</v>
      </c>
      <c r="J220" s="510">
        <v>90.00100040435791</v>
      </c>
      <c r="K220" s="511">
        <v>2297.8500213623047</v>
      </c>
    </row>
    <row r="221" spans="1:11" ht="14.4" customHeight="1" x14ac:dyDescent="0.3">
      <c r="A221" s="505" t="s">
        <v>459</v>
      </c>
      <c r="B221" s="506" t="s">
        <v>460</v>
      </c>
      <c r="C221" s="507" t="s">
        <v>472</v>
      </c>
      <c r="D221" s="508" t="s">
        <v>473</v>
      </c>
      <c r="E221" s="507" t="s">
        <v>840</v>
      </c>
      <c r="F221" s="508" t="s">
        <v>841</v>
      </c>
      <c r="G221" s="507" t="s">
        <v>1218</v>
      </c>
      <c r="H221" s="507" t="s">
        <v>1219</v>
      </c>
      <c r="I221" s="510">
        <v>703.010009765625</v>
      </c>
      <c r="J221" s="510">
        <v>1</v>
      </c>
      <c r="K221" s="511">
        <v>703.010009765625</v>
      </c>
    </row>
    <row r="222" spans="1:11" ht="14.4" customHeight="1" x14ac:dyDescent="0.3">
      <c r="A222" s="505" t="s">
        <v>459</v>
      </c>
      <c r="B222" s="506" t="s">
        <v>460</v>
      </c>
      <c r="C222" s="507" t="s">
        <v>472</v>
      </c>
      <c r="D222" s="508" t="s">
        <v>473</v>
      </c>
      <c r="E222" s="507" t="s">
        <v>840</v>
      </c>
      <c r="F222" s="508" t="s">
        <v>841</v>
      </c>
      <c r="G222" s="507" t="s">
        <v>1220</v>
      </c>
      <c r="H222" s="507" t="s">
        <v>1221</v>
      </c>
      <c r="I222" s="510">
        <v>1.75</v>
      </c>
      <c r="J222" s="510">
        <v>1700</v>
      </c>
      <c r="K222" s="511">
        <v>2982.64990234375</v>
      </c>
    </row>
    <row r="223" spans="1:11" ht="14.4" customHeight="1" x14ac:dyDescent="0.3">
      <c r="A223" s="505" t="s">
        <v>459</v>
      </c>
      <c r="B223" s="506" t="s">
        <v>460</v>
      </c>
      <c r="C223" s="507" t="s">
        <v>472</v>
      </c>
      <c r="D223" s="508" t="s">
        <v>473</v>
      </c>
      <c r="E223" s="507" t="s">
        <v>840</v>
      </c>
      <c r="F223" s="508" t="s">
        <v>841</v>
      </c>
      <c r="G223" s="507" t="s">
        <v>1222</v>
      </c>
      <c r="H223" s="507" t="s">
        <v>1223</v>
      </c>
      <c r="I223" s="510">
        <v>3.7899999618530273</v>
      </c>
      <c r="J223" s="510">
        <v>480</v>
      </c>
      <c r="K223" s="511">
        <v>1819.8399658203125</v>
      </c>
    </row>
    <row r="224" spans="1:11" ht="14.4" customHeight="1" x14ac:dyDescent="0.3">
      <c r="A224" s="505" t="s">
        <v>459</v>
      </c>
      <c r="B224" s="506" t="s">
        <v>460</v>
      </c>
      <c r="C224" s="507" t="s">
        <v>472</v>
      </c>
      <c r="D224" s="508" t="s">
        <v>473</v>
      </c>
      <c r="E224" s="507" t="s">
        <v>840</v>
      </c>
      <c r="F224" s="508" t="s">
        <v>841</v>
      </c>
      <c r="G224" s="507" t="s">
        <v>1224</v>
      </c>
      <c r="H224" s="507" t="s">
        <v>1225</v>
      </c>
      <c r="I224" s="510">
        <v>335.17001342773437</v>
      </c>
      <c r="J224" s="510">
        <v>2</v>
      </c>
      <c r="K224" s="511">
        <v>670.34002685546875</v>
      </c>
    </row>
    <row r="225" spans="1:11" ht="14.4" customHeight="1" x14ac:dyDescent="0.3">
      <c r="A225" s="505" t="s">
        <v>459</v>
      </c>
      <c r="B225" s="506" t="s">
        <v>460</v>
      </c>
      <c r="C225" s="507" t="s">
        <v>472</v>
      </c>
      <c r="D225" s="508" t="s">
        <v>473</v>
      </c>
      <c r="E225" s="507" t="s">
        <v>840</v>
      </c>
      <c r="F225" s="508" t="s">
        <v>841</v>
      </c>
      <c r="G225" s="507" t="s">
        <v>876</v>
      </c>
      <c r="H225" s="507" t="s">
        <v>877</v>
      </c>
      <c r="I225" s="510">
        <v>0.46857142448425293</v>
      </c>
      <c r="J225" s="510">
        <v>1000</v>
      </c>
      <c r="K225" s="511">
        <v>467</v>
      </c>
    </row>
    <row r="226" spans="1:11" ht="14.4" customHeight="1" x14ac:dyDescent="0.3">
      <c r="A226" s="505" t="s">
        <v>459</v>
      </c>
      <c r="B226" s="506" t="s">
        <v>460</v>
      </c>
      <c r="C226" s="507" t="s">
        <v>472</v>
      </c>
      <c r="D226" s="508" t="s">
        <v>473</v>
      </c>
      <c r="E226" s="507" t="s">
        <v>840</v>
      </c>
      <c r="F226" s="508" t="s">
        <v>841</v>
      </c>
      <c r="G226" s="507" t="s">
        <v>1226</v>
      </c>
      <c r="H226" s="507" t="s">
        <v>1227</v>
      </c>
      <c r="I226" s="510">
        <v>7203.72021484375</v>
      </c>
      <c r="J226" s="510">
        <v>1</v>
      </c>
      <c r="K226" s="511">
        <v>7203.72021484375</v>
      </c>
    </row>
    <row r="227" spans="1:11" ht="14.4" customHeight="1" x14ac:dyDescent="0.3">
      <c r="A227" s="505" t="s">
        <v>459</v>
      </c>
      <c r="B227" s="506" t="s">
        <v>460</v>
      </c>
      <c r="C227" s="507" t="s">
        <v>472</v>
      </c>
      <c r="D227" s="508" t="s">
        <v>473</v>
      </c>
      <c r="E227" s="507" t="s">
        <v>840</v>
      </c>
      <c r="F227" s="508" t="s">
        <v>841</v>
      </c>
      <c r="G227" s="507" t="s">
        <v>1228</v>
      </c>
      <c r="H227" s="507" t="s">
        <v>1229</v>
      </c>
      <c r="I227" s="510">
        <v>0.23999999463558197</v>
      </c>
      <c r="J227" s="510">
        <v>1000</v>
      </c>
      <c r="K227" s="511">
        <v>238.85000610351562</v>
      </c>
    </row>
    <row r="228" spans="1:11" ht="14.4" customHeight="1" x14ac:dyDescent="0.3">
      <c r="A228" s="505" t="s">
        <v>459</v>
      </c>
      <c r="B228" s="506" t="s">
        <v>460</v>
      </c>
      <c r="C228" s="507" t="s">
        <v>472</v>
      </c>
      <c r="D228" s="508" t="s">
        <v>473</v>
      </c>
      <c r="E228" s="507" t="s">
        <v>840</v>
      </c>
      <c r="F228" s="508" t="s">
        <v>841</v>
      </c>
      <c r="G228" s="507" t="s">
        <v>1230</v>
      </c>
      <c r="H228" s="507" t="s">
        <v>1231</v>
      </c>
      <c r="I228" s="510">
        <v>93.169998168945313</v>
      </c>
      <c r="J228" s="510">
        <v>10</v>
      </c>
      <c r="K228" s="511">
        <v>931.70001220703125</v>
      </c>
    </row>
    <row r="229" spans="1:11" ht="14.4" customHeight="1" x14ac:dyDescent="0.3">
      <c r="A229" s="505" t="s">
        <v>459</v>
      </c>
      <c r="B229" s="506" t="s">
        <v>460</v>
      </c>
      <c r="C229" s="507" t="s">
        <v>472</v>
      </c>
      <c r="D229" s="508" t="s">
        <v>473</v>
      </c>
      <c r="E229" s="507" t="s">
        <v>840</v>
      </c>
      <c r="F229" s="508" t="s">
        <v>841</v>
      </c>
      <c r="G229" s="507" t="s">
        <v>898</v>
      </c>
      <c r="H229" s="507" t="s">
        <v>899</v>
      </c>
      <c r="I229" s="510">
        <v>3.6099998950958252</v>
      </c>
      <c r="J229" s="510">
        <v>50</v>
      </c>
      <c r="K229" s="511">
        <v>180.28999328613281</v>
      </c>
    </row>
    <row r="230" spans="1:11" ht="14.4" customHeight="1" x14ac:dyDescent="0.3">
      <c r="A230" s="505" t="s">
        <v>459</v>
      </c>
      <c r="B230" s="506" t="s">
        <v>460</v>
      </c>
      <c r="C230" s="507" t="s">
        <v>472</v>
      </c>
      <c r="D230" s="508" t="s">
        <v>473</v>
      </c>
      <c r="E230" s="507" t="s">
        <v>840</v>
      </c>
      <c r="F230" s="508" t="s">
        <v>841</v>
      </c>
      <c r="G230" s="507" t="s">
        <v>1232</v>
      </c>
      <c r="H230" s="507" t="s">
        <v>1233</v>
      </c>
      <c r="I230" s="510">
        <v>1.9950000047683716</v>
      </c>
      <c r="J230" s="510">
        <v>1200</v>
      </c>
      <c r="K230" s="511">
        <v>2393.6099853515625</v>
      </c>
    </row>
    <row r="231" spans="1:11" ht="14.4" customHeight="1" x14ac:dyDescent="0.3">
      <c r="A231" s="505" t="s">
        <v>459</v>
      </c>
      <c r="B231" s="506" t="s">
        <v>460</v>
      </c>
      <c r="C231" s="507" t="s">
        <v>472</v>
      </c>
      <c r="D231" s="508" t="s">
        <v>473</v>
      </c>
      <c r="E231" s="507" t="s">
        <v>840</v>
      </c>
      <c r="F231" s="508" t="s">
        <v>841</v>
      </c>
      <c r="G231" s="507" t="s">
        <v>900</v>
      </c>
      <c r="H231" s="507" t="s">
        <v>1234</v>
      </c>
      <c r="I231" s="510">
        <v>1.9700000286102295</v>
      </c>
      <c r="J231" s="510">
        <v>1400</v>
      </c>
      <c r="K231" s="511">
        <v>2753.60009765625</v>
      </c>
    </row>
    <row r="232" spans="1:11" ht="14.4" customHeight="1" x14ac:dyDescent="0.3">
      <c r="A232" s="505" t="s">
        <v>459</v>
      </c>
      <c r="B232" s="506" t="s">
        <v>460</v>
      </c>
      <c r="C232" s="507" t="s">
        <v>472</v>
      </c>
      <c r="D232" s="508" t="s">
        <v>473</v>
      </c>
      <c r="E232" s="507" t="s">
        <v>840</v>
      </c>
      <c r="F232" s="508" t="s">
        <v>841</v>
      </c>
      <c r="G232" s="507" t="s">
        <v>1235</v>
      </c>
      <c r="H232" s="507" t="s">
        <v>1236</v>
      </c>
      <c r="I232" s="510">
        <v>2.1050000190734863</v>
      </c>
      <c r="J232" s="510">
        <v>2400</v>
      </c>
      <c r="K232" s="511">
        <v>5056.590087890625</v>
      </c>
    </row>
    <row r="233" spans="1:11" ht="14.4" customHeight="1" x14ac:dyDescent="0.3">
      <c r="A233" s="505" t="s">
        <v>459</v>
      </c>
      <c r="B233" s="506" t="s">
        <v>460</v>
      </c>
      <c r="C233" s="507" t="s">
        <v>472</v>
      </c>
      <c r="D233" s="508" t="s">
        <v>473</v>
      </c>
      <c r="E233" s="507" t="s">
        <v>910</v>
      </c>
      <c r="F233" s="508" t="s">
        <v>911</v>
      </c>
      <c r="G233" s="507" t="s">
        <v>912</v>
      </c>
      <c r="H233" s="507" t="s">
        <v>913</v>
      </c>
      <c r="I233" s="510">
        <v>0.30000000447034836</v>
      </c>
      <c r="J233" s="510">
        <v>1300</v>
      </c>
      <c r="K233" s="511">
        <v>388</v>
      </c>
    </row>
    <row r="234" spans="1:11" ht="14.4" customHeight="1" x14ac:dyDescent="0.3">
      <c r="A234" s="505" t="s">
        <v>459</v>
      </c>
      <c r="B234" s="506" t="s">
        <v>460</v>
      </c>
      <c r="C234" s="507" t="s">
        <v>472</v>
      </c>
      <c r="D234" s="508" t="s">
        <v>473</v>
      </c>
      <c r="E234" s="507" t="s">
        <v>920</v>
      </c>
      <c r="F234" s="508" t="s">
        <v>921</v>
      </c>
      <c r="G234" s="507" t="s">
        <v>922</v>
      </c>
      <c r="H234" s="507" t="s">
        <v>923</v>
      </c>
      <c r="I234" s="510">
        <v>0.68999999761581421</v>
      </c>
      <c r="J234" s="510">
        <v>200</v>
      </c>
      <c r="K234" s="511">
        <v>138</v>
      </c>
    </row>
    <row r="235" spans="1:11" ht="14.4" customHeight="1" x14ac:dyDescent="0.3">
      <c r="A235" s="505" t="s">
        <v>459</v>
      </c>
      <c r="B235" s="506" t="s">
        <v>460</v>
      </c>
      <c r="C235" s="507" t="s">
        <v>472</v>
      </c>
      <c r="D235" s="508" t="s">
        <v>473</v>
      </c>
      <c r="E235" s="507" t="s">
        <v>920</v>
      </c>
      <c r="F235" s="508" t="s">
        <v>921</v>
      </c>
      <c r="G235" s="507" t="s">
        <v>924</v>
      </c>
      <c r="H235" s="507" t="s">
        <v>925</v>
      </c>
      <c r="I235" s="510">
        <v>0.68999999761581421</v>
      </c>
      <c r="J235" s="510">
        <v>3000</v>
      </c>
      <c r="K235" s="511">
        <v>2070</v>
      </c>
    </row>
    <row r="236" spans="1:11" ht="14.4" customHeight="1" x14ac:dyDescent="0.3">
      <c r="A236" s="505" t="s">
        <v>459</v>
      </c>
      <c r="B236" s="506" t="s">
        <v>460</v>
      </c>
      <c r="C236" s="507" t="s">
        <v>472</v>
      </c>
      <c r="D236" s="508" t="s">
        <v>473</v>
      </c>
      <c r="E236" s="507" t="s">
        <v>920</v>
      </c>
      <c r="F236" s="508" t="s">
        <v>921</v>
      </c>
      <c r="G236" s="507" t="s">
        <v>926</v>
      </c>
      <c r="H236" s="507" t="s">
        <v>927</v>
      </c>
      <c r="I236" s="510">
        <v>0.6887499988079071</v>
      </c>
      <c r="J236" s="510">
        <v>4000</v>
      </c>
      <c r="K236" s="511">
        <v>2756</v>
      </c>
    </row>
    <row r="237" spans="1:11" ht="14.4" customHeight="1" thickBot="1" x14ac:dyDescent="0.35">
      <c r="A237" s="512" t="s">
        <v>459</v>
      </c>
      <c r="B237" s="513" t="s">
        <v>460</v>
      </c>
      <c r="C237" s="514" t="s">
        <v>472</v>
      </c>
      <c r="D237" s="515" t="s">
        <v>473</v>
      </c>
      <c r="E237" s="514" t="s">
        <v>920</v>
      </c>
      <c r="F237" s="515" t="s">
        <v>921</v>
      </c>
      <c r="G237" s="514" t="s">
        <v>1237</v>
      </c>
      <c r="H237" s="514" t="s">
        <v>1238</v>
      </c>
      <c r="I237" s="517">
        <v>7.5</v>
      </c>
      <c r="J237" s="517">
        <v>605</v>
      </c>
      <c r="K237" s="518">
        <v>4537.5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266</v>
      </c>
      <c r="B2" s="233"/>
    </row>
    <row r="3" spans="1:19" x14ac:dyDescent="0.3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263</v>
      </c>
      <c r="Q3" s="419"/>
      <c r="R3" s="419"/>
      <c r="S3" s="420"/>
    </row>
    <row r="4" spans="1:19" ht="15" thickBot="1" x14ac:dyDescent="0.35">
      <c r="A4" s="432">
        <v>2017</v>
      </c>
      <c r="B4" s="433"/>
      <c r="C4" s="434" t="s">
        <v>262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261</v>
      </c>
      <c r="J4" s="430" t="s">
        <v>178</v>
      </c>
      <c r="K4" s="408" t="s">
        <v>260</v>
      </c>
      <c r="L4" s="409"/>
      <c r="M4" s="409"/>
      <c r="N4" s="410"/>
      <c r="O4" s="411" t="s">
        <v>259</v>
      </c>
      <c r="P4" s="400" t="s">
        <v>258</v>
      </c>
      <c r="Q4" s="400" t="s">
        <v>188</v>
      </c>
      <c r="R4" s="402" t="s">
        <v>74</v>
      </c>
      <c r="S4" s="404" t="s">
        <v>187</v>
      </c>
    </row>
    <row r="5" spans="1:19" s="311" customFormat="1" ht="19.2" customHeight="1" x14ac:dyDescent="0.3">
      <c r="A5" s="406" t="s">
        <v>257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179</v>
      </c>
      <c r="L5" s="313" t="s">
        <v>180</v>
      </c>
      <c r="M5" s="313" t="s">
        <v>256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174</v>
      </c>
      <c r="B6" s="425"/>
      <c r="C6" s="310">
        <f ca="1">SUM(Tabulka[01 uv_sk])/2</f>
        <v>26.718181818181815</v>
      </c>
      <c r="D6" s="308"/>
      <c r="E6" s="308"/>
      <c r="F6" s="307"/>
      <c r="G6" s="309">
        <f ca="1">SUM(Tabulka[05 h_vram])/2</f>
        <v>44090.799999999996</v>
      </c>
      <c r="H6" s="308">
        <f ca="1">SUM(Tabulka[06 h_naduv])/2</f>
        <v>0</v>
      </c>
      <c r="I6" s="308">
        <f ca="1">SUM(Tabulka[07 h_nadzk])/2</f>
        <v>316.8</v>
      </c>
      <c r="J6" s="307">
        <f ca="1">SUM(Tabulka[08 h_oon])/2</f>
        <v>307</v>
      </c>
      <c r="K6" s="309">
        <f ca="1">SUM(Tabulka[09 m_kl])/2</f>
        <v>0</v>
      </c>
      <c r="L6" s="308">
        <f ca="1">SUM(Tabulka[10 m_gr])/2</f>
        <v>374000</v>
      </c>
      <c r="M6" s="308">
        <f ca="1">SUM(Tabulka[11 m_jo])/2</f>
        <v>785888</v>
      </c>
      <c r="N6" s="308">
        <f ca="1">SUM(Tabulka[12 m_oc])/2</f>
        <v>1159888</v>
      </c>
      <c r="O6" s="307">
        <f ca="1">SUM(Tabulka[13 m_sk])/2</f>
        <v>12808591</v>
      </c>
      <c r="P6" s="306">
        <f ca="1">SUM(Tabulka[14_vzsk])/2</f>
        <v>89295</v>
      </c>
      <c r="Q6" s="306">
        <f ca="1">SUM(Tabulka[15_vzpl])/2</f>
        <v>52623.784203653398</v>
      </c>
      <c r="R6" s="305">
        <f ca="1">IF(Q6=0,0,P6/Q6)</f>
        <v>1.696856304640302</v>
      </c>
      <c r="S6" s="304">
        <f ca="1">Q6-P6</f>
        <v>-36671.215796346602</v>
      </c>
    </row>
    <row r="7" spans="1:19" hidden="1" x14ac:dyDescent="0.3">
      <c r="A7" s="303" t="s">
        <v>255</v>
      </c>
      <c r="B7" s="302" t="s">
        <v>254</v>
      </c>
      <c r="C7" s="301" t="s">
        <v>253</v>
      </c>
      <c r="D7" s="300" t="s">
        <v>252</v>
      </c>
      <c r="E7" s="299" t="s">
        <v>251</v>
      </c>
      <c r="F7" s="298" t="s">
        <v>250</v>
      </c>
      <c r="G7" s="297" t="s">
        <v>249</v>
      </c>
      <c r="H7" s="295" t="s">
        <v>248</v>
      </c>
      <c r="I7" s="295" t="s">
        <v>247</v>
      </c>
      <c r="J7" s="294" t="s">
        <v>246</v>
      </c>
      <c r="K7" s="296" t="s">
        <v>245</v>
      </c>
      <c r="L7" s="295" t="s">
        <v>244</v>
      </c>
      <c r="M7" s="295" t="s">
        <v>243</v>
      </c>
      <c r="N7" s="294" t="s">
        <v>242</v>
      </c>
      <c r="O7" s="293" t="s">
        <v>241</v>
      </c>
      <c r="P7" s="292" t="s">
        <v>240</v>
      </c>
      <c r="Q7" s="291" t="s">
        <v>239</v>
      </c>
      <c r="R7" s="290" t="s">
        <v>238</v>
      </c>
      <c r="S7" s="289" t="s">
        <v>237</v>
      </c>
    </row>
    <row r="8" spans="1:19" x14ac:dyDescent="0.3">
      <c r="A8" s="286" t="s">
        <v>236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5.6909090909090905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9266.4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156.4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216825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216825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3789638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13665.450870320059</v>
      </c>
      <c r="R8" s="288">
        <f ca="1">IF(Tabulka[[#This Row],[15_vzpl]]=0,"",Tabulka[[#This Row],[14_vzsk]]/Tabulka[[#This Row],[15_vzpl]])</f>
        <v>0.70250151942298544</v>
      </c>
      <c r="S8" s="287">
        <f ca="1">IF(Tabulka[[#This Row],[15_vzpl]]-Tabulka[[#This Row],[14_vzsk]]=0,"",Tabulka[[#This Row],[15_vzpl]]-Tabulka[[#This Row],[14_vzsk]])</f>
        <v>4065.450870320059</v>
      </c>
    </row>
    <row r="9" spans="1:19" x14ac:dyDescent="0.3">
      <c r="A9" s="286">
        <v>99</v>
      </c>
      <c r="B9" s="285" t="s">
        <v>1255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2.9090909090909087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4667.2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83.4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64520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64520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1253339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13665.450870320059</v>
      </c>
      <c r="R9" s="288">
        <f ca="1">IF(Tabulka[[#This Row],[15_vzpl]]=0,"",Tabulka[[#This Row],[14_vzsk]]/Tabulka[[#This Row],[15_vzpl]])</f>
        <v>0.70250151942298544</v>
      </c>
      <c r="S9" s="287">
        <f ca="1">IF(Tabulka[[#This Row],[15_vzpl]]-Tabulka[[#This Row],[14_vzsk]]=0,"",Tabulka[[#This Row],[15_vzpl]]-Tabulka[[#This Row],[14_vzsk]])</f>
        <v>4065.450870320059</v>
      </c>
    </row>
    <row r="10" spans="1:19" x14ac:dyDescent="0.3">
      <c r="A10" s="286">
        <v>100</v>
      </c>
      <c r="B10" s="285" t="s">
        <v>1256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1.8181818181818184E-2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12644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1257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2.7636363636363641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4567.2000000000007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152305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152305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2523655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1240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10.809090909090912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18082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276000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289615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565615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5197476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79495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29791.666666666664</v>
      </c>
      <c r="R12" s="288">
        <f ca="1">IF(Tabulka[[#This Row],[15_vzpl]]=0,"",Tabulka[[#This Row],[14_vzsk]]/Tabulka[[#This Row],[15_vzpl]])</f>
        <v>2.6683636363636367</v>
      </c>
      <c r="S12" s="287">
        <f ca="1">IF(Tabulka[[#This Row],[15_vzpl]]-Tabulka[[#This Row],[14_vzsk]]=0,"",Tabulka[[#This Row],[15_vzpl]]-Tabulka[[#This Row],[14_vzsk]])</f>
        <v>-49703.333333333336</v>
      </c>
    </row>
    <row r="13" spans="1:19" x14ac:dyDescent="0.3">
      <c r="A13" s="286">
        <v>526</v>
      </c>
      <c r="B13" s="285" t="s">
        <v>1258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10.709090909090907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17886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276000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285673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561673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5166788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79495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29791.666666666664</v>
      </c>
      <c r="R13" s="288">
        <f ca="1">IF(Tabulka[[#This Row],[15_vzpl]]=0,"",Tabulka[[#This Row],[14_vzsk]]/Tabulka[[#This Row],[15_vzpl]])</f>
        <v>2.6683636363636367</v>
      </c>
      <c r="S13" s="287">
        <f ca="1">IF(Tabulka[[#This Row],[15_vzpl]]-Tabulka[[#This Row],[14_vzsk]]=0,"",Tabulka[[#This Row],[15_vzpl]]-Tabulka[[#This Row],[14_vzsk]])</f>
        <v>-49703.333333333336</v>
      </c>
    </row>
    <row r="14" spans="1:19" x14ac:dyDescent="0.3">
      <c r="A14" s="286">
        <v>746</v>
      </c>
      <c r="B14" s="285" t="s">
        <v>1259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3942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3942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30688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 t="s">
        <v>1241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8.4181818181818162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13624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160.4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98000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244466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342466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3277495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9166.6666666666661</v>
      </c>
      <c r="R15" s="288">
        <f ca="1">IF(Tabulka[[#This Row],[15_vzpl]]=0,"",Tabulka[[#This Row],[14_vzsk]]/Tabulka[[#This Row],[15_vzpl]])</f>
        <v>2.181818181818182E-2</v>
      </c>
      <c r="S15" s="287">
        <f ca="1">IF(Tabulka[[#This Row],[15_vzpl]]-Tabulka[[#This Row],[14_vzsk]]=0,"",Tabulka[[#This Row],[15_vzpl]]-Tabulka[[#This Row],[14_vzsk]])</f>
        <v>8966.6666666666661</v>
      </c>
    </row>
    <row r="16" spans="1:19" x14ac:dyDescent="0.3">
      <c r="A16" s="286">
        <v>303</v>
      </c>
      <c r="B16" s="285" t="s">
        <v>1260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9166.6666666666661</v>
      </c>
      <c r="R16" s="288">
        <f ca="1">IF(Tabulka[[#This Row],[15_vzpl]]=0,"",Tabulka[[#This Row],[14_vzsk]]/Tabulka[[#This Row],[15_vzpl]])</f>
        <v>2.181818181818182E-2</v>
      </c>
      <c r="S16" s="287">
        <f ca="1">IF(Tabulka[[#This Row],[15_vzpl]]-Tabulka[[#This Row],[14_vzsk]]=0,"",Tabulka[[#This Row],[15_vzpl]]-Tabulka[[#This Row],[14_vzsk]])</f>
        <v>8966.6666666666661</v>
      </c>
    </row>
    <row r="17" spans="1:19" x14ac:dyDescent="0.3">
      <c r="A17" s="286">
        <v>304</v>
      </c>
      <c r="B17" s="285" t="s">
        <v>1261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1.8000000000000005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160.4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66451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66451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695736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305</v>
      </c>
      <c r="B18" s="285" t="s">
        <v>1262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1652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71066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71066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626030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409</v>
      </c>
      <c r="B19" s="285" t="s">
        <v>1263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4.7999999999999989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8060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98000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95831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193831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1773162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>
        <v>642</v>
      </c>
      <c r="B20" s="285" t="s">
        <v>1264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0.81818181818181823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1436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11118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11118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182567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 t="s">
        <v>1242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1.8000000000000005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3118.4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34982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34982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543982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>
        <v>30</v>
      </c>
      <c r="B22" s="285" t="s">
        <v>1265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1.8000000000000005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3118.4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34982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34982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543982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265</v>
      </c>
    </row>
    <row r="24" spans="1:19" x14ac:dyDescent="0.3">
      <c r="A24" s="113" t="s">
        <v>156</v>
      </c>
    </row>
    <row r="25" spans="1:19" x14ac:dyDescent="0.3">
      <c r="A25" s="114" t="s">
        <v>235</v>
      </c>
    </row>
    <row r="26" spans="1:19" x14ac:dyDescent="0.3">
      <c r="A26" s="278" t="s">
        <v>234</v>
      </c>
    </row>
    <row r="27" spans="1:19" x14ac:dyDescent="0.3">
      <c r="A27" s="235" t="s">
        <v>184</v>
      </c>
    </row>
    <row r="28" spans="1:19" x14ac:dyDescent="0.3">
      <c r="A28" s="237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4" priority="3" operator="lessThan">
      <formula>0</formula>
    </cfRule>
  </conditionalFormatting>
  <conditionalFormatting sqref="R6:R22">
    <cfRule type="cellIs" dxfId="3" priority="4" operator="greaterThan">
      <formula>1</formula>
    </cfRule>
  </conditionalFormatting>
  <conditionalFormatting sqref="A8:S22">
    <cfRule type="expression" dxfId="2" priority="2">
      <formula>$B8=""</formula>
    </cfRule>
  </conditionalFormatting>
  <conditionalFormatting sqref="P8:S22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6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1254</v>
      </c>
    </row>
    <row r="2" spans="1:19" x14ac:dyDescent="0.3">
      <c r="A2" s="232" t="s">
        <v>266</v>
      </c>
    </row>
    <row r="3" spans="1:19" x14ac:dyDescent="0.3">
      <c r="A3" s="324" t="s">
        <v>161</v>
      </c>
      <c r="B3" s="323" t="s">
        <v>233</v>
      </c>
      <c r="C3" t="s">
        <v>264</v>
      </c>
      <c r="D3" t="s">
        <v>255</v>
      </c>
      <c r="E3" t="s">
        <v>253</v>
      </c>
      <c r="F3" t="s">
        <v>252</v>
      </c>
      <c r="G3" t="s">
        <v>251</v>
      </c>
      <c r="H3" t="s">
        <v>250</v>
      </c>
      <c r="I3" t="s">
        <v>249</v>
      </c>
      <c r="J3" t="s">
        <v>248</v>
      </c>
      <c r="K3" t="s">
        <v>247</v>
      </c>
      <c r="L3" t="s">
        <v>246</v>
      </c>
      <c r="M3" t="s">
        <v>245</v>
      </c>
      <c r="N3" t="s">
        <v>244</v>
      </c>
      <c r="O3" t="s">
        <v>243</v>
      </c>
      <c r="P3" t="s">
        <v>242</v>
      </c>
      <c r="Q3" t="s">
        <v>241</v>
      </c>
      <c r="R3" t="s">
        <v>240</v>
      </c>
      <c r="S3" t="s">
        <v>239</v>
      </c>
    </row>
    <row r="4" spans="1:19" x14ac:dyDescent="0.3">
      <c r="A4" s="322" t="s">
        <v>162</v>
      </c>
      <c r="B4" s="321">
        <v>1</v>
      </c>
      <c r="C4" s="316">
        <v>1</v>
      </c>
      <c r="D4" s="316" t="s">
        <v>236</v>
      </c>
      <c r="E4" s="315">
        <v>5.1999999999999993</v>
      </c>
      <c r="F4" s="315"/>
      <c r="G4" s="315"/>
      <c r="H4" s="315"/>
      <c r="I4" s="315">
        <v>794.40000000000009</v>
      </c>
      <c r="J4" s="315"/>
      <c r="K4" s="315">
        <v>14</v>
      </c>
      <c r="L4" s="315">
        <v>25</v>
      </c>
      <c r="M4" s="315"/>
      <c r="N4" s="315"/>
      <c r="O4" s="315"/>
      <c r="P4" s="315"/>
      <c r="Q4" s="315">
        <v>290988</v>
      </c>
      <c r="R4" s="315"/>
      <c r="S4" s="315">
        <v>1242.3137154836415</v>
      </c>
    </row>
    <row r="5" spans="1:19" x14ac:dyDescent="0.3">
      <c r="A5" s="320" t="s">
        <v>163</v>
      </c>
      <c r="B5" s="319">
        <v>2</v>
      </c>
      <c r="C5">
        <v>1</v>
      </c>
      <c r="D5">
        <v>99</v>
      </c>
      <c r="E5">
        <v>2.4</v>
      </c>
      <c r="I5">
        <v>313.60000000000002</v>
      </c>
      <c r="K5">
        <v>4</v>
      </c>
      <c r="Q5">
        <v>74847</v>
      </c>
      <c r="S5">
        <v>1242.3137154836415</v>
      </c>
    </row>
    <row r="6" spans="1:19" x14ac:dyDescent="0.3">
      <c r="A6" s="322" t="s">
        <v>164</v>
      </c>
      <c r="B6" s="321">
        <v>3</v>
      </c>
      <c r="C6">
        <v>1</v>
      </c>
      <c r="D6">
        <v>101</v>
      </c>
      <c r="E6">
        <v>2.8</v>
      </c>
      <c r="I6">
        <v>480.8</v>
      </c>
      <c r="K6">
        <v>10</v>
      </c>
      <c r="L6">
        <v>25</v>
      </c>
      <c r="Q6">
        <v>216141</v>
      </c>
    </row>
    <row r="7" spans="1:19" x14ac:dyDescent="0.3">
      <c r="A7" s="320" t="s">
        <v>165</v>
      </c>
      <c r="B7" s="319">
        <v>4</v>
      </c>
      <c r="C7">
        <v>1</v>
      </c>
      <c r="D7" t="s">
        <v>1240</v>
      </c>
      <c r="E7">
        <v>10.8</v>
      </c>
      <c r="I7">
        <v>1708</v>
      </c>
      <c r="Q7">
        <v>430172</v>
      </c>
      <c r="S7">
        <v>2708.3333333333335</v>
      </c>
    </row>
    <row r="8" spans="1:19" x14ac:dyDescent="0.3">
      <c r="A8" s="322" t="s">
        <v>166</v>
      </c>
      <c r="B8" s="321">
        <v>5</v>
      </c>
      <c r="C8">
        <v>1</v>
      </c>
      <c r="D8">
        <v>526</v>
      </c>
      <c r="E8">
        <v>10.8</v>
      </c>
      <c r="I8">
        <v>1708</v>
      </c>
      <c r="Q8">
        <v>430172</v>
      </c>
      <c r="S8">
        <v>2708.3333333333335</v>
      </c>
    </row>
    <row r="9" spans="1:19" x14ac:dyDescent="0.3">
      <c r="A9" s="320" t="s">
        <v>167</v>
      </c>
      <c r="B9" s="319">
        <v>6</v>
      </c>
      <c r="C9">
        <v>1</v>
      </c>
      <c r="D9" t="s">
        <v>1241</v>
      </c>
      <c r="E9">
        <v>8.6</v>
      </c>
      <c r="I9">
        <v>1244</v>
      </c>
      <c r="K9">
        <v>40</v>
      </c>
      <c r="O9">
        <v>5146</v>
      </c>
      <c r="P9">
        <v>5146</v>
      </c>
      <c r="Q9">
        <v>257806</v>
      </c>
      <c r="S9">
        <v>833.33333333333337</v>
      </c>
    </row>
    <row r="10" spans="1:19" x14ac:dyDescent="0.3">
      <c r="A10" s="322" t="s">
        <v>168</v>
      </c>
      <c r="B10" s="321">
        <v>7</v>
      </c>
      <c r="C10">
        <v>1</v>
      </c>
      <c r="D10">
        <v>303</v>
      </c>
      <c r="S10">
        <v>833.33333333333337</v>
      </c>
    </row>
    <row r="11" spans="1:19" x14ac:dyDescent="0.3">
      <c r="A11" s="320" t="s">
        <v>169</v>
      </c>
      <c r="B11" s="319">
        <v>8</v>
      </c>
      <c r="C11">
        <v>1</v>
      </c>
      <c r="D11">
        <v>304</v>
      </c>
      <c r="E11">
        <v>1.8</v>
      </c>
      <c r="I11">
        <v>136</v>
      </c>
      <c r="K11">
        <v>40</v>
      </c>
      <c r="O11">
        <v>5146</v>
      </c>
      <c r="P11">
        <v>5146</v>
      </c>
      <c r="Q11">
        <v>43727</v>
      </c>
    </row>
    <row r="12" spans="1:19" x14ac:dyDescent="0.3">
      <c r="A12" s="322" t="s">
        <v>170</v>
      </c>
      <c r="B12" s="321">
        <v>9</v>
      </c>
      <c r="C12">
        <v>1</v>
      </c>
      <c r="D12">
        <v>305</v>
      </c>
      <c r="E12">
        <v>1</v>
      </c>
      <c r="I12">
        <v>176</v>
      </c>
      <c r="Q12">
        <v>50110</v>
      </c>
    </row>
    <row r="13" spans="1:19" x14ac:dyDescent="0.3">
      <c r="A13" s="320" t="s">
        <v>171</v>
      </c>
      <c r="B13" s="319">
        <v>10</v>
      </c>
      <c r="C13">
        <v>1</v>
      </c>
      <c r="D13">
        <v>409</v>
      </c>
      <c r="E13">
        <v>4.8</v>
      </c>
      <c r="I13">
        <v>756</v>
      </c>
      <c r="Q13">
        <v>145419</v>
      </c>
    </row>
    <row r="14" spans="1:19" x14ac:dyDescent="0.3">
      <c r="A14" s="322" t="s">
        <v>172</v>
      </c>
      <c r="B14" s="321">
        <v>11</v>
      </c>
      <c r="C14">
        <v>1</v>
      </c>
      <c r="D14">
        <v>642</v>
      </c>
      <c r="E14">
        <v>1</v>
      </c>
      <c r="I14">
        <v>176</v>
      </c>
      <c r="Q14">
        <v>18550</v>
      </c>
    </row>
    <row r="15" spans="1:19" x14ac:dyDescent="0.3">
      <c r="A15" s="320" t="s">
        <v>173</v>
      </c>
      <c r="B15" s="319">
        <v>12</v>
      </c>
      <c r="C15">
        <v>1</v>
      </c>
      <c r="D15" t="s">
        <v>1242</v>
      </c>
      <c r="E15">
        <v>1.8</v>
      </c>
      <c r="I15">
        <v>308.8</v>
      </c>
      <c r="O15">
        <v>5146</v>
      </c>
      <c r="P15">
        <v>5146</v>
      </c>
      <c r="Q15">
        <v>50846</v>
      </c>
    </row>
    <row r="16" spans="1:19" x14ac:dyDescent="0.3">
      <c r="A16" s="318" t="s">
        <v>161</v>
      </c>
      <c r="B16" s="317">
        <v>2017</v>
      </c>
      <c r="C16">
        <v>1</v>
      </c>
      <c r="D16">
        <v>30</v>
      </c>
      <c r="E16">
        <v>1.8</v>
      </c>
      <c r="I16">
        <v>308.8</v>
      </c>
      <c r="O16">
        <v>5146</v>
      </c>
      <c r="P16">
        <v>5146</v>
      </c>
      <c r="Q16">
        <v>50846</v>
      </c>
    </row>
    <row r="17" spans="3:19" x14ac:dyDescent="0.3">
      <c r="C17" t="s">
        <v>1243</v>
      </c>
      <c r="E17">
        <v>26.400000000000002</v>
      </c>
      <c r="I17">
        <v>4055.2000000000003</v>
      </c>
      <c r="K17">
        <v>54</v>
      </c>
      <c r="L17">
        <v>25</v>
      </c>
      <c r="O17">
        <v>10292</v>
      </c>
      <c r="P17">
        <v>10292</v>
      </c>
      <c r="Q17">
        <v>1029812</v>
      </c>
      <c r="S17">
        <v>4783.9803821503083</v>
      </c>
    </row>
    <row r="18" spans="3:19" x14ac:dyDescent="0.3">
      <c r="C18">
        <v>2</v>
      </c>
      <c r="D18" t="s">
        <v>236</v>
      </c>
      <c r="E18">
        <v>5.15</v>
      </c>
      <c r="I18">
        <v>670.40000000000009</v>
      </c>
      <c r="K18">
        <v>20</v>
      </c>
      <c r="L18">
        <v>25</v>
      </c>
      <c r="Q18">
        <v>304353</v>
      </c>
      <c r="S18">
        <v>1242.3137154836415</v>
      </c>
    </row>
    <row r="19" spans="3:19" x14ac:dyDescent="0.3">
      <c r="C19">
        <v>2</v>
      </c>
      <c r="D19">
        <v>99</v>
      </c>
      <c r="E19">
        <v>2.4</v>
      </c>
      <c r="I19">
        <v>326.40000000000003</v>
      </c>
      <c r="K19">
        <v>10</v>
      </c>
      <c r="Q19">
        <v>80849</v>
      </c>
      <c r="S19">
        <v>1242.3137154836415</v>
      </c>
    </row>
    <row r="20" spans="3:19" x14ac:dyDescent="0.3">
      <c r="C20">
        <v>2</v>
      </c>
      <c r="D20">
        <v>101</v>
      </c>
      <c r="E20">
        <v>2.75</v>
      </c>
      <c r="I20">
        <v>344</v>
      </c>
      <c r="K20">
        <v>10</v>
      </c>
      <c r="L20">
        <v>25</v>
      </c>
      <c r="Q20">
        <v>223504</v>
      </c>
    </row>
    <row r="21" spans="3:19" x14ac:dyDescent="0.3">
      <c r="C21">
        <v>2</v>
      </c>
      <c r="D21" t="s">
        <v>1240</v>
      </c>
      <c r="E21">
        <v>10.8</v>
      </c>
      <c r="I21">
        <v>1656</v>
      </c>
      <c r="Q21">
        <v>446413</v>
      </c>
      <c r="R21">
        <v>2200</v>
      </c>
      <c r="S21">
        <v>2708.3333333333335</v>
      </c>
    </row>
    <row r="22" spans="3:19" x14ac:dyDescent="0.3">
      <c r="C22">
        <v>2</v>
      </c>
      <c r="D22">
        <v>526</v>
      </c>
      <c r="E22">
        <v>10.8</v>
      </c>
      <c r="I22">
        <v>1656</v>
      </c>
      <c r="Q22">
        <v>446413</v>
      </c>
      <c r="R22">
        <v>2200</v>
      </c>
      <c r="S22">
        <v>2708.3333333333335</v>
      </c>
    </row>
    <row r="23" spans="3:19" x14ac:dyDescent="0.3">
      <c r="C23">
        <v>2</v>
      </c>
      <c r="D23" t="s">
        <v>1241</v>
      </c>
      <c r="E23">
        <v>8.6</v>
      </c>
      <c r="I23">
        <v>1124</v>
      </c>
      <c r="K23">
        <v>30.400000000000002</v>
      </c>
      <c r="O23">
        <v>7824</v>
      </c>
      <c r="P23">
        <v>7824</v>
      </c>
      <c r="Q23">
        <v>266184</v>
      </c>
      <c r="S23">
        <v>833.33333333333337</v>
      </c>
    </row>
    <row r="24" spans="3:19" x14ac:dyDescent="0.3">
      <c r="C24">
        <v>2</v>
      </c>
      <c r="D24">
        <v>303</v>
      </c>
      <c r="S24">
        <v>833.33333333333337</v>
      </c>
    </row>
    <row r="25" spans="3:19" x14ac:dyDescent="0.3">
      <c r="C25">
        <v>2</v>
      </c>
      <c r="D25">
        <v>304</v>
      </c>
      <c r="E25">
        <v>1.8</v>
      </c>
      <c r="I25">
        <v>128</v>
      </c>
      <c r="K25">
        <v>30.400000000000002</v>
      </c>
      <c r="O25">
        <v>4500</v>
      </c>
      <c r="P25">
        <v>4500</v>
      </c>
      <c r="Q25">
        <v>41393</v>
      </c>
    </row>
    <row r="26" spans="3:19" x14ac:dyDescent="0.3">
      <c r="C26">
        <v>2</v>
      </c>
      <c r="D26">
        <v>305</v>
      </c>
      <c r="E26">
        <v>1</v>
      </c>
      <c r="I26">
        <v>144</v>
      </c>
      <c r="O26">
        <v>3324</v>
      </c>
      <c r="P26">
        <v>3324</v>
      </c>
      <c r="Q26">
        <v>53702</v>
      </c>
    </row>
    <row r="27" spans="3:19" x14ac:dyDescent="0.3">
      <c r="C27">
        <v>2</v>
      </c>
      <c r="D27">
        <v>409</v>
      </c>
      <c r="E27">
        <v>4.8</v>
      </c>
      <c r="I27">
        <v>736</v>
      </c>
      <c r="Q27">
        <v>152748</v>
      </c>
    </row>
    <row r="28" spans="3:19" x14ac:dyDescent="0.3">
      <c r="C28">
        <v>2</v>
      </c>
      <c r="D28">
        <v>642</v>
      </c>
      <c r="E28">
        <v>1</v>
      </c>
      <c r="I28">
        <v>116</v>
      </c>
      <c r="Q28">
        <v>18341</v>
      </c>
    </row>
    <row r="29" spans="3:19" x14ac:dyDescent="0.3">
      <c r="C29">
        <v>2</v>
      </c>
      <c r="D29" t="s">
        <v>1242</v>
      </c>
      <c r="E29">
        <v>1.8</v>
      </c>
      <c r="I29">
        <v>272</v>
      </c>
      <c r="O29">
        <v>3500</v>
      </c>
      <c r="P29">
        <v>3500</v>
      </c>
      <c r="Q29">
        <v>49109</v>
      </c>
    </row>
    <row r="30" spans="3:19" x14ac:dyDescent="0.3">
      <c r="C30">
        <v>2</v>
      </c>
      <c r="D30">
        <v>30</v>
      </c>
      <c r="E30">
        <v>1.8</v>
      </c>
      <c r="I30">
        <v>272</v>
      </c>
      <c r="O30">
        <v>3500</v>
      </c>
      <c r="P30">
        <v>3500</v>
      </c>
      <c r="Q30">
        <v>49109</v>
      </c>
    </row>
    <row r="31" spans="3:19" x14ac:dyDescent="0.3">
      <c r="C31" t="s">
        <v>1244</v>
      </c>
      <c r="E31">
        <v>26.35</v>
      </c>
      <c r="I31">
        <v>3722.4</v>
      </c>
      <c r="K31">
        <v>50.400000000000006</v>
      </c>
      <c r="L31">
        <v>25</v>
      </c>
      <c r="O31">
        <v>11324</v>
      </c>
      <c r="P31">
        <v>11324</v>
      </c>
      <c r="Q31">
        <v>1066059</v>
      </c>
      <c r="R31">
        <v>2200</v>
      </c>
      <c r="S31">
        <v>4783.9803821503083</v>
      </c>
    </row>
    <row r="32" spans="3:19" x14ac:dyDescent="0.3">
      <c r="C32">
        <v>3</v>
      </c>
      <c r="D32" t="s">
        <v>236</v>
      </c>
      <c r="E32">
        <v>5.15</v>
      </c>
      <c r="I32">
        <v>806.40000000000009</v>
      </c>
      <c r="K32">
        <v>8.1999999999999993</v>
      </c>
      <c r="L32">
        <v>25</v>
      </c>
      <c r="Q32">
        <v>313036</v>
      </c>
      <c r="R32">
        <v>700</v>
      </c>
      <c r="S32">
        <v>1242.3137154836415</v>
      </c>
    </row>
    <row r="33" spans="3:19" x14ac:dyDescent="0.3">
      <c r="C33">
        <v>3</v>
      </c>
      <c r="D33">
        <v>99</v>
      </c>
      <c r="E33">
        <v>2.4</v>
      </c>
      <c r="I33">
        <v>422.40000000000003</v>
      </c>
      <c r="K33">
        <v>5.2</v>
      </c>
      <c r="Q33">
        <v>82551</v>
      </c>
      <c r="R33">
        <v>700</v>
      </c>
      <c r="S33">
        <v>1242.3137154836415</v>
      </c>
    </row>
    <row r="34" spans="3:19" x14ac:dyDescent="0.3">
      <c r="C34">
        <v>3</v>
      </c>
      <c r="D34">
        <v>101</v>
      </c>
      <c r="E34">
        <v>2.75</v>
      </c>
      <c r="I34">
        <v>384</v>
      </c>
      <c r="K34">
        <v>3</v>
      </c>
      <c r="L34">
        <v>25</v>
      </c>
      <c r="Q34">
        <v>230485</v>
      </c>
    </row>
    <row r="35" spans="3:19" x14ac:dyDescent="0.3">
      <c r="C35">
        <v>3</v>
      </c>
      <c r="D35" t="s">
        <v>1240</v>
      </c>
      <c r="E35">
        <v>10.8</v>
      </c>
      <c r="I35">
        <v>1744</v>
      </c>
      <c r="Q35">
        <v>467982</v>
      </c>
      <c r="R35">
        <v>4900</v>
      </c>
      <c r="S35">
        <v>2708.3333333333335</v>
      </c>
    </row>
    <row r="36" spans="3:19" x14ac:dyDescent="0.3">
      <c r="C36">
        <v>3</v>
      </c>
      <c r="D36">
        <v>526</v>
      </c>
      <c r="E36">
        <v>10.8</v>
      </c>
      <c r="I36">
        <v>1744</v>
      </c>
      <c r="Q36">
        <v>467982</v>
      </c>
      <c r="R36">
        <v>4900</v>
      </c>
      <c r="S36">
        <v>2708.3333333333335</v>
      </c>
    </row>
    <row r="37" spans="3:19" x14ac:dyDescent="0.3">
      <c r="C37">
        <v>3</v>
      </c>
      <c r="D37" t="s">
        <v>1241</v>
      </c>
      <c r="E37">
        <v>8.6</v>
      </c>
      <c r="I37">
        <v>1340</v>
      </c>
      <c r="K37">
        <v>20</v>
      </c>
      <c r="O37">
        <v>10340</v>
      </c>
      <c r="P37">
        <v>10340</v>
      </c>
      <c r="Q37">
        <v>285633</v>
      </c>
      <c r="R37">
        <v>200</v>
      </c>
      <c r="S37">
        <v>833.33333333333337</v>
      </c>
    </row>
    <row r="38" spans="3:19" x14ac:dyDescent="0.3">
      <c r="C38">
        <v>3</v>
      </c>
      <c r="D38">
        <v>303</v>
      </c>
      <c r="R38">
        <v>200</v>
      </c>
      <c r="S38">
        <v>833.33333333333337</v>
      </c>
    </row>
    <row r="39" spans="3:19" x14ac:dyDescent="0.3">
      <c r="C39">
        <v>3</v>
      </c>
      <c r="D39">
        <v>304</v>
      </c>
      <c r="E39">
        <v>1.8</v>
      </c>
      <c r="I39">
        <v>208</v>
      </c>
      <c r="K39">
        <v>20</v>
      </c>
      <c r="O39">
        <v>4500</v>
      </c>
      <c r="P39">
        <v>4500</v>
      </c>
      <c r="Q39">
        <v>56595</v>
      </c>
    </row>
    <row r="40" spans="3:19" x14ac:dyDescent="0.3">
      <c r="C40">
        <v>3</v>
      </c>
      <c r="D40">
        <v>305</v>
      </c>
      <c r="E40">
        <v>1</v>
      </c>
      <c r="I40">
        <v>184</v>
      </c>
      <c r="O40">
        <v>3324</v>
      </c>
      <c r="P40">
        <v>3324</v>
      </c>
      <c r="Q40">
        <v>53434</v>
      </c>
    </row>
    <row r="41" spans="3:19" x14ac:dyDescent="0.3">
      <c r="C41">
        <v>3</v>
      </c>
      <c r="D41">
        <v>409</v>
      </c>
      <c r="E41">
        <v>4.8</v>
      </c>
      <c r="I41">
        <v>820</v>
      </c>
      <c r="O41">
        <v>2516</v>
      </c>
      <c r="P41">
        <v>2516</v>
      </c>
      <c r="Q41">
        <v>156473</v>
      </c>
    </row>
    <row r="42" spans="3:19" x14ac:dyDescent="0.3">
      <c r="C42">
        <v>3</v>
      </c>
      <c r="D42">
        <v>642</v>
      </c>
      <c r="E42">
        <v>1</v>
      </c>
      <c r="I42">
        <v>128</v>
      </c>
      <c r="Q42">
        <v>19131</v>
      </c>
    </row>
    <row r="43" spans="3:19" x14ac:dyDescent="0.3">
      <c r="C43">
        <v>3</v>
      </c>
      <c r="D43" t="s">
        <v>1242</v>
      </c>
      <c r="E43">
        <v>1.8</v>
      </c>
      <c r="I43">
        <v>315.2</v>
      </c>
      <c r="O43">
        <v>3500</v>
      </c>
      <c r="P43">
        <v>3500</v>
      </c>
      <c r="Q43">
        <v>49408</v>
      </c>
    </row>
    <row r="44" spans="3:19" x14ac:dyDescent="0.3">
      <c r="C44">
        <v>3</v>
      </c>
      <c r="D44">
        <v>30</v>
      </c>
      <c r="E44">
        <v>1.8</v>
      </c>
      <c r="I44">
        <v>315.2</v>
      </c>
      <c r="O44">
        <v>3500</v>
      </c>
      <c r="P44">
        <v>3500</v>
      </c>
      <c r="Q44">
        <v>49408</v>
      </c>
    </row>
    <row r="45" spans="3:19" x14ac:dyDescent="0.3">
      <c r="C45" t="s">
        <v>1245</v>
      </c>
      <c r="E45">
        <v>26.35</v>
      </c>
      <c r="I45">
        <v>4205.6000000000004</v>
      </c>
      <c r="K45">
        <v>28.2</v>
      </c>
      <c r="L45">
        <v>25</v>
      </c>
      <c r="O45">
        <v>13840</v>
      </c>
      <c r="P45">
        <v>13840</v>
      </c>
      <c r="Q45">
        <v>1116059</v>
      </c>
      <c r="R45">
        <v>5800</v>
      </c>
      <c r="S45">
        <v>4783.9803821503083</v>
      </c>
    </row>
    <row r="46" spans="3:19" x14ac:dyDescent="0.3">
      <c r="C46">
        <v>4</v>
      </c>
      <c r="D46" t="s">
        <v>236</v>
      </c>
      <c r="E46">
        <v>5.15</v>
      </c>
      <c r="I46">
        <v>775.2</v>
      </c>
      <c r="K46">
        <v>10</v>
      </c>
      <c r="L46">
        <v>25</v>
      </c>
      <c r="Q46">
        <v>294833</v>
      </c>
      <c r="S46">
        <v>1242.3137154836415</v>
      </c>
    </row>
    <row r="47" spans="3:19" x14ac:dyDescent="0.3">
      <c r="C47">
        <v>4</v>
      </c>
      <c r="D47">
        <v>99</v>
      </c>
      <c r="E47">
        <v>2.4</v>
      </c>
      <c r="I47">
        <v>371.2</v>
      </c>
      <c r="K47">
        <v>10</v>
      </c>
      <c r="Q47">
        <v>83605</v>
      </c>
      <c r="S47">
        <v>1242.3137154836415</v>
      </c>
    </row>
    <row r="48" spans="3:19" x14ac:dyDescent="0.3">
      <c r="C48">
        <v>4</v>
      </c>
      <c r="D48">
        <v>101</v>
      </c>
      <c r="E48">
        <v>2.75</v>
      </c>
      <c r="I48">
        <v>404</v>
      </c>
      <c r="L48">
        <v>25</v>
      </c>
      <c r="Q48">
        <v>211228</v>
      </c>
    </row>
    <row r="49" spans="3:19" x14ac:dyDescent="0.3">
      <c r="C49">
        <v>4</v>
      </c>
      <c r="D49" t="s">
        <v>1240</v>
      </c>
      <c r="E49">
        <v>10.9</v>
      </c>
      <c r="I49">
        <v>1612</v>
      </c>
      <c r="Q49">
        <v>433498</v>
      </c>
      <c r="R49">
        <v>4350</v>
      </c>
      <c r="S49">
        <v>2708.3333333333335</v>
      </c>
    </row>
    <row r="50" spans="3:19" x14ac:dyDescent="0.3">
      <c r="C50">
        <v>4</v>
      </c>
      <c r="D50">
        <v>526</v>
      </c>
      <c r="E50">
        <v>10.8</v>
      </c>
      <c r="I50">
        <v>1596</v>
      </c>
      <c r="Q50">
        <v>431605</v>
      </c>
      <c r="R50">
        <v>4350</v>
      </c>
      <c r="S50">
        <v>2708.3333333333335</v>
      </c>
    </row>
    <row r="51" spans="3:19" x14ac:dyDescent="0.3">
      <c r="C51">
        <v>4</v>
      </c>
      <c r="D51">
        <v>746</v>
      </c>
      <c r="E51">
        <v>0.1</v>
      </c>
      <c r="I51">
        <v>16</v>
      </c>
      <c r="Q51">
        <v>1893</v>
      </c>
    </row>
    <row r="52" spans="3:19" x14ac:dyDescent="0.3">
      <c r="C52">
        <v>4</v>
      </c>
      <c r="D52" t="s">
        <v>1241</v>
      </c>
      <c r="E52">
        <v>8.6</v>
      </c>
      <c r="I52">
        <v>1292</v>
      </c>
      <c r="K52">
        <v>5</v>
      </c>
      <c r="Q52">
        <v>285789</v>
      </c>
      <c r="S52">
        <v>833.33333333333337</v>
      </c>
    </row>
    <row r="53" spans="3:19" x14ac:dyDescent="0.3">
      <c r="C53">
        <v>4</v>
      </c>
      <c r="D53">
        <v>303</v>
      </c>
      <c r="S53">
        <v>833.33333333333337</v>
      </c>
    </row>
    <row r="54" spans="3:19" x14ac:dyDescent="0.3">
      <c r="C54">
        <v>4</v>
      </c>
      <c r="D54">
        <v>304</v>
      </c>
      <c r="E54">
        <v>1.8</v>
      </c>
      <c r="I54">
        <v>280</v>
      </c>
      <c r="K54">
        <v>5</v>
      </c>
      <c r="Q54">
        <v>63797</v>
      </c>
    </row>
    <row r="55" spans="3:19" x14ac:dyDescent="0.3">
      <c r="C55">
        <v>4</v>
      </c>
      <c r="D55">
        <v>305</v>
      </c>
      <c r="E55">
        <v>1</v>
      </c>
      <c r="I55">
        <v>136</v>
      </c>
      <c r="Q55">
        <v>50524</v>
      </c>
    </row>
    <row r="56" spans="3:19" x14ac:dyDescent="0.3">
      <c r="C56">
        <v>4</v>
      </c>
      <c r="D56">
        <v>409</v>
      </c>
      <c r="E56">
        <v>4.8</v>
      </c>
      <c r="I56">
        <v>724</v>
      </c>
      <c r="Q56">
        <v>152925</v>
      </c>
    </row>
    <row r="57" spans="3:19" x14ac:dyDescent="0.3">
      <c r="C57">
        <v>4</v>
      </c>
      <c r="D57">
        <v>642</v>
      </c>
      <c r="E57">
        <v>1</v>
      </c>
      <c r="I57">
        <v>152</v>
      </c>
      <c r="Q57">
        <v>18543</v>
      </c>
    </row>
    <row r="58" spans="3:19" x14ac:dyDescent="0.3">
      <c r="C58">
        <v>4</v>
      </c>
      <c r="D58" t="s">
        <v>1242</v>
      </c>
      <c r="E58">
        <v>1.8</v>
      </c>
      <c r="I58">
        <v>248</v>
      </c>
      <c r="Q58">
        <v>46472</v>
      </c>
    </row>
    <row r="59" spans="3:19" x14ac:dyDescent="0.3">
      <c r="C59">
        <v>4</v>
      </c>
      <c r="D59">
        <v>30</v>
      </c>
      <c r="E59">
        <v>1.8</v>
      </c>
      <c r="I59">
        <v>248</v>
      </c>
      <c r="Q59">
        <v>46472</v>
      </c>
    </row>
    <row r="60" spans="3:19" x14ac:dyDescent="0.3">
      <c r="C60" t="s">
        <v>1246</v>
      </c>
      <c r="E60">
        <v>26.450000000000003</v>
      </c>
      <c r="I60">
        <v>3927.2</v>
      </c>
      <c r="K60">
        <v>15</v>
      </c>
      <c r="L60">
        <v>25</v>
      </c>
      <c r="Q60">
        <v>1060592</v>
      </c>
      <c r="R60">
        <v>4350</v>
      </c>
      <c r="S60">
        <v>4783.9803821503083</v>
      </c>
    </row>
    <row r="61" spans="3:19" x14ac:dyDescent="0.3">
      <c r="C61">
        <v>5</v>
      </c>
      <c r="D61" t="s">
        <v>236</v>
      </c>
      <c r="E61">
        <v>5.75</v>
      </c>
      <c r="I61">
        <v>1013.6</v>
      </c>
      <c r="K61">
        <v>20</v>
      </c>
      <c r="L61">
        <v>25</v>
      </c>
      <c r="Q61">
        <v>333299</v>
      </c>
      <c r="R61">
        <v>4100</v>
      </c>
      <c r="S61">
        <v>1242.3137154836415</v>
      </c>
    </row>
    <row r="62" spans="3:19" x14ac:dyDescent="0.3">
      <c r="C62">
        <v>5</v>
      </c>
      <c r="D62">
        <v>99</v>
      </c>
      <c r="E62">
        <v>3</v>
      </c>
      <c r="I62">
        <v>521.6</v>
      </c>
      <c r="K62">
        <v>10</v>
      </c>
      <c r="Q62">
        <v>114167</v>
      </c>
      <c r="R62">
        <v>4100</v>
      </c>
      <c r="S62">
        <v>1242.3137154836415</v>
      </c>
    </row>
    <row r="63" spans="3:19" x14ac:dyDescent="0.3">
      <c r="C63">
        <v>5</v>
      </c>
      <c r="D63">
        <v>101</v>
      </c>
      <c r="E63">
        <v>2.75</v>
      </c>
      <c r="I63">
        <v>492</v>
      </c>
      <c r="K63">
        <v>10</v>
      </c>
      <c r="L63">
        <v>25</v>
      </c>
      <c r="Q63">
        <v>219132</v>
      </c>
    </row>
    <row r="64" spans="3:19" x14ac:dyDescent="0.3">
      <c r="C64">
        <v>5</v>
      </c>
      <c r="D64" t="s">
        <v>1240</v>
      </c>
      <c r="E64">
        <v>10.9</v>
      </c>
      <c r="I64">
        <v>1728</v>
      </c>
      <c r="Q64">
        <v>401000</v>
      </c>
      <c r="R64">
        <v>4000</v>
      </c>
      <c r="S64">
        <v>2708.3333333333335</v>
      </c>
    </row>
    <row r="65" spans="3:19" x14ac:dyDescent="0.3">
      <c r="C65">
        <v>5</v>
      </c>
      <c r="D65">
        <v>526</v>
      </c>
      <c r="E65">
        <v>10.8</v>
      </c>
      <c r="I65">
        <v>1708</v>
      </c>
      <c r="Q65">
        <v>399107</v>
      </c>
      <c r="R65">
        <v>4000</v>
      </c>
      <c r="S65">
        <v>2708.3333333333335</v>
      </c>
    </row>
    <row r="66" spans="3:19" x14ac:dyDescent="0.3">
      <c r="C66">
        <v>5</v>
      </c>
      <c r="D66">
        <v>746</v>
      </c>
      <c r="E66">
        <v>0.1</v>
      </c>
      <c r="I66">
        <v>20</v>
      </c>
      <c r="Q66">
        <v>1893</v>
      </c>
    </row>
    <row r="67" spans="3:19" x14ac:dyDescent="0.3">
      <c r="C67">
        <v>5</v>
      </c>
      <c r="D67" t="s">
        <v>1241</v>
      </c>
      <c r="E67">
        <v>8.6</v>
      </c>
      <c r="I67">
        <v>1452</v>
      </c>
      <c r="K67">
        <v>10</v>
      </c>
      <c r="Q67">
        <v>270757</v>
      </c>
      <c r="S67">
        <v>833.33333333333337</v>
      </c>
    </row>
    <row r="68" spans="3:19" x14ac:dyDescent="0.3">
      <c r="C68">
        <v>5</v>
      </c>
      <c r="D68">
        <v>303</v>
      </c>
      <c r="S68">
        <v>833.33333333333337</v>
      </c>
    </row>
    <row r="69" spans="3:19" x14ac:dyDescent="0.3">
      <c r="C69">
        <v>5</v>
      </c>
      <c r="D69">
        <v>304</v>
      </c>
      <c r="E69">
        <v>1.8</v>
      </c>
      <c r="I69">
        <v>280</v>
      </c>
      <c r="K69">
        <v>10</v>
      </c>
      <c r="Q69">
        <v>66322</v>
      </c>
    </row>
    <row r="70" spans="3:19" x14ac:dyDescent="0.3">
      <c r="C70">
        <v>5</v>
      </c>
      <c r="D70">
        <v>305</v>
      </c>
      <c r="E70">
        <v>1</v>
      </c>
      <c r="I70">
        <v>168</v>
      </c>
      <c r="Q70">
        <v>51039</v>
      </c>
    </row>
    <row r="71" spans="3:19" x14ac:dyDescent="0.3">
      <c r="C71">
        <v>5</v>
      </c>
      <c r="D71">
        <v>409</v>
      </c>
      <c r="E71">
        <v>4.8</v>
      </c>
      <c r="I71">
        <v>820</v>
      </c>
      <c r="Q71">
        <v>134846</v>
      </c>
    </row>
    <row r="72" spans="3:19" x14ac:dyDescent="0.3">
      <c r="C72">
        <v>5</v>
      </c>
      <c r="D72">
        <v>642</v>
      </c>
      <c r="E72">
        <v>1</v>
      </c>
      <c r="I72">
        <v>184</v>
      </c>
      <c r="Q72">
        <v>18550</v>
      </c>
    </row>
    <row r="73" spans="3:19" x14ac:dyDescent="0.3">
      <c r="C73">
        <v>5</v>
      </c>
      <c r="D73" t="s">
        <v>1242</v>
      </c>
      <c r="E73">
        <v>1.8</v>
      </c>
      <c r="I73">
        <v>323.2</v>
      </c>
      <c r="Q73">
        <v>45909</v>
      </c>
    </row>
    <row r="74" spans="3:19" x14ac:dyDescent="0.3">
      <c r="C74">
        <v>5</v>
      </c>
      <c r="D74">
        <v>30</v>
      </c>
      <c r="E74">
        <v>1.8</v>
      </c>
      <c r="I74">
        <v>323.2</v>
      </c>
      <c r="Q74">
        <v>45909</v>
      </c>
    </row>
    <row r="75" spans="3:19" x14ac:dyDescent="0.3">
      <c r="C75" t="s">
        <v>1247</v>
      </c>
      <c r="E75">
        <v>27.050000000000004</v>
      </c>
      <c r="I75">
        <v>4516.8</v>
      </c>
      <c r="K75">
        <v>30</v>
      </c>
      <c r="L75">
        <v>25</v>
      </c>
      <c r="Q75">
        <v>1050965</v>
      </c>
      <c r="R75">
        <v>8100</v>
      </c>
      <c r="S75">
        <v>4783.9803821503083</v>
      </c>
    </row>
    <row r="76" spans="3:19" x14ac:dyDescent="0.3">
      <c r="C76">
        <v>6</v>
      </c>
      <c r="D76" t="s">
        <v>236</v>
      </c>
      <c r="E76">
        <v>6.5500000000000007</v>
      </c>
      <c r="I76">
        <v>891.2</v>
      </c>
      <c r="K76">
        <v>10</v>
      </c>
      <c r="L76">
        <v>25</v>
      </c>
      <c r="Q76">
        <v>354026</v>
      </c>
      <c r="S76">
        <v>1242.3137154836415</v>
      </c>
    </row>
    <row r="77" spans="3:19" x14ac:dyDescent="0.3">
      <c r="C77">
        <v>6</v>
      </c>
      <c r="D77">
        <v>99</v>
      </c>
      <c r="E77">
        <v>3.8000000000000003</v>
      </c>
      <c r="I77">
        <v>411.2</v>
      </c>
      <c r="Q77">
        <v>136873</v>
      </c>
      <c r="S77">
        <v>1242.3137154836415</v>
      </c>
    </row>
    <row r="78" spans="3:19" x14ac:dyDescent="0.3">
      <c r="C78">
        <v>6</v>
      </c>
      <c r="D78">
        <v>100</v>
      </c>
      <c r="E78">
        <v>0.1</v>
      </c>
      <c r="I78">
        <v>16</v>
      </c>
      <c r="Q78">
        <v>6322</v>
      </c>
    </row>
    <row r="79" spans="3:19" x14ac:dyDescent="0.3">
      <c r="C79">
        <v>6</v>
      </c>
      <c r="D79">
        <v>101</v>
      </c>
      <c r="E79">
        <v>2.6500000000000004</v>
      </c>
      <c r="I79">
        <v>464</v>
      </c>
      <c r="K79">
        <v>10</v>
      </c>
      <c r="L79">
        <v>25</v>
      </c>
      <c r="Q79">
        <v>210831</v>
      </c>
    </row>
    <row r="80" spans="3:19" x14ac:dyDescent="0.3">
      <c r="C80">
        <v>6</v>
      </c>
      <c r="D80" t="s">
        <v>1240</v>
      </c>
      <c r="E80">
        <v>10.9</v>
      </c>
      <c r="I80">
        <v>1660</v>
      </c>
      <c r="O80">
        <v>4538</v>
      </c>
      <c r="P80">
        <v>4538</v>
      </c>
      <c r="Q80">
        <v>418541</v>
      </c>
      <c r="S80">
        <v>2708.3333333333335</v>
      </c>
    </row>
    <row r="81" spans="3:19" x14ac:dyDescent="0.3">
      <c r="C81">
        <v>6</v>
      </c>
      <c r="D81">
        <v>526</v>
      </c>
      <c r="E81">
        <v>10.8</v>
      </c>
      <c r="I81">
        <v>1644</v>
      </c>
      <c r="O81">
        <v>4538</v>
      </c>
      <c r="P81">
        <v>4538</v>
      </c>
      <c r="Q81">
        <v>416648</v>
      </c>
      <c r="S81">
        <v>2708.3333333333335</v>
      </c>
    </row>
    <row r="82" spans="3:19" x14ac:dyDescent="0.3">
      <c r="C82">
        <v>6</v>
      </c>
      <c r="D82">
        <v>746</v>
      </c>
      <c r="E82">
        <v>0.1</v>
      </c>
      <c r="I82">
        <v>16</v>
      </c>
      <c r="Q82">
        <v>1893</v>
      </c>
    </row>
    <row r="83" spans="3:19" x14ac:dyDescent="0.3">
      <c r="C83">
        <v>6</v>
      </c>
      <c r="D83" t="s">
        <v>1241</v>
      </c>
      <c r="E83">
        <v>8.6</v>
      </c>
      <c r="I83">
        <v>1340</v>
      </c>
      <c r="K83">
        <v>12</v>
      </c>
      <c r="Q83">
        <v>276653</v>
      </c>
      <c r="S83">
        <v>833.33333333333337</v>
      </c>
    </row>
    <row r="84" spans="3:19" x14ac:dyDescent="0.3">
      <c r="C84">
        <v>6</v>
      </c>
      <c r="D84">
        <v>303</v>
      </c>
      <c r="S84">
        <v>833.33333333333337</v>
      </c>
    </row>
    <row r="85" spans="3:19" x14ac:dyDescent="0.3">
      <c r="C85">
        <v>6</v>
      </c>
      <c r="D85">
        <v>304</v>
      </c>
      <c r="E85">
        <v>1.8</v>
      </c>
      <c r="I85">
        <v>248</v>
      </c>
      <c r="K85">
        <v>12</v>
      </c>
      <c r="Q85">
        <v>66253</v>
      </c>
    </row>
    <row r="86" spans="3:19" x14ac:dyDescent="0.3">
      <c r="C86">
        <v>6</v>
      </c>
      <c r="D86">
        <v>305</v>
      </c>
      <c r="E86">
        <v>1</v>
      </c>
      <c r="I86">
        <v>176</v>
      </c>
      <c r="Q86">
        <v>51270</v>
      </c>
    </row>
    <row r="87" spans="3:19" x14ac:dyDescent="0.3">
      <c r="C87">
        <v>6</v>
      </c>
      <c r="D87">
        <v>409</v>
      </c>
      <c r="E87">
        <v>4.8</v>
      </c>
      <c r="I87">
        <v>764</v>
      </c>
      <c r="Q87">
        <v>140349</v>
      </c>
    </row>
    <row r="88" spans="3:19" x14ac:dyDescent="0.3">
      <c r="C88">
        <v>6</v>
      </c>
      <c r="D88">
        <v>642</v>
      </c>
      <c r="E88">
        <v>1</v>
      </c>
      <c r="I88">
        <v>152</v>
      </c>
      <c r="Q88">
        <v>18781</v>
      </c>
    </row>
    <row r="89" spans="3:19" x14ac:dyDescent="0.3">
      <c r="C89">
        <v>6</v>
      </c>
      <c r="D89" t="s">
        <v>1242</v>
      </c>
      <c r="E89">
        <v>1.8</v>
      </c>
      <c r="I89">
        <v>262.39999999999998</v>
      </c>
      <c r="Q89">
        <v>47346</v>
      </c>
    </row>
    <row r="90" spans="3:19" x14ac:dyDescent="0.3">
      <c r="C90">
        <v>6</v>
      </c>
      <c r="D90">
        <v>30</v>
      </c>
      <c r="E90">
        <v>1.8</v>
      </c>
      <c r="I90">
        <v>262.39999999999998</v>
      </c>
      <c r="Q90">
        <v>47346</v>
      </c>
    </row>
    <row r="91" spans="3:19" x14ac:dyDescent="0.3">
      <c r="C91" t="s">
        <v>1248</v>
      </c>
      <c r="E91">
        <v>27.850000000000005</v>
      </c>
      <c r="I91">
        <v>4153.5999999999995</v>
      </c>
      <c r="K91">
        <v>22</v>
      </c>
      <c r="L91">
        <v>25</v>
      </c>
      <c r="O91">
        <v>4538</v>
      </c>
      <c r="P91">
        <v>4538</v>
      </c>
      <c r="Q91">
        <v>1096566</v>
      </c>
      <c r="S91">
        <v>4783.9803821503083</v>
      </c>
    </row>
    <row r="92" spans="3:19" x14ac:dyDescent="0.3">
      <c r="C92">
        <v>7</v>
      </c>
      <c r="D92" t="s">
        <v>236</v>
      </c>
      <c r="E92">
        <v>5.75</v>
      </c>
      <c r="I92">
        <v>736</v>
      </c>
      <c r="K92">
        <v>10</v>
      </c>
      <c r="L92">
        <v>25</v>
      </c>
      <c r="O92">
        <v>145055</v>
      </c>
      <c r="P92">
        <v>145055</v>
      </c>
      <c r="Q92">
        <v>490512</v>
      </c>
      <c r="R92">
        <v>1200</v>
      </c>
      <c r="S92">
        <v>1242.3137154836415</v>
      </c>
    </row>
    <row r="93" spans="3:19" x14ac:dyDescent="0.3">
      <c r="C93">
        <v>7</v>
      </c>
      <c r="D93">
        <v>99</v>
      </c>
      <c r="E93">
        <v>3</v>
      </c>
      <c r="I93">
        <v>464</v>
      </c>
      <c r="K93">
        <v>10</v>
      </c>
      <c r="O93">
        <v>28368</v>
      </c>
      <c r="P93">
        <v>28368</v>
      </c>
      <c r="Q93">
        <v>158391</v>
      </c>
      <c r="R93">
        <v>1200</v>
      </c>
      <c r="S93">
        <v>1242.3137154836415</v>
      </c>
    </row>
    <row r="94" spans="3:19" x14ac:dyDescent="0.3">
      <c r="C94">
        <v>7</v>
      </c>
      <c r="D94">
        <v>100</v>
      </c>
      <c r="E94">
        <v>0.1</v>
      </c>
      <c r="I94">
        <v>16</v>
      </c>
      <c r="Q94">
        <v>6322</v>
      </c>
    </row>
    <row r="95" spans="3:19" x14ac:dyDescent="0.3">
      <c r="C95">
        <v>7</v>
      </c>
      <c r="D95">
        <v>101</v>
      </c>
      <c r="E95">
        <v>2.6500000000000004</v>
      </c>
      <c r="I95">
        <v>256</v>
      </c>
      <c r="L95">
        <v>25</v>
      </c>
      <c r="O95">
        <v>116687</v>
      </c>
      <c r="P95">
        <v>116687</v>
      </c>
      <c r="Q95">
        <v>325799</v>
      </c>
    </row>
    <row r="96" spans="3:19" x14ac:dyDescent="0.3">
      <c r="C96">
        <v>7</v>
      </c>
      <c r="D96" t="s">
        <v>1240</v>
      </c>
      <c r="E96">
        <v>10.9</v>
      </c>
      <c r="I96">
        <v>1444</v>
      </c>
      <c r="O96">
        <v>185646</v>
      </c>
      <c r="P96">
        <v>185646</v>
      </c>
      <c r="Q96">
        <v>591763</v>
      </c>
      <c r="S96">
        <v>2708.3333333333335</v>
      </c>
    </row>
    <row r="97" spans="3:19" x14ac:dyDescent="0.3">
      <c r="C97">
        <v>7</v>
      </c>
      <c r="D97">
        <v>526</v>
      </c>
      <c r="E97">
        <v>10.8</v>
      </c>
      <c r="I97">
        <v>1428</v>
      </c>
      <c r="O97">
        <v>185646</v>
      </c>
      <c r="P97">
        <v>185646</v>
      </c>
      <c r="Q97">
        <v>589811</v>
      </c>
      <c r="S97">
        <v>2708.3333333333335</v>
      </c>
    </row>
    <row r="98" spans="3:19" x14ac:dyDescent="0.3">
      <c r="C98">
        <v>7</v>
      </c>
      <c r="D98">
        <v>746</v>
      </c>
      <c r="E98">
        <v>0.1</v>
      </c>
      <c r="I98">
        <v>16</v>
      </c>
      <c r="Q98">
        <v>1952</v>
      </c>
    </row>
    <row r="99" spans="3:19" x14ac:dyDescent="0.3">
      <c r="C99">
        <v>7</v>
      </c>
      <c r="D99" t="s">
        <v>1241</v>
      </c>
      <c r="E99">
        <v>7.6</v>
      </c>
      <c r="I99">
        <v>904</v>
      </c>
      <c r="K99">
        <v>10</v>
      </c>
      <c r="O99">
        <v>121379</v>
      </c>
      <c r="P99">
        <v>121379</v>
      </c>
      <c r="Q99">
        <v>360641</v>
      </c>
      <c r="S99">
        <v>833.33333333333337</v>
      </c>
    </row>
    <row r="100" spans="3:19" x14ac:dyDescent="0.3">
      <c r="C100">
        <v>7</v>
      </c>
      <c r="D100">
        <v>303</v>
      </c>
      <c r="S100">
        <v>833.33333333333337</v>
      </c>
    </row>
    <row r="101" spans="3:19" x14ac:dyDescent="0.3">
      <c r="C101">
        <v>7</v>
      </c>
      <c r="D101">
        <v>304</v>
      </c>
      <c r="E101">
        <v>1.8</v>
      </c>
      <c r="I101">
        <v>164</v>
      </c>
      <c r="K101">
        <v>10</v>
      </c>
      <c r="O101">
        <v>33653</v>
      </c>
      <c r="P101">
        <v>33653</v>
      </c>
      <c r="Q101">
        <v>80325</v>
      </c>
    </row>
    <row r="102" spans="3:19" x14ac:dyDescent="0.3">
      <c r="C102">
        <v>7</v>
      </c>
      <c r="D102">
        <v>305</v>
      </c>
      <c r="E102">
        <v>1</v>
      </c>
      <c r="I102">
        <v>168</v>
      </c>
      <c r="O102">
        <v>35959</v>
      </c>
      <c r="P102">
        <v>35959</v>
      </c>
      <c r="Q102">
        <v>79729</v>
      </c>
    </row>
    <row r="103" spans="3:19" x14ac:dyDescent="0.3">
      <c r="C103">
        <v>7</v>
      </c>
      <c r="D103">
        <v>409</v>
      </c>
      <c r="E103">
        <v>4.8</v>
      </c>
      <c r="I103">
        <v>504</v>
      </c>
      <c r="O103">
        <v>46128</v>
      </c>
      <c r="P103">
        <v>46128</v>
      </c>
      <c r="Q103">
        <v>184364</v>
      </c>
    </row>
    <row r="104" spans="3:19" x14ac:dyDescent="0.3">
      <c r="C104">
        <v>7</v>
      </c>
      <c r="D104">
        <v>642</v>
      </c>
      <c r="I104">
        <v>68</v>
      </c>
      <c r="O104">
        <v>5639</v>
      </c>
      <c r="P104">
        <v>5639</v>
      </c>
      <c r="Q104">
        <v>16223</v>
      </c>
    </row>
    <row r="105" spans="3:19" x14ac:dyDescent="0.3">
      <c r="C105">
        <v>7</v>
      </c>
      <c r="D105" t="s">
        <v>1242</v>
      </c>
      <c r="E105">
        <v>1.8</v>
      </c>
      <c r="I105">
        <v>252.8</v>
      </c>
      <c r="O105">
        <v>11308</v>
      </c>
      <c r="P105">
        <v>11308</v>
      </c>
      <c r="Q105">
        <v>57307</v>
      </c>
    </row>
    <row r="106" spans="3:19" x14ac:dyDescent="0.3">
      <c r="C106">
        <v>7</v>
      </c>
      <c r="D106">
        <v>30</v>
      </c>
      <c r="E106">
        <v>1.8</v>
      </c>
      <c r="I106">
        <v>252.8</v>
      </c>
      <c r="O106">
        <v>11308</v>
      </c>
      <c r="P106">
        <v>11308</v>
      </c>
      <c r="Q106">
        <v>57307</v>
      </c>
    </row>
    <row r="107" spans="3:19" x14ac:dyDescent="0.3">
      <c r="C107" t="s">
        <v>1249</v>
      </c>
      <c r="E107">
        <v>26.050000000000004</v>
      </c>
      <c r="I107">
        <v>3336.8</v>
      </c>
      <c r="K107">
        <v>20</v>
      </c>
      <c r="L107">
        <v>25</v>
      </c>
      <c r="O107">
        <v>463388</v>
      </c>
      <c r="P107">
        <v>463388</v>
      </c>
      <c r="Q107">
        <v>1500223</v>
      </c>
      <c r="R107">
        <v>1200</v>
      </c>
      <c r="S107">
        <v>4783.9803821503083</v>
      </c>
    </row>
    <row r="108" spans="3:19" x14ac:dyDescent="0.3">
      <c r="C108">
        <v>8</v>
      </c>
      <c r="D108" t="s">
        <v>236</v>
      </c>
      <c r="E108">
        <v>5.75</v>
      </c>
      <c r="I108">
        <v>731.2</v>
      </c>
      <c r="K108">
        <v>15.600000000000001</v>
      </c>
      <c r="L108">
        <v>25</v>
      </c>
      <c r="O108">
        <v>5000</v>
      </c>
      <c r="P108">
        <v>5000</v>
      </c>
      <c r="Q108">
        <v>321574</v>
      </c>
      <c r="S108">
        <v>1242.3137154836415</v>
      </c>
    </row>
    <row r="109" spans="3:19" x14ac:dyDescent="0.3">
      <c r="C109">
        <v>8</v>
      </c>
      <c r="D109">
        <v>99</v>
      </c>
      <c r="E109">
        <v>3</v>
      </c>
      <c r="I109">
        <v>363.2</v>
      </c>
      <c r="K109">
        <v>5.6000000000000005</v>
      </c>
      <c r="Q109">
        <v>115858</v>
      </c>
      <c r="S109">
        <v>1242.3137154836415</v>
      </c>
    </row>
    <row r="110" spans="3:19" x14ac:dyDescent="0.3">
      <c r="C110">
        <v>8</v>
      </c>
      <c r="D110">
        <v>101</v>
      </c>
      <c r="E110">
        <v>2.75</v>
      </c>
      <c r="I110">
        <v>368</v>
      </c>
      <c r="K110">
        <v>10</v>
      </c>
      <c r="L110">
        <v>25</v>
      </c>
      <c r="O110">
        <v>5000</v>
      </c>
      <c r="P110">
        <v>5000</v>
      </c>
      <c r="Q110">
        <v>205716</v>
      </c>
    </row>
    <row r="111" spans="3:19" x14ac:dyDescent="0.3">
      <c r="C111">
        <v>8</v>
      </c>
      <c r="D111" t="s">
        <v>1240</v>
      </c>
      <c r="E111">
        <v>10.9</v>
      </c>
      <c r="I111">
        <v>1452</v>
      </c>
      <c r="Q111">
        <v>417911</v>
      </c>
      <c r="R111">
        <v>4350</v>
      </c>
      <c r="S111">
        <v>2708.3333333333335</v>
      </c>
    </row>
    <row r="112" spans="3:19" x14ac:dyDescent="0.3">
      <c r="C112">
        <v>8</v>
      </c>
      <c r="D112">
        <v>526</v>
      </c>
      <c r="E112">
        <v>10.8</v>
      </c>
      <c r="I112">
        <v>1436</v>
      </c>
      <c r="Q112">
        <v>416018</v>
      </c>
      <c r="R112">
        <v>4350</v>
      </c>
      <c r="S112">
        <v>2708.3333333333335</v>
      </c>
    </row>
    <row r="113" spans="3:19" x14ac:dyDescent="0.3">
      <c r="C113">
        <v>8</v>
      </c>
      <c r="D113">
        <v>746</v>
      </c>
      <c r="E113">
        <v>0.1</v>
      </c>
      <c r="I113">
        <v>16</v>
      </c>
      <c r="Q113">
        <v>1893</v>
      </c>
    </row>
    <row r="114" spans="3:19" x14ac:dyDescent="0.3">
      <c r="C114">
        <v>8</v>
      </c>
      <c r="D114" t="s">
        <v>1241</v>
      </c>
      <c r="E114">
        <v>7.6</v>
      </c>
      <c r="I114">
        <v>1000</v>
      </c>
      <c r="K114">
        <v>8</v>
      </c>
      <c r="Q114">
        <v>260010</v>
      </c>
      <c r="S114">
        <v>833.33333333333337</v>
      </c>
    </row>
    <row r="115" spans="3:19" x14ac:dyDescent="0.3">
      <c r="C115">
        <v>8</v>
      </c>
      <c r="D115">
        <v>303</v>
      </c>
      <c r="S115">
        <v>833.33333333333337</v>
      </c>
    </row>
    <row r="116" spans="3:19" x14ac:dyDescent="0.3">
      <c r="C116">
        <v>8</v>
      </c>
      <c r="D116">
        <v>304</v>
      </c>
      <c r="E116">
        <v>1.8</v>
      </c>
      <c r="I116">
        <v>244</v>
      </c>
      <c r="K116">
        <v>8</v>
      </c>
      <c r="Q116">
        <v>65465</v>
      </c>
    </row>
    <row r="117" spans="3:19" x14ac:dyDescent="0.3">
      <c r="C117">
        <v>8</v>
      </c>
      <c r="D117">
        <v>305</v>
      </c>
      <c r="E117">
        <v>1</v>
      </c>
      <c r="I117">
        <v>64</v>
      </c>
      <c r="Q117">
        <v>53085</v>
      </c>
    </row>
    <row r="118" spans="3:19" x14ac:dyDescent="0.3">
      <c r="C118">
        <v>8</v>
      </c>
      <c r="D118">
        <v>409</v>
      </c>
      <c r="E118">
        <v>4.8</v>
      </c>
      <c r="I118">
        <v>692</v>
      </c>
      <c r="Q118">
        <v>141460</v>
      </c>
    </row>
    <row r="119" spans="3:19" x14ac:dyDescent="0.3">
      <c r="C119">
        <v>8</v>
      </c>
      <c r="D119" t="s">
        <v>1242</v>
      </c>
      <c r="E119">
        <v>1.8</v>
      </c>
      <c r="I119">
        <v>227.20000000000002</v>
      </c>
      <c r="Q119">
        <v>47441</v>
      </c>
    </row>
    <row r="120" spans="3:19" x14ac:dyDescent="0.3">
      <c r="C120">
        <v>8</v>
      </c>
      <c r="D120">
        <v>30</v>
      </c>
      <c r="E120">
        <v>1.8</v>
      </c>
      <c r="I120">
        <v>227.20000000000002</v>
      </c>
      <c r="Q120">
        <v>47441</v>
      </c>
    </row>
    <row r="121" spans="3:19" x14ac:dyDescent="0.3">
      <c r="C121" t="s">
        <v>1250</v>
      </c>
      <c r="E121">
        <v>26.050000000000004</v>
      </c>
      <c r="I121">
        <v>3410.3999999999996</v>
      </c>
      <c r="K121">
        <v>23.6</v>
      </c>
      <c r="L121">
        <v>25</v>
      </c>
      <c r="O121">
        <v>5000</v>
      </c>
      <c r="P121">
        <v>5000</v>
      </c>
      <c r="Q121">
        <v>1046936</v>
      </c>
      <c r="R121">
        <v>4350</v>
      </c>
      <c r="S121">
        <v>4783.9803821503083</v>
      </c>
    </row>
    <row r="122" spans="3:19" x14ac:dyDescent="0.3">
      <c r="C122">
        <v>9</v>
      </c>
      <c r="D122" t="s">
        <v>236</v>
      </c>
      <c r="E122">
        <v>6.0500000000000007</v>
      </c>
      <c r="I122">
        <v>868.8</v>
      </c>
      <c r="K122">
        <v>23</v>
      </c>
      <c r="L122">
        <v>25</v>
      </c>
      <c r="Q122">
        <v>343150</v>
      </c>
      <c r="S122">
        <v>1242.3137154836415</v>
      </c>
    </row>
    <row r="123" spans="3:19" x14ac:dyDescent="0.3">
      <c r="C123">
        <v>9</v>
      </c>
      <c r="D123">
        <v>99</v>
      </c>
      <c r="E123">
        <v>3.2</v>
      </c>
      <c r="I123">
        <v>438.4</v>
      </c>
      <c r="K123">
        <v>13</v>
      </c>
      <c r="Q123">
        <v>125414</v>
      </c>
      <c r="S123">
        <v>1242.3137154836415</v>
      </c>
    </row>
    <row r="124" spans="3:19" x14ac:dyDescent="0.3">
      <c r="C124">
        <v>9</v>
      </c>
      <c r="D124">
        <v>101</v>
      </c>
      <c r="E124">
        <v>2.85</v>
      </c>
      <c r="I124">
        <v>430.4</v>
      </c>
      <c r="K124">
        <v>10</v>
      </c>
      <c r="L124">
        <v>25</v>
      </c>
      <c r="Q124">
        <v>217736</v>
      </c>
    </row>
    <row r="125" spans="3:19" x14ac:dyDescent="0.3">
      <c r="C125">
        <v>9</v>
      </c>
      <c r="D125" t="s">
        <v>1240</v>
      </c>
      <c r="E125">
        <v>10.9</v>
      </c>
      <c r="I125">
        <v>1596</v>
      </c>
      <c r="Q125">
        <v>408193</v>
      </c>
      <c r="R125">
        <v>7650</v>
      </c>
      <c r="S125">
        <v>2708.3333333333335</v>
      </c>
    </row>
    <row r="126" spans="3:19" x14ac:dyDescent="0.3">
      <c r="C126">
        <v>9</v>
      </c>
      <c r="D126">
        <v>526</v>
      </c>
      <c r="E126">
        <v>10.8</v>
      </c>
      <c r="I126">
        <v>1584</v>
      </c>
      <c r="Q126">
        <v>406336</v>
      </c>
      <c r="R126">
        <v>7650</v>
      </c>
      <c r="S126">
        <v>2708.3333333333335</v>
      </c>
    </row>
    <row r="127" spans="3:19" x14ac:dyDescent="0.3">
      <c r="C127">
        <v>9</v>
      </c>
      <c r="D127">
        <v>746</v>
      </c>
      <c r="E127">
        <v>0.1</v>
      </c>
      <c r="I127">
        <v>12</v>
      </c>
      <c r="Q127">
        <v>1857</v>
      </c>
    </row>
    <row r="128" spans="3:19" x14ac:dyDescent="0.3">
      <c r="C128">
        <v>9</v>
      </c>
      <c r="D128" t="s">
        <v>1241</v>
      </c>
      <c r="E128">
        <v>8.6</v>
      </c>
      <c r="I128">
        <v>1168</v>
      </c>
      <c r="K128">
        <v>14</v>
      </c>
      <c r="Q128">
        <v>271278</v>
      </c>
      <c r="S128">
        <v>833.33333333333337</v>
      </c>
    </row>
    <row r="129" spans="3:19" x14ac:dyDescent="0.3">
      <c r="C129">
        <v>9</v>
      </c>
      <c r="D129">
        <v>303</v>
      </c>
      <c r="S129">
        <v>833.33333333333337</v>
      </c>
    </row>
    <row r="130" spans="3:19" x14ac:dyDescent="0.3">
      <c r="C130">
        <v>9</v>
      </c>
      <c r="D130">
        <v>304</v>
      </c>
      <c r="E130">
        <v>1.8</v>
      </c>
      <c r="I130">
        <v>200</v>
      </c>
      <c r="K130">
        <v>14</v>
      </c>
      <c r="Q130">
        <v>65294</v>
      </c>
    </row>
    <row r="131" spans="3:19" x14ac:dyDescent="0.3">
      <c r="C131">
        <v>9</v>
      </c>
      <c r="D131">
        <v>305</v>
      </c>
      <c r="E131">
        <v>1</v>
      </c>
      <c r="I131">
        <v>120</v>
      </c>
      <c r="Q131">
        <v>50722</v>
      </c>
    </row>
    <row r="132" spans="3:19" x14ac:dyDescent="0.3">
      <c r="C132">
        <v>9</v>
      </c>
      <c r="D132">
        <v>409</v>
      </c>
      <c r="E132">
        <v>4.8</v>
      </c>
      <c r="I132">
        <v>720</v>
      </c>
      <c r="Q132">
        <v>138774</v>
      </c>
    </row>
    <row r="133" spans="3:19" x14ac:dyDescent="0.3">
      <c r="C133">
        <v>9</v>
      </c>
      <c r="D133">
        <v>642</v>
      </c>
      <c r="E133">
        <v>1</v>
      </c>
      <c r="I133">
        <v>128</v>
      </c>
      <c r="Q133">
        <v>16488</v>
      </c>
    </row>
    <row r="134" spans="3:19" x14ac:dyDescent="0.3">
      <c r="C134">
        <v>9</v>
      </c>
      <c r="D134" t="s">
        <v>1242</v>
      </c>
      <c r="E134">
        <v>1.8</v>
      </c>
      <c r="I134">
        <v>283.2</v>
      </c>
      <c r="Q134">
        <v>46148</v>
      </c>
    </row>
    <row r="135" spans="3:19" x14ac:dyDescent="0.3">
      <c r="C135">
        <v>9</v>
      </c>
      <c r="D135">
        <v>30</v>
      </c>
      <c r="E135">
        <v>1.8</v>
      </c>
      <c r="I135">
        <v>283.2</v>
      </c>
      <c r="Q135">
        <v>46148</v>
      </c>
    </row>
    <row r="136" spans="3:19" x14ac:dyDescent="0.3">
      <c r="C136" t="s">
        <v>1251</v>
      </c>
      <c r="E136">
        <v>27.350000000000005</v>
      </c>
      <c r="I136">
        <v>3916</v>
      </c>
      <c r="K136">
        <v>37</v>
      </c>
      <c r="L136">
        <v>25</v>
      </c>
      <c r="Q136">
        <v>1068769</v>
      </c>
      <c r="R136">
        <v>7650</v>
      </c>
      <c r="S136">
        <v>4783.9803821503083</v>
      </c>
    </row>
    <row r="137" spans="3:19" x14ac:dyDescent="0.3">
      <c r="C137">
        <v>10</v>
      </c>
      <c r="D137" t="s">
        <v>236</v>
      </c>
      <c r="E137">
        <v>6.0500000000000007</v>
      </c>
      <c r="I137">
        <v>988.8</v>
      </c>
      <c r="K137">
        <v>7</v>
      </c>
      <c r="L137">
        <v>25</v>
      </c>
      <c r="Q137">
        <v>335549</v>
      </c>
      <c r="S137">
        <v>1242.3137154836415</v>
      </c>
    </row>
    <row r="138" spans="3:19" x14ac:dyDescent="0.3">
      <c r="C138">
        <v>10</v>
      </c>
      <c r="D138">
        <v>99</v>
      </c>
      <c r="E138">
        <v>3.2</v>
      </c>
      <c r="I138">
        <v>508.8</v>
      </c>
      <c r="K138">
        <v>7</v>
      </c>
      <c r="Q138">
        <v>120372</v>
      </c>
      <c r="S138">
        <v>1242.3137154836415</v>
      </c>
    </row>
    <row r="139" spans="3:19" x14ac:dyDescent="0.3">
      <c r="C139">
        <v>10</v>
      </c>
      <c r="D139">
        <v>101</v>
      </c>
      <c r="E139">
        <v>2.85</v>
      </c>
      <c r="I139">
        <v>480</v>
      </c>
      <c r="L139">
        <v>25</v>
      </c>
      <c r="Q139">
        <v>215177</v>
      </c>
    </row>
    <row r="140" spans="3:19" x14ac:dyDescent="0.3">
      <c r="C140">
        <v>10</v>
      </c>
      <c r="D140" t="s">
        <v>1240</v>
      </c>
      <c r="E140">
        <v>10.4</v>
      </c>
      <c r="I140">
        <v>1690</v>
      </c>
      <c r="Q140">
        <v>397549</v>
      </c>
      <c r="R140">
        <v>28155</v>
      </c>
      <c r="S140">
        <v>2708.3333333333335</v>
      </c>
    </row>
    <row r="141" spans="3:19" x14ac:dyDescent="0.3">
      <c r="C141">
        <v>10</v>
      </c>
      <c r="D141">
        <v>526</v>
      </c>
      <c r="E141">
        <v>10.3</v>
      </c>
      <c r="I141">
        <v>1670</v>
      </c>
      <c r="Q141">
        <v>395656</v>
      </c>
      <c r="R141">
        <v>28155</v>
      </c>
      <c r="S141">
        <v>2708.3333333333335</v>
      </c>
    </row>
    <row r="142" spans="3:19" x14ac:dyDescent="0.3">
      <c r="C142">
        <v>10</v>
      </c>
      <c r="D142">
        <v>746</v>
      </c>
      <c r="E142">
        <v>0.1</v>
      </c>
      <c r="I142">
        <v>20</v>
      </c>
      <c r="Q142">
        <v>1893</v>
      </c>
    </row>
    <row r="143" spans="3:19" x14ac:dyDescent="0.3">
      <c r="C143">
        <v>10</v>
      </c>
      <c r="D143" t="s">
        <v>1241</v>
      </c>
      <c r="E143">
        <v>8.6</v>
      </c>
      <c r="I143">
        <v>1380</v>
      </c>
      <c r="K143">
        <v>11</v>
      </c>
      <c r="Q143">
        <v>274220</v>
      </c>
      <c r="S143">
        <v>833.33333333333337</v>
      </c>
    </row>
    <row r="144" spans="3:19" x14ac:dyDescent="0.3">
      <c r="C144">
        <v>10</v>
      </c>
      <c r="D144">
        <v>303</v>
      </c>
      <c r="S144">
        <v>833.33333333333337</v>
      </c>
    </row>
    <row r="145" spans="3:19" x14ac:dyDescent="0.3">
      <c r="C145">
        <v>10</v>
      </c>
      <c r="D145">
        <v>304</v>
      </c>
      <c r="E145">
        <v>1.8</v>
      </c>
      <c r="I145">
        <v>300</v>
      </c>
      <c r="K145">
        <v>11</v>
      </c>
      <c r="Q145">
        <v>64960</v>
      </c>
    </row>
    <row r="146" spans="3:19" x14ac:dyDescent="0.3">
      <c r="C146">
        <v>10</v>
      </c>
      <c r="D146">
        <v>305</v>
      </c>
      <c r="E146">
        <v>1</v>
      </c>
      <c r="I146">
        <v>156</v>
      </c>
      <c r="Q146">
        <v>52056</v>
      </c>
    </row>
    <row r="147" spans="3:19" x14ac:dyDescent="0.3">
      <c r="C147">
        <v>10</v>
      </c>
      <c r="D147">
        <v>409</v>
      </c>
      <c r="E147">
        <v>4.8</v>
      </c>
      <c r="I147">
        <v>752</v>
      </c>
      <c r="Q147">
        <v>140610</v>
      </c>
    </row>
    <row r="148" spans="3:19" x14ac:dyDescent="0.3">
      <c r="C148">
        <v>10</v>
      </c>
      <c r="D148">
        <v>642</v>
      </c>
      <c r="E148">
        <v>1</v>
      </c>
      <c r="I148">
        <v>172</v>
      </c>
      <c r="Q148">
        <v>16594</v>
      </c>
    </row>
    <row r="149" spans="3:19" x14ac:dyDescent="0.3">
      <c r="C149">
        <v>10</v>
      </c>
      <c r="D149" t="s">
        <v>1242</v>
      </c>
      <c r="E149">
        <v>1.8</v>
      </c>
      <c r="I149">
        <v>312.8</v>
      </c>
      <c r="Q149">
        <v>46234</v>
      </c>
    </row>
    <row r="150" spans="3:19" x14ac:dyDescent="0.3">
      <c r="C150">
        <v>10</v>
      </c>
      <c r="D150">
        <v>30</v>
      </c>
      <c r="E150">
        <v>1.8</v>
      </c>
      <c r="I150">
        <v>312.8</v>
      </c>
      <c r="Q150">
        <v>46234</v>
      </c>
    </row>
    <row r="151" spans="3:19" x14ac:dyDescent="0.3">
      <c r="C151" t="s">
        <v>1252</v>
      </c>
      <c r="E151">
        <v>26.850000000000005</v>
      </c>
      <c r="I151">
        <v>4371.6000000000004</v>
      </c>
      <c r="K151">
        <v>18</v>
      </c>
      <c r="L151">
        <v>25</v>
      </c>
      <c r="Q151">
        <v>1053552</v>
      </c>
      <c r="R151">
        <v>28155</v>
      </c>
      <c r="S151">
        <v>4783.9803821503083</v>
      </c>
    </row>
    <row r="152" spans="3:19" x14ac:dyDescent="0.3">
      <c r="C152">
        <v>11</v>
      </c>
      <c r="D152" t="s">
        <v>236</v>
      </c>
      <c r="E152">
        <v>6.0500000000000007</v>
      </c>
      <c r="I152">
        <v>990.4</v>
      </c>
      <c r="K152">
        <v>18.600000000000001</v>
      </c>
      <c r="L152">
        <v>25</v>
      </c>
      <c r="O152">
        <v>66770</v>
      </c>
      <c r="P152">
        <v>66770</v>
      </c>
      <c r="Q152">
        <v>408318</v>
      </c>
      <c r="R152">
        <v>3600</v>
      </c>
      <c r="S152">
        <v>1242.3137154836415</v>
      </c>
    </row>
    <row r="153" spans="3:19" x14ac:dyDescent="0.3">
      <c r="C153">
        <v>11</v>
      </c>
      <c r="D153">
        <v>99</v>
      </c>
      <c r="E153">
        <v>3.2</v>
      </c>
      <c r="I153">
        <v>526.4</v>
      </c>
      <c r="K153">
        <v>8.6</v>
      </c>
      <c r="O153">
        <v>36152</v>
      </c>
      <c r="P153">
        <v>36152</v>
      </c>
      <c r="Q153">
        <v>160412</v>
      </c>
      <c r="R153">
        <v>3600</v>
      </c>
      <c r="S153">
        <v>1242.3137154836415</v>
      </c>
    </row>
    <row r="154" spans="3:19" x14ac:dyDescent="0.3">
      <c r="C154">
        <v>11</v>
      </c>
      <c r="D154">
        <v>101</v>
      </c>
      <c r="E154">
        <v>2.85</v>
      </c>
      <c r="I154">
        <v>464</v>
      </c>
      <c r="K154">
        <v>10</v>
      </c>
      <c r="L154">
        <v>25</v>
      </c>
      <c r="O154">
        <v>30618</v>
      </c>
      <c r="P154">
        <v>30618</v>
      </c>
      <c r="Q154">
        <v>247906</v>
      </c>
    </row>
    <row r="155" spans="3:19" x14ac:dyDescent="0.3">
      <c r="C155">
        <v>11</v>
      </c>
      <c r="D155" t="s">
        <v>1240</v>
      </c>
      <c r="E155">
        <v>10.700000000000001</v>
      </c>
      <c r="I155">
        <v>1792</v>
      </c>
      <c r="L155">
        <v>32</v>
      </c>
      <c r="N155">
        <v>276000</v>
      </c>
      <c r="O155">
        <v>99431</v>
      </c>
      <c r="P155">
        <v>375431</v>
      </c>
      <c r="Q155">
        <v>784454</v>
      </c>
      <c r="R155">
        <v>23890</v>
      </c>
      <c r="S155">
        <v>2708.3333333333335</v>
      </c>
    </row>
    <row r="156" spans="3:19" x14ac:dyDescent="0.3">
      <c r="C156">
        <v>11</v>
      </c>
      <c r="D156">
        <v>526</v>
      </c>
      <c r="E156">
        <v>10.3</v>
      </c>
      <c r="I156">
        <v>1712</v>
      </c>
      <c r="N156">
        <v>276000</v>
      </c>
      <c r="O156">
        <v>95489</v>
      </c>
      <c r="P156">
        <v>371489</v>
      </c>
      <c r="Q156">
        <v>767040</v>
      </c>
      <c r="R156">
        <v>23890</v>
      </c>
      <c r="S156">
        <v>2708.3333333333335</v>
      </c>
    </row>
    <row r="157" spans="3:19" x14ac:dyDescent="0.3">
      <c r="C157">
        <v>11</v>
      </c>
      <c r="D157">
        <v>746</v>
      </c>
      <c r="E157">
        <v>0.4</v>
      </c>
      <c r="I157">
        <v>80</v>
      </c>
      <c r="L157">
        <v>32</v>
      </c>
      <c r="O157">
        <v>3942</v>
      </c>
      <c r="P157">
        <v>3942</v>
      </c>
      <c r="Q157">
        <v>17414</v>
      </c>
    </row>
    <row r="158" spans="3:19" x14ac:dyDescent="0.3">
      <c r="C158">
        <v>11</v>
      </c>
      <c r="D158" t="s">
        <v>1241</v>
      </c>
      <c r="E158">
        <v>8.6</v>
      </c>
      <c r="I158">
        <v>1380</v>
      </c>
      <c r="N158">
        <v>98000</v>
      </c>
      <c r="O158">
        <v>99777</v>
      </c>
      <c r="P158">
        <v>197777</v>
      </c>
      <c r="Q158">
        <v>468524</v>
      </c>
      <c r="S158">
        <v>833.33333333333337</v>
      </c>
    </row>
    <row r="159" spans="3:19" x14ac:dyDescent="0.3">
      <c r="C159">
        <v>11</v>
      </c>
      <c r="D159">
        <v>303</v>
      </c>
      <c r="S159">
        <v>833.33333333333337</v>
      </c>
    </row>
    <row r="160" spans="3:19" x14ac:dyDescent="0.3">
      <c r="C160">
        <v>11</v>
      </c>
      <c r="D160">
        <v>304</v>
      </c>
      <c r="E160">
        <v>1.8</v>
      </c>
      <c r="I160">
        <v>288</v>
      </c>
      <c r="O160">
        <v>18652</v>
      </c>
      <c r="P160">
        <v>18652</v>
      </c>
      <c r="Q160">
        <v>81605</v>
      </c>
    </row>
    <row r="161" spans="3:19" x14ac:dyDescent="0.3">
      <c r="C161">
        <v>11</v>
      </c>
      <c r="D161">
        <v>305</v>
      </c>
      <c r="E161">
        <v>1</v>
      </c>
      <c r="I161">
        <v>160</v>
      </c>
      <c r="O161">
        <v>28459</v>
      </c>
      <c r="P161">
        <v>28459</v>
      </c>
      <c r="Q161">
        <v>80359</v>
      </c>
    </row>
    <row r="162" spans="3:19" x14ac:dyDescent="0.3">
      <c r="C162">
        <v>11</v>
      </c>
      <c r="D162">
        <v>409</v>
      </c>
      <c r="E162">
        <v>4.8</v>
      </c>
      <c r="I162">
        <v>772</v>
      </c>
      <c r="N162">
        <v>98000</v>
      </c>
      <c r="O162">
        <v>47187</v>
      </c>
      <c r="P162">
        <v>145187</v>
      </c>
      <c r="Q162">
        <v>285194</v>
      </c>
    </row>
    <row r="163" spans="3:19" x14ac:dyDescent="0.3">
      <c r="C163">
        <v>11</v>
      </c>
      <c r="D163">
        <v>642</v>
      </c>
      <c r="E163">
        <v>1</v>
      </c>
      <c r="I163">
        <v>160</v>
      </c>
      <c r="O163">
        <v>5479</v>
      </c>
      <c r="P163">
        <v>5479</v>
      </c>
      <c r="Q163">
        <v>21366</v>
      </c>
    </row>
    <row r="164" spans="3:19" x14ac:dyDescent="0.3">
      <c r="C164">
        <v>11</v>
      </c>
      <c r="D164" t="s">
        <v>1242</v>
      </c>
      <c r="E164">
        <v>1.8</v>
      </c>
      <c r="I164">
        <v>312.8</v>
      </c>
      <c r="O164">
        <v>11528</v>
      </c>
      <c r="P164">
        <v>11528</v>
      </c>
      <c r="Q164">
        <v>57762</v>
      </c>
    </row>
    <row r="165" spans="3:19" x14ac:dyDescent="0.3">
      <c r="C165">
        <v>11</v>
      </c>
      <c r="D165">
        <v>30</v>
      </c>
      <c r="E165">
        <v>1.8</v>
      </c>
      <c r="I165">
        <v>312.8</v>
      </c>
      <c r="O165">
        <v>11528</v>
      </c>
      <c r="P165">
        <v>11528</v>
      </c>
      <c r="Q165">
        <v>57762</v>
      </c>
    </row>
    <row r="166" spans="3:19" x14ac:dyDescent="0.3">
      <c r="C166" t="s">
        <v>1253</v>
      </c>
      <c r="E166">
        <v>27.150000000000002</v>
      </c>
      <c r="I166">
        <v>4475.2</v>
      </c>
      <c r="K166">
        <v>18.600000000000001</v>
      </c>
      <c r="L166">
        <v>57</v>
      </c>
      <c r="N166">
        <v>374000</v>
      </c>
      <c r="O166">
        <v>277506</v>
      </c>
      <c r="P166">
        <v>651506</v>
      </c>
      <c r="Q166">
        <v>1719058</v>
      </c>
      <c r="R166">
        <v>27490</v>
      </c>
      <c r="S166">
        <v>4783.9803821503083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1270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266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68565125.080000013</v>
      </c>
      <c r="C3" s="222">
        <f t="shared" ref="C3:Z3" si="0">SUBTOTAL(9,C6:C1048576)</f>
        <v>8</v>
      </c>
      <c r="D3" s="222"/>
      <c r="E3" s="222">
        <f>SUBTOTAL(9,E6:E1048576)/4</f>
        <v>88862582.969999999</v>
      </c>
      <c r="F3" s="222"/>
      <c r="G3" s="222">
        <f t="shared" si="0"/>
        <v>9</v>
      </c>
      <c r="H3" s="222">
        <f>SUBTOTAL(9,H6:H1048576)/4</f>
        <v>72101868.879999995</v>
      </c>
      <c r="I3" s="225">
        <f>IF(B3&lt;&gt;0,H3/B3,"")</f>
        <v>1.0515822554961201</v>
      </c>
      <c r="J3" s="223">
        <f>IF(E3&lt;&gt;0,H3/E3,"")</f>
        <v>0.81138614780465679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599"/>
      <c r="B5" s="600">
        <v>2015</v>
      </c>
      <c r="C5" s="601"/>
      <c r="D5" s="601"/>
      <c r="E5" s="601">
        <v>2016</v>
      </c>
      <c r="F5" s="601"/>
      <c r="G5" s="601"/>
      <c r="H5" s="601">
        <v>2017</v>
      </c>
      <c r="I5" s="602" t="s">
        <v>227</v>
      </c>
      <c r="J5" s="603" t="s">
        <v>2</v>
      </c>
      <c r="K5" s="600">
        <v>2015</v>
      </c>
      <c r="L5" s="601"/>
      <c r="M5" s="601"/>
      <c r="N5" s="601">
        <v>2016</v>
      </c>
      <c r="O5" s="601"/>
      <c r="P5" s="601"/>
      <c r="Q5" s="601">
        <v>2017</v>
      </c>
      <c r="R5" s="602" t="s">
        <v>227</v>
      </c>
      <c r="S5" s="603" t="s">
        <v>2</v>
      </c>
      <c r="T5" s="600">
        <v>2015</v>
      </c>
      <c r="U5" s="601"/>
      <c r="V5" s="601"/>
      <c r="W5" s="601">
        <v>2016</v>
      </c>
      <c r="X5" s="601"/>
      <c r="Y5" s="601"/>
      <c r="Z5" s="601">
        <v>2017</v>
      </c>
      <c r="AA5" s="602" t="s">
        <v>227</v>
      </c>
      <c r="AB5" s="603" t="s">
        <v>2</v>
      </c>
    </row>
    <row r="6" spans="1:28" ht="14.4" customHeight="1" x14ac:dyDescent="0.3">
      <c r="A6" s="604" t="s">
        <v>1266</v>
      </c>
      <c r="B6" s="605">
        <v>68565125.079999998</v>
      </c>
      <c r="C6" s="606">
        <v>1</v>
      </c>
      <c r="D6" s="606">
        <v>0.77158600153618739</v>
      </c>
      <c r="E6" s="605">
        <v>88862582.969999999</v>
      </c>
      <c r="F6" s="606">
        <v>1.2960318072244084</v>
      </c>
      <c r="G6" s="606">
        <v>1</v>
      </c>
      <c r="H6" s="605">
        <v>72101868.88000001</v>
      </c>
      <c r="I6" s="606">
        <v>1.0515822554961205</v>
      </c>
      <c r="J6" s="606">
        <v>0.8113861478046569</v>
      </c>
      <c r="K6" s="605"/>
      <c r="L6" s="606"/>
      <c r="M6" s="606"/>
      <c r="N6" s="605"/>
      <c r="O6" s="606"/>
      <c r="P6" s="606"/>
      <c r="Q6" s="605"/>
      <c r="R6" s="606"/>
      <c r="S6" s="606"/>
      <c r="T6" s="605"/>
      <c r="U6" s="606"/>
      <c r="V6" s="606"/>
      <c r="W6" s="605"/>
      <c r="X6" s="606"/>
      <c r="Y6" s="606"/>
      <c r="Z6" s="605"/>
      <c r="AA6" s="606"/>
      <c r="AB6" s="607"/>
    </row>
    <row r="7" spans="1:28" ht="14.4" customHeight="1" x14ac:dyDescent="0.3">
      <c r="A7" s="614" t="s">
        <v>1267</v>
      </c>
      <c r="B7" s="608"/>
      <c r="C7" s="609"/>
      <c r="D7" s="609"/>
      <c r="E7" s="608">
        <v>444</v>
      </c>
      <c r="F7" s="609"/>
      <c r="G7" s="609">
        <v>1</v>
      </c>
      <c r="H7" s="608">
        <v>74</v>
      </c>
      <c r="I7" s="609"/>
      <c r="J7" s="609">
        <v>0.16666666666666666</v>
      </c>
      <c r="K7" s="608"/>
      <c r="L7" s="609"/>
      <c r="M7" s="609"/>
      <c r="N7" s="608"/>
      <c r="O7" s="609"/>
      <c r="P7" s="609"/>
      <c r="Q7" s="608"/>
      <c r="R7" s="609"/>
      <c r="S7" s="609"/>
      <c r="T7" s="608"/>
      <c r="U7" s="609"/>
      <c r="V7" s="609"/>
      <c r="W7" s="608"/>
      <c r="X7" s="609"/>
      <c r="Y7" s="609"/>
      <c r="Z7" s="608"/>
      <c r="AA7" s="609"/>
      <c r="AB7" s="610"/>
    </row>
    <row r="8" spans="1:28" ht="14.4" customHeight="1" x14ac:dyDescent="0.3">
      <c r="A8" s="614" t="s">
        <v>1268</v>
      </c>
      <c r="B8" s="608">
        <v>4411367.0800000038</v>
      </c>
      <c r="C8" s="609">
        <v>1</v>
      </c>
      <c r="D8" s="609">
        <v>0.74608677029536441</v>
      </c>
      <c r="E8" s="608">
        <v>5912672.9700000053</v>
      </c>
      <c r="F8" s="609">
        <v>1.3403266748773943</v>
      </c>
      <c r="G8" s="609">
        <v>1</v>
      </c>
      <c r="H8" s="608">
        <v>6706426.8800000083</v>
      </c>
      <c r="I8" s="609">
        <v>1.5202604449775243</v>
      </c>
      <c r="J8" s="609">
        <v>1.1342462054010747</v>
      </c>
      <c r="K8" s="608"/>
      <c r="L8" s="609"/>
      <c r="M8" s="609"/>
      <c r="N8" s="608"/>
      <c r="O8" s="609"/>
      <c r="P8" s="609"/>
      <c r="Q8" s="608"/>
      <c r="R8" s="609"/>
      <c r="S8" s="609"/>
      <c r="T8" s="608"/>
      <c r="U8" s="609"/>
      <c r="V8" s="609"/>
      <c r="W8" s="608"/>
      <c r="X8" s="609"/>
      <c r="Y8" s="609"/>
      <c r="Z8" s="608"/>
      <c r="AA8" s="609"/>
      <c r="AB8" s="610"/>
    </row>
    <row r="9" spans="1:28" ht="14.4" customHeight="1" thickBot="1" x14ac:dyDescent="0.35">
      <c r="A9" s="615" t="s">
        <v>1269</v>
      </c>
      <c r="B9" s="611">
        <v>64153758</v>
      </c>
      <c r="C9" s="612">
        <v>1</v>
      </c>
      <c r="D9" s="612">
        <v>0.7734077275434178</v>
      </c>
      <c r="E9" s="611">
        <v>82949466</v>
      </c>
      <c r="F9" s="612">
        <v>1.2929790644532468</v>
      </c>
      <c r="G9" s="612">
        <v>1</v>
      </c>
      <c r="H9" s="611">
        <v>65395368</v>
      </c>
      <c r="I9" s="612">
        <v>1.0193536596874029</v>
      </c>
      <c r="J9" s="612">
        <v>0.78837599750190068</v>
      </c>
      <c r="K9" s="611"/>
      <c r="L9" s="612"/>
      <c r="M9" s="612"/>
      <c r="N9" s="611"/>
      <c r="O9" s="612"/>
      <c r="P9" s="612"/>
      <c r="Q9" s="611"/>
      <c r="R9" s="612"/>
      <c r="S9" s="612"/>
      <c r="T9" s="611"/>
      <c r="U9" s="612"/>
      <c r="V9" s="612"/>
      <c r="W9" s="611"/>
      <c r="X9" s="612"/>
      <c r="Y9" s="612"/>
      <c r="Z9" s="611"/>
      <c r="AA9" s="612"/>
      <c r="AB9" s="613"/>
    </row>
    <row r="10" spans="1:28" ht="14.4" customHeight="1" thickBot="1" x14ac:dyDescent="0.35"/>
    <row r="11" spans="1:28" ht="14.4" customHeight="1" x14ac:dyDescent="0.3">
      <c r="A11" s="604" t="s">
        <v>467</v>
      </c>
      <c r="B11" s="605">
        <v>4411367.0800000047</v>
      </c>
      <c r="C11" s="606">
        <v>1</v>
      </c>
      <c r="D11" s="606">
        <v>0.74602141253016241</v>
      </c>
      <c r="E11" s="605">
        <v>5913190.9700000044</v>
      </c>
      <c r="F11" s="606">
        <v>1.3404440987939725</v>
      </c>
      <c r="G11" s="606">
        <v>1</v>
      </c>
      <c r="H11" s="605">
        <v>6706500.8800000073</v>
      </c>
      <c r="I11" s="606">
        <v>1.5202772198227494</v>
      </c>
      <c r="J11" s="607">
        <v>1.1341593589695957</v>
      </c>
    </row>
    <row r="12" spans="1:28" ht="14.4" customHeight="1" x14ac:dyDescent="0.3">
      <c r="A12" s="614" t="s">
        <v>1271</v>
      </c>
      <c r="B12" s="608">
        <v>4377516.7500000047</v>
      </c>
      <c r="C12" s="609">
        <v>1</v>
      </c>
      <c r="D12" s="609">
        <v>0.74065977371642089</v>
      </c>
      <c r="E12" s="608">
        <v>5910293.6400000043</v>
      </c>
      <c r="F12" s="609">
        <v>1.3501475785329657</v>
      </c>
      <c r="G12" s="609">
        <v>1</v>
      </c>
      <c r="H12" s="608">
        <v>6705020.8800000073</v>
      </c>
      <c r="I12" s="609">
        <v>1.531695082605909</v>
      </c>
      <c r="J12" s="610">
        <v>1.1344649332854471</v>
      </c>
    </row>
    <row r="13" spans="1:28" ht="14.4" customHeight="1" x14ac:dyDescent="0.3">
      <c r="A13" s="614" t="s">
        <v>1272</v>
      </c>
      <c r="B13" s="608">
        <v>33850.33</v>
      </c>
      <c r="C13" s="609">
        <v>1</v>
      </c>
      <c r="D13" s="609">
        <v>11.683284265168277</v>
      </c>
      <c r="E13" s="608">
        <v>2897.33</v>
      </c>
      <c r="F13" s="609">
        <v>8.5592370886783078E-2</v>
      </c>
      <c r="G13" s="609">
        <v>1</v>
      </c>
      <c r="H13" s="608">
        <v>1480</v>
      </c>
      <c r="I13" s="609">
        <v>4.3721878043729553E-2</v>
      </c>
      <c r="J13" s="610">
        <v>0.5108151297919119</v>
      </c>
    </row>
    <row r="14" spans="1:28" ht="14.4" customHeight="1" x14ac:dyDescent="0.3">
      <c r="A14" s="616" t="s">
        <v>472</v>
      </c>
      <c r="B14" s="617">
        <v>64153758</v>
      </c>
      <c r="C14" s="618">
        <v>1</v>
      </c>
      <c r="D14" s="618">
        <v>0.77340841750835254</v>
      </c>
      <c r="E14" s="617">
        <v>82949392</v>
      </c>
      <c r="F14" s="618">
        <v>1.2929779109744437</v>
      </c>
      <c r="G14" s="618">
        <v>1</v>
      </c>
      <c r="H14" s="617">
        <v>65395368</v>
      </c>
      <c r="I14" s="618">
        <v>1.0193536596874029</v>
      </c>
      <c r="J14" s="619">
        <v>0.78837670082018207</v>
      </c>
    </row>
    <row r="15" spans="1:28" ht="14.4" customHeight="1" thickBot="1" x14ac:dyDescent="0.35">
      <c r="A15" s="615" t="s">
        <v>1271</v>
      </c>
      <c r="B15" s="611">
        <v>64153758</v>
      </c>
      <c r="C15" s="612">
        <v>1</v>
      </c>
      <c r="D15" s="612">
        <v>0.77340841750835254</v>
      </c>
      <c r="E15" s="611">
        <v>82949392</v>
      </c>
      <c r="F15" s="612">
        <v>1.2929779109744437</v>
      </c>
      <c r="G15" s="612">
        <v>1</v>
      </c>
      <c r="H15" s="611">
        <v>65395368</v>
      </c>
      <c r="I15" s="612">
        <v>1.0193536596874029</v>
      </c>
      <c r="J15" s="613">
        <v>0.78837670082018207</v>
      </c>
    </row>
    <row r="16" spans="1:28" ht="14.4" customHeight="1" x14ac:dyDescent="0.3">
      <c r="A16" s="544" t="s">
        <v>265</v>
      </c>
    </row>
    <row r="17" spans="1:1" ht="14.4" customHeight="1" x14ac:dyDescent="0.3">
      <c r="A17" s="545" t="s">
        <v>509</v>
      </c>
    </row>
    <row r="18" spans="1:1" ht="14.4" customHeight="1" x14ac:dyDescent="0.3">
      <c r="A18" s="544" t="s">
        <v>1273</v>
      </c>
    </row>
    <row r="19" spans="1:1" ht="14.4" customHeight="1" x14ac:dyDescent="0.3">
      <c r="A19" s="544" t="s">
        <v>1274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266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22881.000172874446</v>
      </c>
      <c r="D4" s="160">
        <f ca="1">IF(ISERROR(VLOOKUP("Náklady celkem",INDIRECT("HI!$A:$G"),5,0)),0,VLOOKUP("Náklady celkem",INDIRECT("HI!$A:$G"),5,0))</f>
        <v>24299.803339999999</v>
      </c>
      <c r="E4" s="161">
        <f ca="1">IF(C4=0,0,D4/C4)</f>
        <v>1.0620079173290489</v>
      </c>
    </row>
    <row r="5" spans="1:5" ht="14.4" customHeight="1" x14ac:dyDescent="0.3">
      <c r="A5" s="162" t="s">
        <v>148</v>
      </c>
      <c r="B5" s="163"/>
      <c r="C5" s="164"/>
      <c r="D5" s="164"/>
      <c r="E5" s="165"/>
    </row>
    <row r="6" spans="1:5" ht="14.4" customHeight="1" x14ac:dyDescent="0.3">
      <c r="A6" s="166" t="s">
        <v>153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46.019051422119141</v>
      </c>
      <c r="D7" s="168">
        <f>IF(ISERROR(HI!E5),"",HI!E5)</f>
        <v>30.789779999999993</v>
      </c>
      <c r="E7" s="165">
        <f t="shared" ref="E7:E14" si="0">IF(C7=0,0,D7/C7)</f>
        <v>0.66906594222411175</v>
      </c>
    </row>
    <row r="8" spans="1:5" ht="14.4" customHeight="1" x14ac:dyDescent="0.3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149</v>
      </c>
      <c r="B9" s="167"/>
      <c r="C9" s="168"/>
      <c r="D9" s="168"/>
      <c r="E9" s="165"/>
    </row>
    <row r="10" spans="1:5" ht="14.4" customHeight="1" x14ac:dyDescent="0.3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1</v>
      </c>
      <c r="E10" s="165">
        <f t="shared" si="0"/>
        <v>1.6666666666666667</v>
      </c>
    </row>
    <row r="11" spans="1:5" ht="14.4" customHeight="1" x14ac:dyDescent="0.3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0.87842687131207309</v>
      </c>
      <c r="E11" s="165">
        <f t="shared" si="0"/>
        <v>1.0980335891400912</v>
      </c>
    </row>
    <row r="12" spans="1:5" ht="14.4" customHeight="1" x14ac:dyDescent="0.3">
      <c r="A12" s="170" t="s">
        <v>150</v>
      </c>
      <c r="B12" s="167"/>
      <c r="C12" s="168"/>
      <c r="D12" s="168"/>
      <c r="E12" s="165"/>
    </row>
    <row r="13" spans="1:5" ht="14.4" customHeight="1" x14ac:dyDescent="0.3">
      <c r="A13" s="171" t="s">
        <v>154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4364.8462804565424</v>
      </c>
      <c r="D14" s="168">
        <f>IF(ISERROR(HI!E6),"",HI!E6)</f>
        <v>3775.1428700000015</v>
      </c>
      <c r="E14" s="165">
        <f t="shared" si="0"/>
        <v>0.86489709543794957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15707.083657714844</v>
      </c>
      <c r="D15" s="164">
        <f ca="1">IF(ISERROR(VLOOKUP("Osobní náklady (Kč) *",INDIRECT("HI!$A:$G"),5,0)),0,VLOOKUP("Osobní náklady (Kč) *",INDIRECT("HI!$A:$G"),5,0))</f>
        <v>17407.058100000002</v>
      </c>
      <c r="E15" s="165">
        <f ca="1">IF(C15=0,0,D15/C15)</f>
        <v>1.1082297948703026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88862.582970000003</v>
      </c>
      <c r="D17" s="183">
        <f ca="1">IF(ISERROR(VLOOKUP("Výnosy celkem",INDIRECT("HI!$A:$G"),5,0)),0,VLOOKUP("Výnosy celkem",INDIRECT("HI!$A:$G"),5,0))</f>
        <v>72101.868879999995</v>
      </c>
      <c r="E17" s="184">
        <f t="shared" ref="E17:E22" ca="1" si="1">IF(C17=0,0,D17/C17)</f>
        <v>0.81138614780465668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88862.582970000003</v>
      </c>
      <c r="D18" s="164">
        <f ca="1">IF(ISERROR(VLOOKUP("Ambulance *",INDIRECT("HI!$A:$G"),5,0)),0,VLOOKUP("Ambulance *",INDIRECT("HI!$A:$G"),5,0))</f>
        <v>72101.868879999995</v>
      </c>
      <c r="E18" s="165">
        <f t="shared" ca="1" si="1"/>
        <v>0.81138614780465668</v>
      </c>
    </row>
    <row r="19" spans="1:5" ht="14.4" customHeight="1" x14ac:dyDescent="0.3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0.81138614780465679</v>
      </c>
      <c r="E19" s="165">
        <f t="shared" si="1"/>
        <v>0.81138614780465679</v>
      </c>
    </row>
    <row r="20" spans="1:5" ht="14.4" customHeight="1" x14ac:dyDescent="0.3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0.8113861478046569</v>
      </c>
      <c r="E20" s="165">
        <f t="shared" si="1"/>
        <v>0.8113861478046569</v>
      </c>
    </row>
    <row r="21" spans="1:5" ht="14.4" customHeight="1" x14ac:dyDescent="0.3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0.67401176737213064</v>
      </c>
      <c r="E22" s="165">
        <f t="shared" si="1"/>
        <v>0.79295502043780075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151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1277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266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36795</v>
      </c>
      <c r="C3" s="260">
        <f t="shared" si="0"/>
        <v>48057</v>
      </c>
      <c r="D3" s="272">
        <f t="shared" si="0"/>
        <v>36038</v>
      </c>
      <c r="E3" s="224">
        <f t="shared" si="0"/>
        <v>68565125.079999864</v>
      </c>
      <c r="F3" s="222">
        <f t="shared" si="0"/>
        <v>88862582.96999985</v>
      </c>
      <c r="G3" s="261">
        <f t="shared" si="0"/>
        <v>72101868.879999861</v>
      </c>
    </row>
    <row r="4" spans="1:7" ht="14.4" customHeight="1" x14ac:dyDescent="0.3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599"/>
      <c r="B5" s="600">
        <v>2015</v>
      </c>
      <c r="C5" s="601">
        <v>2016</v>
      </c>
      <c r="D5" s="620">
        <v>2017</v>
      </c>
      <c r="E5" s="600">
        <v>2015</v>
      </c>
      <c r="F5" s="601">
        <v>2016</v>
      </c>
      <c r="G5" s="620">
        <v>2017</v>
      </c>
    </row>
    <row r="6" spans="1:7" ht="14.4" customHeight="1" x14ac:dyDescent="0.3">
      <c r="A6" s="589" t="s">
        <v>1271</v>
      </c>
      <c r="B6" s="116">
        <v>36694</v>
      </c>
      <c r="C6" s="116">
        <v>48033</v>
      </c>
      <c r="D6" s="116">
        <v>36007</v>
      </c>
      <c r="E6" s="621">
        <v>68531274.749999866</v>
      </c>
      <c r="F6" s="621">
        <v>88859685.639999852</v>
      </c>
      <c r="G6" s="622">
        <v>72100388.879999861</v>
      </c>
    </row>
    <row r="7" spans="1:7" ht="14.4" customHeight="1" x14ac:dyDescent="0.3">
      <c r="A7" s="590" t="s">
        <v>1275</v>
      </c>
      <c r="B7" s="510">
        <v>1</v>
      </c>
      <c r="C7" s="510"/>
      <c r="D7" s="510"/>
      <c r="E7" s="623">
        <v>327</v>
      </c>
      <c r="F7" s="623"/>
      <c r="G7" s="624"/>
    </row>
    <row r="8" spans="1:7" ht="14.4" customHeight="1" x14ac:dyDescent="0.3">
      <c r="A8" s="590" t="s">
        <v>513</v>
      </c>
      <c r="B8" s="510">
        <v>2</v>
      </c>
      <c r="C8" s="510">
        <v>3</v>
      </c>
      <c r="D8" s="510"/>
      <c r="E8" s="623">
        <v>1771</v>
      </c>
      <c r="F8" s="623">
        <v>1898.33</v>
      </c>
      <c r="G8" s="624"/>
    </row>
    <row r="9" spans="1:7" ht="14.4" customHeight="1" x14ac:dyDescent="0.3">
      <c r="A9" s="590" t="s">
        <v>1276</v>
      </c>
      <c r="B9" s="510"/>
      <c r="C9" s="510">
        <v>21</v>
      </c>
      <c r="D9" s="510">
        <v>31</v>
      </c>
      <c r="E9" s="623"/>
      <c r="F9" s="623">
        <v>999</v>
      </c>
      <c r="G9" s="624">
        <v>1480</v>
      </c>
    </row>
    <row r="10" spans="1:7" ht="14.4" customHeight="1" thickBot="1" x14ac:dyDescent="0.35">
      <c r="A10" s="627" t="s">
        <v>514</v>
      </c>
      <c r="B10" s="517">
        <v>98</v>
      </c>
      <c r="C10" s="517"/>
      <c r="D10" s="517"/>
      <c r="E10" s="625">
        <v>31752.33</v>
      </c>
      <c r="F10" s="625"/>
      <c r="G10" s="626"/>
    </row>
    <row r="11" spans="1:7" ht="14.4" customHeight="1" x14ac:dyDescent="0.3">
      <c r="A11" s="544" t="s">
        <v>265</v>
      </c>
    </row>
    <row r="12" spans="1:7" ht="14.4" customHeight="1" x14ac:dyDescent="0.3">
      <c r="A12" s="545" t="s">
        <v>509</v>
      </c>
    </row>
    <row r="13" spans="1:7" ht="14.4" customHeight="1" x14ac:dyDescent="0.3">
      <c r="A13" s="544" t="s">
        <v>1273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1346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266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36795</v>
      </c>
      <c r="H3" s="103">
        <f t="shared" si="0"/>
        <v>68565125.079999998</v>
      </c>
      <c r="I3" s="74"/>
      <c r="J3" s="74"/>
      <c r="K3" s="103">
        <f t="shared" si="0"/>
        <v>48057</v>
      </c>
      <c r="L3" s="103">
        <f t="shared" si="0"/>
        <v>88862582.969999999</v>
      </c>
      <c r="M3" s="74"/>
      <c r="N3" s="74"/>
      <c r="O3" s="103">
        <f t="shared" si="0"/>
        <v>36038</v>
      </c>
      <c r="P3" s="103">
        <f t="shared" si="0"/>
        <v>72101868.879999995</v>
      </c>
      <c r="Q3" s="75">
        <f>IF(L3=0,0,P3/L3)</f>
        <v>0.81138614780465679</v>
      </c>
      <c r="R3" s="104">
        <f>IF(O3=0,0,P3/O3)</f>
        <v>2000.7178222986845</v>
      </c>
    </row>
    <row r="4" spans="1:18" ht="14.4" customHeight="1" x14ac:dyDescent="0.3">
      <c r="A4" s="446" t="s">
        <v>228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2016</v>
      </c>
      <c r="L4" s="451"/>
      <c r="M4" s="101"/>
      <c r="N4" s="101"/>
      <c r="O4" s="450">
        <v>2017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28"/>
      <c r="B5" s="628"/>
      <c r="C5" s="629"/>
      <c r="D5" s="630"/>
      <c r="E5" s="631"/>
      <c r="F5" s="632"/>
      <c r="G5" s="633" t="s">
        <v>71</v>
      </c>
      <c r="H5" s="634" t="s">
        <v>14</v>
      </c>
      <c r="I5" s="635"/>
      <c r="J5" s="635"/>
      <c r="K5" s="633" t="s">
        <v>71</v>
      </c>
      <c r="L5" s="634" t="s">
        <v>14</v>
      </c>
      <c r="M5" s="635"/>
      <c r="N5" s="635"/>
      <c r="O5" s="633" t="s">
        <v>71</v>
      </c>
      <c r="P5" s="634" t="s">
        <v>14</v>
      </c>
      <c r="Q5" s="636"/>
      <c r="R5" s="637"/>
    </row>
    <row r="6" spans="1:18" ht="14.4" customHeight="1" x14ac:dyDescent="0.3">
      <c r="A6" s="564" t="s">
        <v>1278</v>
      </c>
      <c r="B6" s="565" t="s">
        <v>1279</v>
      </c>
      <c r="C6" s="565" t="s">
        <v>467</v>
      </c>
      <c r="D6" s="565" t="s">
        <v>1280</v>
      </c>
      <c r="E6" s="565" t="s">
        <v>1281</v>
      </c>
      <c r="F6" s="565" t="s">
        <v>1282</v>
      </c>
      <c r="G6" s="116"/>
      <c r="H6" s="116"/>
      <c r="I6" s="565"/>
      <c r="J6" s="565"/>
      <c r="K6" s="116">
        <v>4</v>
      </c>
      <c r="L6" s="116">
        <v>148</v>
      </c>
      <c r="M6" s="565">
        <v>1</v>
      </c>
      <c r="N6" s="565">
        <v>37</v>
      </c>
      <c r="O6" s="116">
        <v>2</v>
      </c>
      <c r="P6" s="116">
        <v>74</v>
      </c>
      <c r="Q6" s="570">
        <v>0.5</v>
      </c>
      <c r="R6" s="581">
        <v>37</v>
      </c>
    </row>
    <row r="7" spans="1:18" ht="14.4" customHeight="1" x14ac:dyDescent="0.3">
      <c r="A7" s="505" t="s">
        <v>1278</v>
      </c>
      <c r="B7" s="506" t="s">
        <v>1279</v>
      </c>
      <c r="C7" s="506" t="s">
        <v>467</v>
      </c>
      <c r="D7" s="506" t="s">
        <v>1280</v>
      </c>
      <c r="E7" s="506" t="s">
        <v>1283</v>
      </c>
      <c r="F7" s="506" t="s">
        <v>1284</v>
      </c>
      <c r="G7" s="510"/>
      <c r="H7" s="510"/>
      <c r="I7" s="506"/>
      <c r="J7" s="506"/>
      <c r="K7" s="510">
        <v>4</v>
      </c>
      <c r="L7" s="510">
        <v>296</v>
      </c>
      <c r="M7" s="506">
        <v>1</v>
      </c>
      <c r="N7" s="506">
        <v>74</v>
      </c>
      <c r="O7" s="510"/>
      <c r="P7" s="510"/>
      <c r="Q7" s="527"/>
      <c r="R7" s="511"/>
    </row>
    <row r="8" spans="1:18" ht="14.4" customHeight="1" x14ac:dyDescent="0.3">
      <c r="A8" s="505" t="s">
        <v>1278</v>
      </c>
      <c r="B8" s="506" t="s">
        <v>1285</v>
      </c>
      <c r="C8" s="506" t="s">
        <v>467</v>
      </c>
      <c r="D8" s="506" t="s">
        <v>1280</v>
      </c>
      <c r="E8" s="506" t="s">
        <v>1286</v>
      </c>
      <c r="F8" s="506" t="s">
        <v>1287</v>
      </c>
      <c r="G8" s="510">
        <v>100</v>
      </c>
      <c r="H8" s="510">
        <v>6400</v>
      </c>
      <c r="I8" s="506">
        <v>0.90625885018408381</v>
      </c>
      <c r="J8" s="506">
        <v>64</v>
      </c>
      <c r="K8" s="510">
        <v>107</v>
      </c>
      <c r="L8" s="510">
        <v>7062</v>
      </c>
      <c r="M8" s="506">
        <v>1</v>
      </c>
      <c r="N8" s="506">
        <v>66</v>
      </c>
      <c r="O8" s="510">
        <v>104</v>
      </c>
      <c r="P8" s="510">
        <v>6864</v>
      </c>
      <c r="Q8" s="527">
        <v>0.9719626168224299</v>
      </c>
      <c r="R8" s="511">
        <v>66</v>
      </c>
    </row>
    <row r="9" spans="1:18" ht="14.4" customHeight="1" x14ac:dyDescent="0.3">
      <c r="A9" s="505" t="s">
        <v>1278</v>
      </c>
      <c r="B9" s="506" t="s">
        <v>1285</v>
      </c>
      <c r="C9" s="506" t="s">
        <v>467</v>
      </c>
      <c r="D9" s="506" t="s">
        <v>1280</v>
      </c>
      <c r="E9" s="506" t="s">
        <v>1281</v>
      </c>
      <c r="F9" s="506" t="s">
        <v>1282</v>
      </c>
      <c r="G9" s="510">
        <v>76</v>
      </c>
      <c r="H9" s="510">
        <v>2660</v>
      </c>
      <c r="I9" s="506">
        <v>0.24124795936876473</v>
      </c>
      <c r="J9" s="506">
        <v>35</v>
      </c>
      <c r="K9" s="510">
        <v>298</v>
      </c>
      <c r="L9" s="510">
        <v>11026</v>
      </c>
      <c r="M9" s="506">
        <v>1</v>
      </c>
      <c r="N9" s="506">
        <v>37</v>
      </c>
      <c r="O9" s="510">
        <v>292</v>
      </c>
      <c r="P9" s="510">
        <v>10804</v>
      </c>
      <c r="Q9" s="527">
        <v>0.97986577181208057</v>
      </c>
      <c r="R9" s="511">
        <v>37</v>
      </c>
    </row>
    <row r="10" spans="1:18" ht="14.4" customHeight="1" x14ac:dyDescent="0.3">
      <c r="A10" s="505" t="s">
        <v>1278</v>
      </c>
      <c r="B10" s="506" t="s">
        <v>1285</v>
      </c>
      <c r="C10" s="506" t="s">
        <v>467</v>
      </c>
      <c r="D10" s="506" t="s">
        <v>1280</v>
      </c>
      <c r="E10" s="506" t="s">
        <v>1288</v>
      </c>
      <c r="F10" s="506" t="s">
        <v>1289</v>
      </c>
      <c r="G10" s="510">
        <v>620</v>
      </c>
      <c r="H10" s="510">
        <v>1448320</v>
      </c>
      <c r="I10" s="506">
        <v>0.66949753477798213</v>
      </c>
      <c r="J10" s="506">
        <v>2336</v>
      </c>
      <c r="K10" s="510">
        <v>873</v>
      </c>
      <c r="L10" s="510">
        <v>2163294</v>
      </c>
      <c r="M10" s="506">
        <v>1</v>
      </c>
      <c r="N10" s="506">
        <v>2478</v>
      </c>
      <c r="O10" s="510">
        <v>1010</v>
      </c>
      <c r="P10" s="510">
        <v>2504800</v>
      </c>
      <c r="Q10" s="527">
        <v>1.1578638872016471</v>
      </c>
      <c r="R10" s="511">
        <v>2480</v>
      </c>
    </row>
    <row r="11" spans="1:18" ht="14.4" customHeight="1" x14ac:dyDescent="0.3">
      <c r="A11" s="505" t="s">
        <v>1278</v>
      </c>
      <c r="B11" s="506" t="s">
        <v>1285</v>
      </c>
      <c r="C11" s="506" t="s">
        <v>467</v>
      </c>
      <c r="D11" s="506" t="s">
        <v>1280</v>
      </c>
      <c r="E11" s="506" t="s">
        <v>1290</v>
      </c>
      <c r="F11" s="506" t="s">
        <v>1291</v>
      </c>
      <c r="G11" s="510">
        <v>137</v>
      </c>
      <c r="H11" s="510">
        <v>44251</v>
      </c>
      <c r="I11" s="506">
        <v>4.918963983992886</v>
      </c>
      <c r="J11" s="506">
        <v>323</v>
      </c>
      <c r="K11" s="510">
        <v>26</v>
      </c>
      <c r="L11" s="510">
        <v>8996</v>
      </c>
      <c r="M11" s="506">
        <v>1</v>
      </c>
      <c r="N11" s="506">
        <v>346</v>
      </c>
      <c r="O11" s="510">
        <v>45</v>
      </c>
      <c r="P11" s="510">
        <v>15615</v>
      </c>
      <c r="Q11" s="527">
        <v>1.7357714539795466</v>
      </c>
      <c r="R11" s="511">
        <v>347</v>
      </c>
    </row>
    <row r="12" spans="1:18" ht="14.4" customHeight="1" x14ac:dyDescent="0.3">
      <c r="A12" s="505" t="s">
        <v>1278</v>
      </c>
      <c r="B12" s="506" t="s">
        <v>1285</v>
      </c>
      <c r="C12" s="506" t="s">
        <v>467</v>
      </c>
      <c r="D12" s="506" t="s">
        <v>1280</v>
      </c>
      <c r="E12" s="506" t="s">
        <v>1292</v>
      </c>
      <c r="F12" s="506" t="s">
        <v>1293</v>
      </c>
      <c r="G12" s="510">
        <v>1603</v>
      </c>
      <c r="H12" s="510">
        <v>524181</v>
      </c>
      <c r="I12" s="506">
        <v>0.89680239520958083</v>
      </c>
      <c r="J12" s="506">
        <v>327</v>
      </c>
      <c r="K12" s="510">
        <v>1670</v>
      </c>
      <c r="L12" s="510">
        <v>584500</v>
      </c>
      <c r="M12" s="506">
        <v>1</v>
      </c>
      <c r="N12" s="506">
        <v>350</v>
      </c>
      <c r="O12" s="510">
        <v>1918</v>
      </c>
      <c r="P12" s="510">
        <v>673218</v>
      </c>
      <c r="Q12" s="527">
        <v>1.1517844311377246</v>
      </c>
      <c r="R12" s="511">
        <v>351</v>
      </c>
    </row>
    <row r="13" spans="1:18" ht="14.4" customHeight="1" x14ac:dyDescent="0.3">
      <c r="A13" s="505" t="s">
        <v>1278</v>
      </c>
      <c r="B13" s="506" t="s">
        <v>1285</v>
      </c>
      <c r="C13" s="506" t="s">
        <v>467</v>
      </c>
      <c r="D13" s="506" t="s">
        <v>1280</v>
      </c>
      <c r="E13" s="506" t="s">
        <v>1294</v>
      </c>
      <c r="F13" s="506" t="s">
        <v>1295</v>
      </c>
      <c r="G13" s="510">
        <v>3171</v>
      </c>
      <c r="H13" s="510">
        <v>53633.080000000067</v>
      </c>
      <c r="I13" s="506">
        <v>0.4471921274024982</v>
      </c>
      <c r="J13" s="506">
        <v>16.913617155471481</v>
      </c>
      <c r="K13" s="510">
        <v>3598</v>
      </c>
      <c r="L13" s="510">
        <v>119932.97000000016</v>
      </c>
      <c r="M13" s="506">
        <v>1</v>
      </c>
      <c r="N13" s="506">
        <v>33.333232351306329</v>
      </c>
      <c r="O13" s="510">
        <v>4102</v>
      </c>
      <c r="P13" s="510">
        <v>136732.88</v>
      </c>
      <c r="Q13" s="527">
        <v>1.1400774949540549</v>
      </c>
      <c r="R13" s="511">
        <v>33.333222818137493</v>
      </c>
    </row>
    <row r="14" spans="1:18" ht="14.4" customHeight="1" x14ac:dyDescent="0.3">
      <c r="A14" s="505" t="s">
        <v>1278</v>
      </c>
      <c r="B14" s="506" t="s">
        <v>1285</v>
      </c>
      <c r="C14" s="506" t="s">
        <v>467</v>
      </c>
      <c r="D14" s="506" t="s">
        <v>1280</v>
      </c>
      <c r="E14" s="506" t="s">
        <v>1296</v>
      </c>
      <c r="F14" s="506" t="s">
        <v>1297</v>
      </c>
      <c r="G14" s="510">
        <v>1565</v>
      </c>
      <c r="H14" s="510">
        <v>2266120</v>
      </c>
      <c r="I14" s="506">
        <v>0.77177956608940657</v>
      </c>
      <c r="J14" s="506">
        <v>1448</v>
      </c>
      <c r="K14" s="510">
        <v>1933</v>
      </c>
      <c r="L14" s="510">
        <v>2936227</v>
      </c>
      <c r="M14" s="506">
        <v>1</v>
      </c>
      <c r="N14" s="506">
        <v>1519</v>
      </c>
      <c r="O14" s="510">
        <v>2149</v>
      </c>
      <c r="P14" s="510">
        <v>3266480</v>
      </c>
      <c r="Q14" s="527">
        <v>1.1124752956770714</v>
      </c>
      <c r="R14" s="511">
        <v>1520</v>
      </c>
    </row>
    <row r="15" spans="1:18" ht="14.4" customHeight="1" x14ac:dyDescent="0.3">
      <c r="A15" s="505" t="s">
        <v>1278</v>
      </c>
      <c r="B15" s="506" t="s">
        <v>1285</v>
      </c>
      <c r="C15" s="506" t="s">
        <v>467</v>
      </c>
      <c r="D15" s="506" t="s">
        <v>1280</v>
      </c>
      <c r="E15" s="506" t="s">
        <v>1298</v>
      </c>
      <c r="F15" s="506" t="s">
        <v>1299</v>
      </c>
      <c r="G15" s="510">
        <v>323</v>
      </c>
      <c r="H15" s="510">
        <v>34884</v>
      </c>
      <c r="I15" s="506">
        <v>0.76715341308937368</v>
      </c>
      <c r="J15" s="506">
        <v>108</v>
      </c>
      <c r="K15" s="510">
        <v>392</v>
      </c>
      <c r="L15" s="510">
        <v>45472</v>
      </c>
      <c r="M15" s="506">
        <v>1</v>
      </c>
      <c r="N15" s="506">
        <v>116</v>
      </c>
      <c r="O15" s="510">
        <v>451</v>
      </c>
      <c r="P15" s="510">
        <v>52316</v>
      </c>
      <c r="Q15" s="527">
        <v>1.1505102040816326</v>
      </c>
      <c r="R15" s="511">
        <v>116</v>
      </c>
    </row>
    <row r="16" spans="1:18" ht="14.4" customHeight="1" x14ac:dyDescent="0.3">
      <c r="A16" s="505" t="s">
        <v>1278</v>
      </c>
      <c r="B16" s="506" t="s">
        <v>1285</v>
      </c>
      <c r="C16" s="506" t="s">
        <v>467</v>
      </c>
      <c r="D16" s="506" t="s">
        <v>1280</v>
      </c>
      <c r="E16" s="506" t="s">
        <v>1300</v>
      </c>
      <c r="F16" s="506" t="s">
        <v>1301</v>
      </c>
      <c r="G16" s="510">
        <v>853</v>
      </c>
      <c r="H16" s="510">
        <v>30708</v>
      </c>
      <c r="I16" s="506">
        <v>0.87639487428294183</v>
      </c>
      <c r="J16" s="506">
        <v>36</v>
      </c>
      <c r="K16" s="510">
        <v>947</v>
      </c>
      <c r="L16" s="510">
        <v>35039</v>
      </c>
      <c r="M16" s="506">
        <v>1</v>
      </c>
      <c r="N16" s="506">
        <v>37</v>
      </c>
      <c r="O16" s="510">
        <v>1015</v>
      </c>
      <c r="P16" s="510">
        <v>37555</v>
      </c>
      <c r="Q16" s="527">
        <v>1.0718057022175291</v>
      </c>
      <c r="R16" s="511">
        <v>37</v>
      </c>
    </row>
    <row r="17" spans="1:18" ht="14.4" customHeight="1" x14ac:dyDescent="0.3">
      <c r="A17" s="505" t="s">
        <v>1278</v>
      </c>
      <c r="B17" s="506" t="s">
        <v>1285</v>
      </c>
      <c r="C17" s="506" t="s">
        <v>467</v>
      </c>
      <c r="D17" s="506" t="s">
        <v>1280</v>
      </c>
      <c r="E17" s="506" t="s">
        <v>1283</v>
      </c>
      <c r="F17" s="506" t="s">
        <v>1284</v>
      </c>
      <c r="G17" s="510">
        <v>3</v>
      </c>
      <c r="H17" s="510">
        <v>210</v>
      </c>
      <c r="I17" s="506">
        <v>0.23648648648648649</v>
      </c>
      <c r="J17" s="506">
        <v>70</v>
      </c>
      <c r="K17" s="510">
        <v>12</v>
      </c>
      <c r="L17" s="510">
        <v>888</v>
      </c>
      <c r="M17" s="506">
        <v>1</v>
      </c>
      <c r="N17" s="506">
        <v>74</v>
      </c>
      <c r="O17" s="510">
        <v>26</v>
      </c>
      <c r="P17" s="510">
        <v>1924</v>
      </c>
      <c r="Q17" s="527">
        <v>2.1666666666666665</v>
      </c>
      <c r="R17" s="511">
        <v>74</v>
      </c>
    </row>
    <row r="18" spans="1:18" ht="14.4" customHeight="1" x14ac:dyDescent="0.3">
      <c r="A18" s="505" t="s">
        <v>1278</v>
      </c>
      <c r="B18" s="506" t="s">
        <v>1285</v>
      </c>
      <c r="C18" s="506" t="s">
        <v>467</v>
      </c>
      <c r="D18" s="506" t="s">
        <v>1280</v>
      </c>
      <c r="E18" s="506" t="s">
        <v>1302</v>
      </c>
      <c r="F18" s="506" t="s">
        <v>1303</v>
      </c>
      <c r="G18" s="510"/>
      <c r="H18" s="510"/>
      <c r="I18" s="506"/>
      <c r="J18" s="506"/>
      <c r="K18" s="510">
        <v>4</v>
      </c>
      <c r="L18" s="510">
        <v>236</v>
      </c>
      <c r="M18" s="506">
        <v>1</v>
      </c>
      <c r="N18" s="506">
        <v>59</v>
      </c>
      <c r="O18" s="510">
        <v>2</v>
      </c>
      <c r="P18" s="510">
        <v>118</v>
      </c>
      <c r="Q18" s="527">
        <v>0.5</v>
      </c>
      <c r="R18" s="511">
        <v>59</v>
      </c>
    </row>
    <row r="19" spans="1:18" ht="14.4" customHeight="1" x14ac:dyDescent="0.3">
      <c r="A19" s="505" t="s">
        <v>1304</v>
      </c>
      <c r="B19" s="506" t="s">
        <v>1305</v>
      </c>
      <c r="C19" s="506" t="s">
        <v>467</v>
      </c>
      <c r="D19" s="506" t="s">
        <v>1280</v>
      </c>
      <c r="E19" s="506" t="s">
        <v>1283</v>
      </c>
      <c r="F19" s="506" t="s">
        <v>1284</v>
      </c>
      <c r="G19" s="510"/>
      <c r="H19" s="510"/>
      <c r="I19" s="506"/>
      <c r="J19" s="506"/>
      <c r="K19" s="510">
        <v>1</v>
      </c>
      <c r="L19" s="510">
        <v>74</v>
      </c>
      <c r="M19" s="506">
        <v>1</v>
      </c>
      <c r="N19" s="506">
        <v>74</v>
      </c>
      <c r="O19" s="510"/>
      <c r="P19" s="510"/>
      <c r="Q19" s="527"/>
      <c r="R19" s="511"/>
    </row>
    <row r="20" spans="1:18" ht="14.4" customHeight="1" x14ac:dyDescent="0.3">
      <c r="A20" s="505" t="s">
        <v>1304</v>
      </c>
      <c r="B20" s="506" t="s">
        <v>1305</v>
      </c>
      <c r="C20" s="506" t="s">
        <v>472</v>
      </c>
      <c r="D20" s="506" t="s">
        <v>1280</v>
      </c>
      <c r="E20" s="506" t="s">
        <v>1306</v>
      </c>
      <c r="F20" s="506" t="s">
        <v>1307</v>
      </c>
      <c r="G20" s="510">
        <v>66</v>
      </c>
      <c r="H20" s="510">
        <v>707190</v>
      </c>
      <c r="I20" s="506">
        <v>1.0734615069354001</v>
      </c>
      <c r="J20" s="506">
        <v>10715</v>
      </c>
      <c r="K20" s="510">
        <v>59</v>
      </c>
      <c r="L20" s="510">
        <v>658794</v>
      </c>
      <c r="M20" s="506">
        <v>1</v>
      </c>
      <c r="N20" s="506">
        <v>11166</v>
      </c>
      <c r="O20" s="510">
        <v>81</v>
      </c>
      <c r="P20" s="510">
        <v>905094</v>
      </c>
      <c r="Q20" s="527">
        <v>1.3738649714478275</v>
      </c>
      <c r="R20" s="511">
        <v>11174</v>
      </c>
    </row>
    <row r="21" spans="1:18" ht="14.4" customHeight="1" x14ac:dyDescent="0.3">
      <c r="A21" s="505" t="s">
        <v>1304</v>
      </c>
      <c r="B21" s="506" t="s">
        <v>1305</v>
      </c>
      <c r="C21" s="506" t="s">
        <v>472</v>
      </c>
      <c r="D21" s="506" t="s">
        <v>1280</v>
      </c>
      <c r="E21" s="506" t="s">
        <v>1308</v>
      </c>
      <c r="F21" s="506" t="s">
        <v>1309</v>
      </c>
      <c r="G21" s="510">
        <v>648</v>
      </c>
      <c r="H21" s="510">
        <v>196344</v>
      </c>
      <c r="I21" s="506">
        <v>1.0301472208522651</v>
      </c>
      <c r="J21" s="506">
        <v>303</v>
      </c>
      <c r="K21" s="510">
        <v>607</v>
      </c>
      <c r="L21" s="510">
        <v>190598</v>
      </c>
      <c r="M21" s="506">
        <v>1</v>
      </c>
      <c r="N21" s="506">
        <v>314</v>
      </c>
      <c r="O21" s="510">
        <v>1546</v>
      </c>
      <c r="P21" s="510">
        <v>486990</v>
      </c>
      <c r="Q21" s="527">
        <v>2.5550635368681727</v>
      </c>
      <c r="R21" s="511">
        <v>315</v>
      </c>
    </row>
    <row r="22" spans="1:18" ht="14.4" customHeight="1" x14ac:dyDescent="0.3">
      <c r="A22" s="505" t="s">
        <v>1304</v>
      </c>
      <c r="B22" s="506" t="s">
        <v>1305</v>
      </c>
      <c r="C22" s="506" t="s">
        <v>472</v>
      </c>
      <c r="D22" s="506" t="s">
        <v>1280</v>
      </c>
      <c r="E22" s="506" t="s">
        <v>1310</v>
      </c>
      <c r="F22" s="506" t="s">
        <v>1311</v>
      </c>
      <c r="G22" s="510">
        <v>1439</v>
      </c>
      <c r="H22" s="510">
        <v>1824652</v>
      </c>
      <c r="I22" s="506">
        <v>0.92649912029267723</v>
      </c>
      <c r="J22" s="506">
        <v>1268</v>
      </c>
      <c r="K22" s="510">
        <v>1535</v>
      </c>
      <c r="L22" s="510">
        <v>1969405</v>
      </c>
      <c r="M22" s="506">
        <v>1</v>
      </c>
      <c r="N22" s="506">
        <v>1283</v>
      </c>
      <c r="O22" s="510">
        <v>1744</v>
      </c>
      <c r="P22" s="510">
        <v>2241040</v>
      </c>
      <c r="Q22" s="527">
        <v>1.137927445091284</v>
      </c>
      <c r="R22" s="511">
        <v>1285</v>
      </c>
    </row>
    <row r="23" spans="1:18" ht="14.4" customHeight="1" x14ac:dyDescent="0.3">
      <c r="A23" s="505" t="s">
        <v>1304</v>
      </c>
      <c r="B23" s="506" t="s">
        <v>1305</v>
      </c>
      <c r="C23" s="506" t="s">
        <v>472</v>
      </c>
      <c r="D23" s="506" t="s">
        <v>1280</v>
      </c>
      <c r="E23" s="506" t="s">
        <v>1312</v>
      </c>
      <c r="F23" s="506" t="s">
        <v>1313</v>
      </c>
      <c r="G23" s="510">
        <v>57</v>
      </c>
      <c r="H23" s="510">
        <v>538422</v>
      </c>
      <c r="I23" s="506">
        <v>0.56332431465357602</v>
      </c>
      <c r="J23" s="506">
        <v>9446</v>
      </c>
      <c r="K23" s="510">
        <v>98</v>
      </c>
      <c r="L23" s="510">
        <v>955794</v>
      </c>
      <c r="M23" s="506">
        <v>1</v>
      </c>
      <c r="N23" s="506">
        <v>9753</v>
      </c>
      <c r="O23" s="510">
        <v>90</v>
      </c>
      <c r="P23" s="510">
        <v>878580</v>
      </c>
      <c r="Q23" s="527">
        <v>0.91921480988581217</v>
      </c>
      <c r="R23" s="511">
        <v>9762</v>
      </c>
    </row>
    <row r="24" spans="1:18" ht="14.4" customHeight="1" x14ac:dyDescent="0.3">
      <c r="A24" s="505" t="s">
        <v>1304</v>
      </c>
      <c r="B24" s="506" t="s">
        <v>1305</v>
      </c>
      <c r="C24" s="506" t="s">
        <v>472</v>
      </c>
      <c r="D24" s="506" t="s">
        <v>1280</v>
      </c>
      <c r="E24" s="506" t="s">
        <v>1314</v>
      </c>
      <c r="F24" s="506" t="s">
        <v>1315</v>
      </c>
      <c r="G24" s="510"/>
      <c r="H24" s="510"/>
      <c r="I24" s="506"/>
      <c r="J24" s="506"/>
      <c r="K24" s="510">
        <v>2783</v>
      </c>
      <c r="L24" s="510">
        <v>1210605</v>
      </c>
      <c r="M24" s="506">
        <v>1</v>
      </c>
      <c r="N24" s="506">
        <v>435</v>
      </c>
      <c r="O24" s="510"/>
      <c r="P24" s="510"/>
      <c r="Q24" s="527"/>
      <c r="R24" s="511"/>
    </row>
    <row r="25" spans="1:18" ht="14.4" customHeight="1" x14ac:dyDescent="0.3">
      <c r="A25" s="505" t="s">
        <v>1304</v>
      </c>
      <c r="B25" s="506" t="s">
        <v>1305</v>
      </c>
      <c r="C25" s="506" t="s">
        <v>472</v>
      </c>
      <c r="D25" s="506" t="s">
        <v>1280</v>
      </c>
      <c r="E25" s="506" t="s">
        <v>1316</v>
      </c>
      <c r="F25" s="506" t="s">
        <v>1317</v>
      </c>
      <c r="G25" s="510">
        <v>537</v>
      </c>
      <c r="H25" s="510">
        <v>541296</v>
      </c>
      <c r="I25" s="506">
        <v>1.95403842405077</v>
      </c>
      <c r="J25" s="506">
        <v>1008</v>
      </c>
      <c r="K25" s="510">
        <v>274</v>
      </c>
      <c r="L25" s="510">
        <v>277014</v>
      </c>
      <c r="M25" s="506">
        <v>1</v>
      </c>
      <c r="N25" s="506">
        <v>1011</v>
      </c>
      <c r="O25" s="510">
        <v>1156</v>
      </c>
      <c r="P25" s="510">
        <v>1169872</v>
      </c>
      <c r="Q25" s="527">
        <v>4.2231511764748353</v>
      </c>
      <c r="R25" s="511">
        <v>1012</v>
      </c>
    </row>
    <row r="26" spans="1:18" ht="14.4" customHeight="1" x14ac:dyDescent="0.3">
      <c r="A26" s="505" t="s">
        <v>1304</v>
      </c>
      <c r="B26" s="506" t="s">
        <v>1305</v>
      </c>
      <c r="C26" s="506" t="s">
        <v>472</v>
      </c>
      <c r="D26" s="506" t="s">
        <v>1280</v>
      </c>
      <c r="E26" s="506" t="s">
        <v>1318</v>
      </c>
      <c r="F26" s="506" t="s">
        <v>1319</v>
      </c>
      <c r="G26" s="510">
        <v>24774</v>
      </c>
      <c r="H26" s="510">
        <v>56088336</v>
      </c>
      <c r="I26" s="506">
        <v>0.76234770806661467</v>
      </c>
      <c r="J26" s="506">
        <v>2264</v>
      </c>
      <c r="K26" s="510">
        <v>32072</v>
      </c>
      <c r="L26" s="510">
        <v>73573168</v>
      </c>
      <c r="M26" s="506">
        <v>1</v>
      </c>
      <c r="N26" s="506">
        <v>2294</v>
      </c>
      <c r="O26" s="510">
        <v>18970</v>
      </c>
      <c r="P26" s="510">
        <v>43574090</v>
      </c>
      <c r="Q26" s="527">
        <v>0.59225518194350424</v>
      </c>
      <c r="R26" s="511">
        <v>2297</v>
      </c>
    </row>
    <row r="27" spans="1:18" ht="14.4" customHeight="1" x14ac:dyDescent="0.3">
      <c r="A27" s="505" t="s">
        <v>1304</v>
      </c>
      <c r="B27" s="506" t="s">
        <v>1305</v>
      </c>
      <c r="C27" s="506" t="s">
        <v>472</v>
      </c>
      <c r="D27" s="506" t="s">
        <v>1280</v>
      </c>
      <c r="E27" s="506" t="s">
        <v>1320</v>
      </c>
      <c r="F27" s="506" t="s">
        <v>1321</v>
      </c>
      <c r="G27" s="510"/>
      <c r="H27" s="510"/>
      <c r="I27" s="506"/>
      <c r="J27" s="506"/>
      <c r="K27" s="510"/>
      <c r="L27" s="510"/>
      <c r="M27" s="506"/>
      <c r="N27" s="506"/>
      <c r="O27" s="510">
        <v>1</v>
      </c>
      <c r="P27" s="510">
        <v>374</v>
      </c>
      <c r="Q27" s="527"/>
      <c r="R27" s="511">
        <v>374</v>
      </c>
    </row>
    <row r="28" spans="1:18" ht="14.4" customHeight="1" x14ac:dyDescent="0.3">
      <c r="A28" s="505" t="s">
        <v>1304</v>
      </c>
      <c r="B28" s="506" t="s">
        <v>1305</v>
      </c>
      <c r="C28" s="506" t="s">
        <v>472</v>
      </c>
      <c r="D28" s="506" t="s">
        <v>1280</v>
      </c>
      <c r="E28" s="506" t="s">
        <v>1322</v>
      </c>
      <c r="F28" s="506" t="s">
        <v>1323</v>
      </c>
      <c r="G28" s="510">
        <v>64</v>
      </c>
      <c r="H28" s="510">
        <v>32192</v>
      </c>
      <c r="I28" s="506">
        <v>1.0161616161616163</v>
      </c>
      <c r="J28" s="506">
        <v>503</v>
      </c>
      <c r="K28" s="510">
        <v>60</v>
      </c>
      <c r="L28" s="510">
        <v>31680</v>
      </c>
      <c r="M28" s="506">
        <v>1</v>
      </c>
      <c r="N28" s="506">
        <v>528</v>
      </c>
      <c r="O28" s="510">
        <v>86</v>
      </c>
      <c r="P28" s="510">
        <v>45408</v>
      </c>
      <c r="Q28" s="527">
        <v>1.4333333333333333</v>
      </c>
      <c r="R28" s="511">
        <v>528</v>
      </c>
    </row>
    <row r="29" spans="1:18" ht="14.4" customHeight="1" x14ac:dyDescent="0.3">
      <c r="A29" s="505" t="s">
        <v>1304</v>
      </c>
      <c r="B29" s="506" t="s">
        <v>1305</v>
      </c>
      <c r="C29" s="506" t="s">
        <v>472</v>
      </c>
      <c r="D29" s="506" t="s">
        <v>1280</v>
      </c>
      <c r="E29" s="506" t="s">
        <v>1324</v>
      </c>
      <c r="F29" s="506" t="s">
        <v>1325</v>
      </c>
      <c r="G29" s="510">
        <v>147</v>
      </c>
      <c r="H29" s="510">
        <v>130095</v>
      </c>
      <c r="I29" s="506">
        <v>1.1392654476670869</v>
      </c>
      <c r="J29" s="506">
        <v>885</v>
      </c>
      <c r="K29" s="510">
        <v>122</v>
      </c>
      <c r="L29" s="510">
        <v>114192</v>
      </c>
      <c r="M29" s="506">
        <v>1</v>
      </c>
      <c r="N29" s="506">
        <v>936</v>
      </c>
      <c r="O29" s="510">
        <v>167</v>
      </c>
      <c r="P29" s="510">
        <v>156479</v>
      </c>
      <c r="Q29" s="527">
        <v>1.3703149082247443</v>
      </c>
      <c r="R29" s="511">
        <v>937</v>
      </c>
    </row>
    <row r="30" spans="1:18" ht="14.4" customHeight="1" x14ac:dyDescent="0.3">
      <c r="A30" s="505" t="s">
        <v>1304</v>
      </c>
      <c r="B30" s="506" t="s">
        <v>1305</v>
      </c>
      <c r="C30" s="506" t="s">
        <v>472</v>
      </c>
      <c r="D30" s="506" t="s">
        <v>1280</v>
      </c>
      <c r="E30" s="506" t="s">
        <v>1326</v>
      </c>
      <c r="F30" s="506" t="s">
        <v>1327</v>
      </c>
      <c r="G30" s="510">
        <v>498</v>
      </c>
      <c r="H30" s="510">
        <v>3282816</v>
      </c>
      <c r="I30" s="506">
        <v>0.9951908035941649</v>
      </c>
      <c r="J30" s="506">
        <v>6592</v>
      </c>
      <c r="K30" s="510">
        <v>476</v>
      </c>
      <c r="L30" s="510">
        <v>3298680</v>
      </c>
      <c r="M30" s="506">
        <v>1</v>
      </c>
      <c r="N30" s="506">
        <v>6930</v>
      </c>
      <c r="O30" s="510">
        <v>512</v>
      </c>
      <c r="P30" s="510">
        <v>3551232</v>
      </c>
      <c r="Q30" s="527">
        <v>1.0765615337043908</v>
      </c>
      <c r="R30" s="511">
        <v>6936</v>
      </c>
    </row>
    <row r="31" spans="1:18" ht="14.4" customHeight="1" x14ac:dyDescent="0.3">
      <c r="A31" s="505" t="s">
        <v>1304</v>
      </c>
      <c r="B31" s="506" t="s">
        <v>1305</v>
      </c>
      <c r="C31" s="506" t="s">
        <v>472</v>
      </c>
      <c r="D31" s="506" t="s">
        <v>1280</v>
      </c>
      <c r="E31" s="506" t="s">
        <v>1328</v>
      </c>
      <c r="F31" s="506" t="s">
        <v>1329</v>
      </c>
      <c r="G31" s="510">
        <v>16</v>
      </c>
      <c r="H31" s="510">
        <v>53776</v>
      </c>
      <c r="I31" s="506">
        <v>0.75549311604383251</v>
      </c>
      <c r="J31" s="506">
        <v>3361</v>
      </c>
      <c r="K31" s="510">
        <v>20</v>
      </c>
      <c r="L31" s="510">
        <v>71180</v>
      </c>
      <c r="M31" s="506">
        <v>1</v>
      </c>
      <c r="N31" s="506">
        <v>3559</v>
      </c>
      <c r="O31" s="510">
        <v>18</v>
      </c>
      <c r="P31" s="510">
        <v>64116</v>
      </c>
      <c r="Q31" s="527">
        <v>0.90075864006743467</v>
      </c>
      <c r="R31" s="511">
        <v>3562</v>
      </c>
    </row>
    <row r="32" spans="1:18" ht="14.4" customHeight="1" x14ac:dyDescent="0.3">
      <c r="A32" s="505" t="s">
        <v>1304</v>
      </c>
      <c r="B32" s="506" t="s">
        <v>1305</v>
      </c>
      <c r="C32" s="506" t="s">
        <v>472</v>
      </c>
      <c r="D32" s="506" t="s">
        <v>1280</v>
      </c>
      <c r="E32" s="506" t="s">
        <v>1330</v>
      </c>
      <c r="F32" s="506" t="s">
        <v>1331</v>
      </c>
      <c r="G32" s="510">
        <v>71</v>
      </c>
      <c r="H32" s="510">
        <v>609322</v>
      </c>
      <c r="I32" s="506">
        <v>1.1555881756096822</v>
      </c>
      <c r="J32" s="506">
        <v>8582</v>
      </c>
      <c r="K32" s="510">
        <v>59</v>
      </c>
      <c r="L32" s="510">
        <v>527283</v>
      </c>
      <c r="M32" s="506">
        <v>1</v>
      </c>
      <c r="N32" s="506">
        <v>8937</v>
      </c>
      <c r="O32" s="510">
        <v>88</v>
      </c>
      <c r="P32" s="510">
        <v>787072</v>
      </c>
      <c r="Q32" s="527">
        <v>1.4926936768300894</v>
      </c>
      <c r="R32" s="511">
        <v>8944</v>
      </c>
    </row>
    <row r="33" spans="1:18" ht="14.4" customHeight="1" x14ac:dyDescent="0.3">
      <c r="A33" s="505" t="s">
        <v>1304</v>
      </c>
      <c r="B33" s="506" t="s">
        <v>1305</v>
      </c>
      <c r="C33" s="506" t="s">
        <v>472</v>
      </c>
      <c r="D33" s="506" t="s">
        <v>1280</v>
      </c>
      <c r="E33" s="506" t="s">
        <v>1332</v>
      </c>
      <c r="F33" s="506" t="s">
        <v>1333</v>
      </c>
      <c r="G33" s="510">
        <v>13</v>
      </c>
      <c r="H33" s="510">
        <v>136214</v>
      </c>
      <c r="I33" s="506">
        <v>2.4927074755238356</v>
      </c>
      <c r="J33" s="506">
        <v>10478</v>
      </c>
      <c r="K33" s="510">
        <v>5</v>
      </c>
      <c r="L33" s="510">
        <v>54645</v>
      </c>
      <c r="M33" s="506">
        <v>1</v>
      </c>
      <c r="N33" s="506">
        <v>10929</v>
      </c>
      <c r="O33" s="510">
        <v>9</v>
      </c>
      <c r="P33" s="510">
        <v>98433</v>
      </c>
      <c r="Q33" s="527">
        <v>1.8013175953884162</v>
      </c>
      <c r="R33" s="511">
        <v>10937</v>
      </c>
    </row>
    <row r="34" spans="1:18" ht="14.4" customHeight="1" x14ac:dyDescent="0.3">
      <c r="A34" s="505" t="s">
        <v>1304</v>
      </c>
      <c r="B34" s="506" t="s">
        <v>1305</v>
      </c>
      <c r="C34" s="506" t="s">
        <v>472</v>
      </c>
      <c r="D34" s="506" t="s">
        <v>1280</v>
      </c>
      <c r="E34" s="506" t="s">
        <v>1334</v>
      </c>
      <c r="F34" s="506" t="s">
        <v>1335</v>
      </c>
      <c r="G34" s="510">
        <v>11</v>
      </c>
      <c r="H34" s="510">
        <v>11396</v>
      </c>
      <c r="I34" s="506">
        <v>0.93925657298277421</v>
      </c>
      <c r="J34" s="506">
        <v>1036</v>
      </c>
      <c r="K34" s="510">
        <v>11</v>
      </c>
      <c r="L34" s="510">
        <v>12133</v>
      </c>
      <c r="M34" s="506">
        <v>1</v>
      </c>
      <c r="N34" s="506">
        <v>1103</v>
      </c>
      <c r="O34" s="510">
        <v>2</v>
      </c>
      <c r="P34" s="510">
        <v>2208</v>
      </c>
      <c r="Q34" s="527">
        <v>0.18198302151158</v>
      </c>
      <c r="R34" s="511">
        <v>1104</v>
      </c>
    </row>
    <row r="35" spans="1:18" ht="14.4" customHeight="1" x14ac:dyDescent="0.3">
      <c r="A35" s="505" t="s">
        <v>1304</v>
      </c>
      <c r="B35" s="506" t="s">
        <v>1305</v>
      </c>
      <c r="C35" s="506" t="s">
        <v>472</v>
      </c>
      <c r="D35" s="506" t="s">
        <v>1280</v>
      </c>
      <c r="E35" s="506" t="s">
        <v>1336</v>
      </c>
      <c r="F35" s="506" t="s">
        <v>1337</v>
      </c>
      <c r="G35" s="510">
        <v>3</v>
      </c>
      <c r="H35" s="510">
        <v>1707</v>
      </c>
      <c r="I35" s="506">
        <v>0.40440653873489696</v>
      </c>
      <c r="J35" s="506">
        <v>569</v>
      </c>
      <c r="K35" s="510">
        <v>7</v>
      </c>
      <c r="L35" s="510">
        <v>4221</v>
      </c>
      <c r="M35" s="506">
        <v>1</v>
      </c>
      <c r="N35" s="506">
        <v>603</v>
      </c>
      <c r="O35" s="510">
        <v>4</v>
      </c>
      <c r="P35" s="510">
        <v>2412</v>
      </c>
      <c r="Q35" s="527">
        <v>0.5714285714285714</v>
      </c>
      <c r="R35" s="511">
        <v>603</v>
      </c>
    </row>
    <row r="36" spans="1:18" ht="14.4" customHeight="1" x14ac:dyDescent="0.3">
      <c r="A36" s="505" t="s">
        <v>1304</v>
      </c>
      <c r="B36" s="506" t="s">
        <v>1305</v>
      </c>
      <c r="C36" s="506" t="s">
        <v>472</v>
      </c>
      <c r="D36" s="506" t="s">
        <v>1280</v>
      </c>
      <c r="E36" s="506" t="s">
        <v>1338</v>
      </c>
      <c r="F36" s="506"/>
      <c r="G36" s="510"/>
      <c r="H36" s="510"/>
      <c r="I36" s="506"/>
      <c r="J36" s="506"/>
      <c r="K36" s="510"/>
      <c r="L36" s="510"/>
      <c r="M36" s="506"/>
      <c r="N36" s="506"/>
      <c r="O36" s="510">
        <v>79</v>
      </c>
      <c r="P36" s="510">
        <v>0</v>
      </c>
      <c r="Q36" s="527"/>
      <c r="R36" s="511">
        <v>0</v>
      </c>
    </row>
    <row r="37" spans="1:18" ht="14.4" customHeight="1" x14ac:dyDescent="0.3">
      <c r="A37" s="505" t="s">
        <v>1304</v>
      </c>
      <c r="B37" s="506" t="s">
        <v>1305</v>
      </c>
      <c r="C37" s="506" t="s">
        <v>472</v>
      </c>
      <c r="D37" s="506" t="s">
        <v>1280</v>
      </c>
      <c r="E37" s="506" t="s">
        <v>1338</v>
      </c>
      <c r="F37" s="506" t="s">
        <v>1339</v>
      </c>
      <c r="G37" s="510"/>
      <c r="H37" s="510"/>
      <c r="I37" s="506"/>
      <c r="J37" s="506"/>
      <c r="K37" s="510"/>
      <c r="L37" s="510"/>
      <c r="M37" s="506"/>
      <c r="N37" s="506"/>
      <c r="O37" s="510">
        <v>123</v>
      </c>
      <c r="P37" s="510">
        <v>0</v>
      </c>
      <c r="Q37" s="527"/>
      <c r="R37" s="511">
        <v>0</v>
      </c>
    </row>
    <row r="38" spans="1:18" ht="14.4" customHeight="1" x14ac:dyDescent="0.3">
      <c r="A38" s="505" t="s">
        <v>1304</v>
      </c>
      <c r="B38" s="506" t="s">
        <v>1305</v>
      </c>
      <c r="C38" s="506" t="s">
        <v>472</v>
      </c>
      <c r="D38" s="506" t="s">
        <v>1280</v>
      </c>
      <c r="E38" s="506" t="s">
        <v>1340</v>
      </c>
      <c r="F38" s="506" t="s">
        <v>1341</v>
      </c>
      <c r="G38" s="510"/>
      <c r="H38" s="510"/>
      <c r="I38" s="506"/>
      <c r="J38" s="506"/>
      <c r="K38" s="510"/>
      <c r="L38" s="510"/>
      <c r="M38" s="506"/>
      <c r="N38" s="506"/>
      <c r="O38" s="510">
        <v>174</v>
      </c>
      <c r="P38" s="510">
        <v>10462968</v>
      </c>
      <c r="Q38" s="527"/>
      <c r="R38" s="511">
        <v>60132</v>
      </c>
    </row>
    <row r="39" spans="1:18" ht="14.4" customHeight="1" x14ac:dyDescent="0.3">
      <c r="A39" s="505" t="s">
        <v>1304</v>
      </c>
      <c r="B39" s="506" t="s">
        <v>1305</v>
      </c>
      <c r="C39" s="506" t="s">
        <v>472</v>
      </c>
      <c r="D39" s="506" t="s">
        <v>1280</v>
      </c>
      <c r="E39" s="506" t="s">
        <v>1342</v>
      </c>
      <c r="F39" s="506"/>
      <c r="G39" s="510"/>
      <c r="H39" s="510"/>
      <c r="I39" s="506"/>
      <c r="J39" s="506"/>
      <c r="K39" s="510"/>
      <c r="L39" s="510"/>
      <c r="M39" s="506"/>
      <c r="N39" s="506"/>
      <c r="O39" s="510">
        <v>11</v>
      </c>
      <c r="P39" s="510">
        <v>0</v>
      </c>
      <c r="Q39" s="527"/>
      <c r="R39" s="511">
        <v>0</v>
      </c>
    </row>
    <row r="40" spans="1:18" ht="14.4" customHeight="1" x14ac:dyDescent="0.3">
      <c r="A40" s="505" t="s">
        <v>1304</v>
      </c>
      <c r="B40" s="506" t="s">
        <v>1305</v>
      </c>
      <c r="C40" s="506" t="s">
        <v>472</v>
      </c>
      <c r="D40" s="506" t="s">
        <v>1280</v>
      </c>
      <c r="E40" s="506" t="s">
        <v>1342</v>
      </c>
      <c r="F40" s="506" t="s">
        <v>1343</v>
      </c>
      <c r="G40" s="510"/>
      <c r="H40" s="510"/>
      <c r="I40" s="506"/>
      <c r="J40" s="506"/>
      <c r="K40" s="510"/>
      <c r="L40" s="510"/>
      <c r="M40" s="506"/>
      <c r="N40" s="506"/>
      <c r="O40" s="510">
        <v>11</v>
      </c>
      <c r="P40" s="510">
        <v>0</v>
      </c>
      <c r="Q40" s="527"/>
      <c r="R40" s="511">
        <v>0</v>
      </c>
    </row>
    <row r="41" spans="1:18" ht="14.4" customHeight="1" thickBot="1" x14ac:dyDescent="0.35">
      <c r="A41" s="512" t="s">
        <v>1304</v>
      </c>
      <c r="B41" s="513" t="s">
        <v>1305</v>
      </c>
      <c r="C41" s="513" t="s">
        <v>472</v>
      </c>
      <c r="D41" s="513" t="s">
        <v>1280</v>
      </c>
      <c r="E41" s="513" t="s">
        <v>1344</v>
      </c>
      <c r="F41" s="513" t="s">
        <v>1345</v>
      </c>
      <c r="G41" s="517"/>
      <c r="H41" s="517"/>
      <c r="I41" s="513"/>
      <c r="J41" s="513"/>
      <c r="K41" s="517"/>
      <c r="L41" s="517"/>
      <c r="M41" s="513"/>
      <c r="N41" s="513"/>
      <c r="O41" s="517">
        <v>50</v>
      </c>
      <c r="P41" s="517">
        <v>969000</v>
      </c>
      <c r="Q41" s="529"/>
      <c r="R41" s="518">
        <v>19380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4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1347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266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36795</v>
      </c>
      <c r="I3" s="103">
        <f t="shared" si="0"/>
        <v>68565125.079999998</v>
      </c>
      <c r="J3" s="74"/>
      <c r="K3" s="74"/>
      <c r="L3" s="103">
        <f t="shared" si="0"/>
        <v>48057</v>
      </c>
      <c r="M3" s="103">
        <f t="shared" si="0"/>
        <v>88862582.969999999</v>
      </c>
      <c r="N3" s="74"/>
      <c r="O3" s="74"/>
      <c r="P3" s="103">
        <f t="shared" si="0"/>
        <v>36038</v>
      </c>
      <c r="Q3" s="103">
        <f t="shared" si="0"/>
        <v>72101868.879999995</v>
      </c>
      <c r="R3" s="75">
        <f>IF(M3=0,0,Q3/M3)</f>
        <v>0.81138614780465679</v>
      </c>
      <c r="S3" s="104">
        <f>IF(P3=0,0,Q3/P3)</f>
        <v>2000.7178222986845</v>
      </c>
    </row>
    <row r="4" spans="1:19" ht="14.4" customHeight="1" x14ac:dyDescent="0.3">
      <c r="A4" s="446" t="s">
        <v>228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2016</v>
      </c>
      <c r="M4" s="451"/>
      <c r="N4" s="101"/>
      <c r="O4" s="101"/>
      <c r="P4" s="450">
        <v>2017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28"/>
      <c r="B5" s="628"/>
      <c r="C5" s="629"/>
      <c r="D5" s="638"/>
      <c r="E5" s="630"/>
      <c r="F5" s="631"/>
      <c r="G5" s="632"/>
      <c r="H5" s="633" t="s">
        <v>71</v>
      </c>
      <c r="I5" s="634" t="s">
        <v>14</v>
      </c>
      <c r="J5" s="635"/>
      <c r="K5" s="635"/>
      <c r="L5" s="633" t="s">
        <v>71</v>
      </c>
      <c r="M5" s="634" t="s">
        <v>14</v>
      </c>
      <c r="N5" s="635"/>
      <c r="O5" s="635"/>
      <c r="P5" s="633" t="s">
        <v>71</v>
      </c>
      <c r="Q5" s="634" t="s">
        <v>14</v>
      </c>
      <c r="R5" s="636"/>
      <c r="S5" s="637"/>
    </row>
    <row r="6" spans="1:19" ht="14.4" customHeight="1" x14ac:dyDescent="0.3">
      <c r="A6" s="564" t="s">
        <v>1278</v>
      </c>
      <c r="B6" s="565" t="s">
        <v>1279</v>
      </c>
      <c r="C6" s="565" t="s">
        <v>467</v>
      </c>
      <c r="D6" s="565" t="s">
        <v>1276</v>
      </c>
      <c r="E6" s="565" t="s">
        <v>1280</v>
      </c>
      <c r="F6" s="565" t="s">
        <v>1281</v>
      </c>
      <c r="G6" s="565" t="s">
        <v>1282</v>
      </c>
      <c r="H6" s="116"/>
      <c r="I6" s="116"/>
      <c r="J6" s="565"/>
      <c r="K6" s="565"/>
      <c r="L6" s="116">
        <v>4</v>
      </c>
      <c r="M6" s="116">
        <v>148</v>
      </c>
      <c r="N6" s="565">
        <v>1</v>
      </c>
      <c r="O6" s="565">
        <v>37</v>
      </c>
      <c r="P6" s="116">
        <v>2</v>
      </c>
      <c r="Q6" s="116">
        <v>74</v>
      </c>
      <c r="R6" s="570">
        <v>0.5</v>
      </c>
      <c r="S6" s="581">
        <v>37</v>
      </c>
    </row>
    <row r="7" spans="1:19" ht="14.4" customHeight="1" x14ac:dyDescent="0.3">
      <c r="A7" s="505" t="s">
        <v>1278</v>
      </c>
      <c r="B7" s="506" t="s">
        <v>1279</v>
      </c>
      <c r="C7" s="506" t="s">
        <v>467</v>
      </c>
      <c r="D7" s="506" t="s">
        <v>1276</v>
      </c>
      <c r="E7" s="506" t="s">
        <v>1280</v>
      </c>
      <c r="F7" s="506" t="s">
        <v>1283</v>
      </c>
      <c r="G7" s="506" t="s">
        <v>1284</v>
      </c>
      <c r="H7" s="510"/>
      <c r="I7" s="510"/>
      <c r="J7" s="506"/>
      <c r="K7" s="506"/>
      <c r="L7" s="510">
        <v>4</v>
      </c>
      <c r="M7" s="510">
        <v>296</v>
      </c>
      <c r="N7" s="506">
        <v>1</v>
      </c>
      <c r="O7" s="506">
        <v>74</v>
      </c>
      <c r="P7" s="510"/>
      <c r="Q7" s="510"/>
      <c r="R7" s="527"/>
      <c r="S7" s="511"/>
    </row>
    <row r="8" spans="1:19" ht="14.4" customHeight="1" x14ac:dyDescent="0.3">
      <c r="A8" s="505" t="s">
        <v>1278</v>
      </c>
      <c r="B8" s="506" t="s">
        <v>1285</v>
      </c>
      <c r="C8" s="506" t="s">
        <v>467</v>
      </c>
      <c r="D8" s="506" t="s">
        <v>1271</v>
      </c>
      <c r="E8" s="506" t="s">
        <v>1280</v>
      </c>
      <c r="F8" s="506" t="s">
        <v>1286</v>
      </c>
      <c r="G8" s="506" t="s">
        <v>1287</v>
      </c>
      <c r="H8" s="510">
        <v>100</v>
      </c>
      <c r="I8" s="510">
        <v>6400</v>
      </c>
      <c r="J8" s="506">
        <v>0.90625885018408381</v>
      </c>
      <c r="K8" s="506">
        <v>64</v>
      </c>
      <c r="L8" s="510">
        <v>107</v>
      </c>
      <c r="M8" s="510">
        <v>7062</v>
      </c>
      <c r="N8" s="506">
        <v>1</v>
      </c>
      <c r="O8" s="506">
        <v>66</v>
      </c>
      <c r="P8" s="510">
        <v>104</v>
      </c>
      <c r="Q8" s="510">
        <v>6864</v>
      </c>
      <c r="R8" s="527">
        <v>0.9719626168224299</v>
      </c>
      <c r="S8" s="511">
        <v>66</v>
      </c>
    </row>
    <row r="9" spans="1:19" ht="14.4" customHeight="1" x14ac:dyDescent="0.3">
      <c r="A9" s="505" t="s">
        <v>1278</v>
      </c>
      <c r="B9" s="506" t="s">
        <v>1285</v>
      </c>
      <c r="C9" s="506" t="s">
        <v>467</v>
      </c>
      <c r="D9" s="506" t="s">
        <v>1271</v>
      </c>
      <c r="E9" s="506" t="s">
        <v>1280</v>
      </c>
      <c r="F9" s="506" t="s">
        <v>1281</v>
      </c>
      <c r="G9" s="506" t="s">
        <v>1282</v>
      </c>
      <c r="H9" s="510">
        <v>76</v>
      </c>
      <c r="I9" s="510">
        <v>2660</v>
      </c>
      <c r="J9" s="506">
        <v>0.25049439683586028</v>
      </c>
      <c r="K9" s="506">
        <v>35</v>
      </c>
      <c r="L9" s="510">
        <v>287</v>
      </c>
      <c r="M9" s="510">
        <v>10619</v>
      </c>
      <c r="N9" s="506">
        <v>1</v>
      </c>
      <c r="O9" s="506">
        <v>37</v>
      </c>
      <c r="P9" s="510">
        <v>272</v>
      </c>
      <c r="Q9" s="510">
        <v>10064</v>
      </c>
      <c r="R9" s="527">
        <v>0.94773519163763065</v>
      </c>
      <c r="S9" s="511">
        <v>37</v>
      </c>
    </row>
    <row r="10" spans="1:19" ht="14.4" customHeight="1" x14ac:dyDescent="0.3">
      <c r="A10" s="505" t="s">
        <v>1278</v>
      </c>
      <c r="B10" s="506" t="s">
        <v>1285</v>
      </c>
      <c r="C10" s="506" t="s">
        <v>467</v>
      </c>
      <c r="D10" s="506" t="s">
        <v>1271</v>
      </c>
      <c r="E10" s="506" t="s">
        <v>1280</v>
      </c>
      <c r="F10" s="506" t="s">
        <v>1288</v>
      </c>
      <c r="G10" s="506" t="s">
        <v>1289</v>
      </c>
      <c r="H10" s="510">
        <v>620</v>
      </c>
      <c r="I10" s="510">
        <v>1448320</v>
      </c>
      <c r="J10" s="506">
        <v>0.66949753477798213</v>
      </c>
      <c r="K10" s="506">
        <v>2336</v>
      </c>
      <c r="L10" s="510">
        <v>873</v>
      </c>
      <c r="M10" s="510">
        <v>2163294</v>
      </c>
      <c r="N10" s="506">
        <v>1</v>
      </c>
      <c r="O10" s="506">
        <v>2478</v>
      </c>
      <c r="P10" s="510">
        <v>1010</v>
      </c>
      <c r="Q10" s="510">
        <v>2504800</v>
      </c>
      <c r="R10" s="527">
        <v>1.1578638872016471</v>
      </c>
      <c r="S10" s="511">
        <v>2480</v>
      </c>
    </row>
    <row r="11" spans="1:19" ht="14.4" customHeight="1" x14ac:dyDescent="0.3">
      <c r="A11" s="505" t="s">
        <v>1278</v>
      </c>
      <c r="B11" s="506" t="s">
        <v>1285</v>
      </c>
      <c r="C11" s="506" t="s">
        <v>467</v>
      </c>
      <c r="D11" s="506" t="s">
        <v>1271</v>
      </c>
      <c r="E11" s="506" t="s">
        <v>1280</v>
      </c>
      <c r="F11" s="506" t="s">
        <v>1290</v>
      </c>
      <c r="G11" s="506" t="s">
        <v>1291</v>
      </c>
      <c r="H11" s="510">
        <v>136</v>
      </c>
      <c r="I11" s="510">
        <v>43928</v>
      </c>
      <c r="J11" s="506">
        <v>5.0783815028901733</v>
      </c>
      <c r="K11" s="506">
        <v>323</v>
      </c>
      <c r="L11" s="510">
        <v>25</v>
      </c>
      <c r="M11" s="510">
        <v>8650</v>
      </c>
      <c r="N11" s="506">
        <v>1</v>
      </c>
      <c r="O11" s="506">
        <v>346</v>
      </c>
      <c r="P11" s="510">
        <v>45</v>
      </c>
      <c r="Q11" s="510">
        <v>15615</v>
      </c>
      <c r="R11" s="527">
        <v>1.8052023121387284</v>
      </c>
      <c r="S11" s="511">
        <v>347</v>
      </c>
    </row>
    <row r="12" spans="1:19" ht="14.4" customHeight="1" x14ac:dyDescent="0.3">
      <c r="A12" s="505" t="s">
        <v>1278</v>
      </c>
      <c r="B12" s="506" t="s">
        <v>1285</v>
      </c>
      <c r="C12" s="506" t="s">
        <v>467</v>
      </c>
      <c r="D12" s="506" t="s">
        <v>1271</v>
      </c>
      <c r="E12" s="506" t="s">
        <v>1280</v>
      </c>
      <c r="F12" s="506" t="s">
        <v>1292</v>
      </c>
      <c r="G12" s="506" t="s">
        <v>1293</v>
      </c>
      <c r="H12" s="510">
        <v>1505</v>
      </c>
      <c r="I12" s="510">
        <v>492135</v>
      </c>
      <c r="J12" s="506">
        <v>0.84197604790419167</v>
      </c>
      <c r="K12" s="506">
        <v>327</v>
      </c>
      <c r="L12" s="510">
        <v>1670</v>
      </c>
      <c r="M12" s="510">
        <v>584500</v>
      </c>
      <c r="N12" s="506">
        <v>1</v>
      </c>
      <c r="O12" s="506">
        <v>350</v>
      </c>
      <c r="P12" s="510">
        <v>1918</v>
      </c>
      <c r="Q12" s="510">
        <v>673218</v>
      </c>
      <c r="R12" s="527">
        <v>1.1517844311377246</v>
      </c>
      <c r="S12" s="511">
        <v>351</v>
      </c>
    </row>
    <row r="13" spans="1:19" ht="14.4" customHeight="1" x14ac:dyDescent="0.3">
      <c r="A13" s="505" t="s">
        <v>1278</v>
      </c>
      <c r="B13" s="506" t="s">
        <v>1285</v>
      </c>
      <c r="C13" s="506" t="s">
        <v>467</v>
      </c>
      <c r="D13" s="506" t="s">
        <v>1271</v>
      </c>
      <c r="E13" s="506" t="s">
        <v>1280</v>
      </c>
      <c r="F13" s="506" t="s">
        <v>1294</v>
      </c>
      <c r="G13" s="506" t="s">
        <v>1295</v>
      </c>
      <c r="H13" s="510">
        <v>3170</v>
      </c>
      <c r="I13" s="510">
        <v>53599.750000000065</v>
      </c>
      <c r="J13" s="506">
        <v>0.44703845649578261</v>
      </c>
      <c r="K13" s="506">
        <v>16.908438485804439</v>
      </c>
      <c r="L13" s="510">
        <v>3597</v>
      </c>
      <c r="M13" s="510">
        <v>119899.64000000016</v>
      </c>
      <c r="N13" s="506">
        <v>1</v>
      </c>
      <c r="O13" s="506">
        <v>33.333233249930544</v>
      </c>
      <c r="P13" s="510">
        <v>4102</v>
      </c>
      <c r="Q13" s="510">
        <v>136732.88</v>
      </c>
      <c r="R13" s="527">
        <v>1.1403944165303568</v>
      </c>
      <c r="S13" s="511">
        <v>33.333222818137493</v>
      </c>
    </row>
    <row r="14" spans="1:19" ht="14.4" customHeight="1" x14ac:dyDescent="0.3">
      <c r="A14" s="505" t="s">
        <v>1278</v>
      </c>
      <c r="B14" s="506" t="s">
        <v>1285</v>
      </c>
      <c r="C14" s="506" t="s">
        <v>467</v>
      </c>
      <c r="D14" s="506" t="s">
        <v>1271</v>
      </c>
      <c r="E14" s="506" t="s">
        <v>1280</v>
      </c>
      <c r="F14" s="506" t="s">
        <v>1296</v>
      </c>
      <c r="G14" s="506" t="s">
        <v>1297</v>
      </c>
      <c r="H14" s="510">
        <v>1564</v>
      </c>
      <c r="I14" s="510">
        <v>2264672</v>
      </c>
      <c r="J14" s="506">
        <v>0.77168563277845703</v>
      </c>
      <c r="K14" s="506">
        <v>1448</v>
      </c>
      <c r="L14" s="510">
        <v>1932</v>
      </c>
      <c r="M14" s="510">
        <v>2934708</v>
      </c>
      <c r="N14" s="506">
        <v>1</v>
      </c>
      <c r="O14" s="506">
        <v>1519</v>
      </c>
      <c r="P14" s="510">
        <v>2149</v>
      </c>
      <c r="Q14" s="510">
        <v>3266480</v>
      </c>
      <c r="R14" s="527">
        <v>1.1130511110475045</v>
      </c>
      <c r="S14" s="511">
        <v>1520</v>
      </c>
    </row>
    <row r="15" spans="1:19" ht="14.4" customHeight="1" x14ac:dyDescent="0.3">
      <c r="A15" s="505" t="s">
        <v>1278</v>
      </c>
      <c r="B15" s="506" t="s">
        <v>1285</v>
      </c>
      <c r="C15" s="506" t="s">
        <v>467</v>
      </c>
      <c r="D15" s="506" t="s">
        <v>1271</v>
      </c>
      <c r="E15" s="506" t="s">
        <v>1280</v>
      </c>
      <c r="F15" s="506" t="s">
        <v>1298</v>
      </c>
      <c r="G15" s="506" t="s">
        <v>1299</v>
      </c>
      <c r="H15" s="510">
        <v>323</v>
      </c>
      <c r="I15" s="510">
        <v>34884</v>
      </c>
      <c r="J15" s="506">
        <v>0.76715341308937368</v>
      </c>
      <c r="K15" s="506">
        <v>108</v>
      </c>
      <c r="L15" s="510">
        <v>392</v>
      </c>
      <c r="M15" s="510">
        <v>45472</v>
      </c>
      <c r="N15" s="506">
        <v>1</v>
      </c>
      <c r="O15" s="506">
        <v>116</v>
      </c>
      <c r="P15" s="510">
        <v>451</v>
      </c>
      <c r="Q15" s="510">
        <v>52316</v>
      </c>
      <c r="R15" s="527">
        <v>1.1505102040816326</v>
      </c>
      <c r="S15" s="511">
        <v>116</v>
      </c>
    </row>
    <row r="16" spans="1:19" ht="14.4" customHeight="1" x14ac:dyDescent="0.3">
      <c r="A16" s="505" t="s">
        <v>1278</v>
      </c>
      <c r="B16" s="506" t="s">
        <v>1285</v>
      </c>
      <c r="C16" s="506" t="s">
        <v>467</v>
      </c>
      <c r="D16" s="506" t="s">
        <v>1271</v>
      </c>
      <c r="E16" s="506" t="s">
        <v>1280</v>
      </c>
      <c r="F16" s="506" t="s">
        <v>1300</v>
      </c>
      <c r="G16" s="506" t="s">
        <v>1301</v>
      </c>
      <c r="H16" s="510">
        <v>853</v>
      </c>
      <c r="I16" s="510">
        <v>30708</v>
      </c>
      <c r="J16" s="506">
        <v>0.87639487428294183</v>
      </c>
      <c r="K16" s="506">
        <v>36</v>
      </c>
      <c r="L16" s="510">
        <v>947</v>
      </c>
      <c r="M16" s="510">
        <v>35039</v>
      </c>
      <c r="N16" s="506">
        <v>1</v>
      </c>
      <c r="O16" s="506">
        <v>37</v>
      </c>
      <c r="P16" s="510">
        <v>1015</v>
      </c>
      <c r="Q16" s="510">
        <v>37555</v>
      </c>
      <c r="R16" s="527">
        <v>1.0718057022175291</v>
      </c>
      <c r="S16" s="511">
        <v>37</v>
      </c>
    </row>
    <row r="17" spans="1:19" ht="14.4" customHeight="1" x14ac:dyDescent="0.3">
      <c r="A17" s="505" t="s">
        <v>1278</v>
      </c>
      <c r="B17" s="506" t="s">
        <v>1285</v>
      </c>
      <c r="C17" s="506" t="s">
        <v>467</v>
      </c>
      <c r="D17" s="506" t="s">
        <v>1271</v>
      </c>
      <c r="E17" s="506" t="s">
        <v>1280</v>
      </c>
      <c r="F17" s="506" t="s">
        <v>1283</v>
      </c>
      <c r="G17" s="506" t="s">
        <v>1284</v>
      </c>
      <c r="H17" s="510">
        <v>3</v>
      </c>
      <c r="I17" s="510">
        <v>210</v>
      </c>
      <c r="J17" s="506">
        <v>0.25798525798525801</v>
      </c>
      <c r="K17" s="506">
        <v>70</v>
      </c>
      <c r="L17" s="510">
        <v>11</v>
      </c>
      <c r="M17" s="510">
        <v>814</v>
      </c>
      <c r="N17" s="506">
        <v>1</v>
      </c>
      <c r="O17" s="506">
        <v>74</v>
      </c>
      <c r="P17" s="510">
        <v>17</v>
      </c>
      <c r="Q17" s="510">
        <v>1258</v>
      </c>
      <c r="R17" s="527">
        <v>1.5454545454545454</v>
      </c>
      <c r="S17" s="511">
        <v>74</v>
      </c>
    </row>
    <row r="18" spans="1:19" ht="14.4" customHeight="1" x14ac:dyDescent="0.3">
      <c r="A18" s="505" t="s">
        <v>1278</v>
      </c>
      <c r="B18" s="506" t="s">
        <v>1285</v>
      </c>
      <c r="C18" s="506" t="s">
        <v>467</v>
      </c>
      <c r="D18" s="506" t="s">
        <v>1271</v>
      </c>
      <c r="E18" s="506" t="s">
        <v>1280</v>
      </c>
      <c r="F18" s="506" t="s">
        <v>1302</v>
      </c>
      <c r="G18" s="506" t="s">
        <v>1303</v>
      </c>
      <c r="H18" s="510"/>
      <c r="I18" s="510"/>
      <c r="J18" s="506"/>
      <c r="K18" s="506"/>
      <c r="L18" s="510">
        <v>4</v>
      </c>
      <c r="M18" s="510">
        <v>236</v>
      </c>
      <c r="N18" s="506">
        <v>1</v>
      </c>
      <c r="O18" s="506">
        <v>59</v>
      </c>
      <c r="P18" s="510">
        <v>2</v>
      </c>
      <c r="Q18" s="510">
        <v>118</v>
      </c>
      <c r="R18" s="527">
        <v>0.5</v>
      </c>
      <c r="S18" s="511">
        <v>59</v>
      </c>
    </row>
    <row r="19" spans="1:19" ht="14.4" customHeight="1" x14ac:dyDescent="0.3">
      <c r="A19" s="505" t="s">
        <v>1278</v>
      </c>
      <c r="B19" s="506" t="s">
        <v>1285</v>
      </c>
      <c r="C19" s="506" t="s">
        <v>467</v>
      </c>
      <c r="D19" s="506" t="s">
        <v>1275</v>
      </c>
      <c r="E19" s="506" t="s">
        <v>1280</v>
      </c>
      <c r="F19" s="506" t="s">
        <v>1292</v>
      </c>
      <c r="G19" s="506" t="s">
        <v>1293</v>
      </c>
      <c r="H19" s="510">
        <v>1</v>
      </c>
      <c r="I19" s="510">
        <v>327</v>
      </c>
      <c r="J19" s="506"/>
      <c r="K19" s="506">
        <v>327</v>
      </c>
      <c r="L19" s="510"/>
      <c r="M19" s="510"/>
      <c r="N19" s="506"/>
      <c r="O19" s="506"/>
      <c r="P19" s="510"/>
      <c r="Q19" s="510"/>
      <c r="R19" s="527"/>
      <c r="S19" s="511"/>
    </row>
    <row r="20" spans="1:19" ht="14.4" customHeight="1" x14ac:dyDescent="0.3">
      <c r="A20" s="505" t="s">
        <v>1278</v>
      </c>
      <c r="B20" s="506" t="s">
        <v>1285</v>
      </c>
      <c r="C20" s="506" t="s">
        <v>467</v>
      </c>
      <c r="D20" s="506" t="s">
        <v>513</v>
      </c>
      <c r="E20" s="506" t="s">
        <v>1280</v>
      </c>
      <c r="F20" s="506" t="s">
        <v>1290</v>
      </c>
      <c r="G20" s="506" t="s">
        <v>1291</v>
      </c>
      <c r="H20" s="510">
        <v>1</v>
      </c>
      <c r="I20" s="510">
        <v>323</v>
      </c>
      <c r="J20" s="506">
        <v>0.93352601156069359</v>
      </c>
      <c r="K20" s="506">
        <v>323</v>
      </c>
      <c r="L20" s="510">
        <v>1</v>
      </c>
      <c r="M20" s="510">
        <v>346</v>
      </c>
      <c r="N20" s="506">
        <v>1</v>
      </c>
      <c r="O20" s="506">
        <v>346</v>
      </c>
      <c r="P20" s="510"/>
      <c r="Q20" s="510"/>
      <c r="R20" s="527"/>
      <c r="S20" s="511"/>
    </row>
    <row r="21" spans="1:19" ht="14.4" customHeight="1" x14ac:dyDescent="0.3">
      <c r="A21" s="505" t="s">
        <v>1278</v>
      </c>
      <c r="B21" s="506" t="s">
        <v>1285</v>
      </c>
      <c r="C21" s="506" t="s">
        <v>467</v>
      </c>
      <c r="D21" s="506" t="s">
        <v>513</v>
      </c>
      <c r="E21" s="506" t="s">
        <v>1280</v>
      </c>
      <c r="F21" s="506" t="s">
        <v>1294</v>
      </c>
      <c r="G21" s="506" t="s">
        <v>1295</v>
      </c>
      <c r="H21" s="510"/>
      <c r="I21" s="510"/>
      <c r="J21" s="506"/>
      <c r="K21" s="506"/>
      <c r="L21" s="510">
        <v>1</v>
      </c>
      <c r="M21" s="510">
        <v>33.33</v>
      </c>
      <c r="N21" s="506">
        <v>1</v>
      </c>
      <c r="O21" s="506">
        <v>33.33</v>
      </c>
      <c r="P21" s="510"/>
      <c r="Q21" s="510"/>
      <c r="R21" s="527"/>
      <c r="S21" s="511"/>
    </row>
    <row r="22" spans="1:19" ht="14.4" customHeight="1" x14ac:dyDescent="0.3">
      <c r="A22" s="505" t="s">
        <v>1278</v>
      </c>
      <c r="B22" s="506" t="s">
        <v>1285</v>
      </c>
      <c r="C22" s="506" t="s">
        <v>467</v>
      </c>
      <c r="D22" s="506" t="s">
        <v>513</v>
      </c>
      <c r="E22" s="506" t="s">
        <v>1280</v>
      </c>
      <c r="F22" s="506" t="s">
        <v>1296</v>
      </c>
      <c r="G22" s="506" t="s">
        <v>1297</v>
      </c>
      <c r="H22" s="510">
        <v>1</v>
      </c>
      <c r="I22" s="510">
        <v>1448</v>
      </c>
      <c r="J22" s="506">
        <v>0.95325872284397628</v>
      </c>
      <c r="K22" s="506">
        <v>1448</v>
      </c>
      <c r="L22" s="510">
        <v>1</v>
      </c>
      <c r="M22" s="510">
        <v>1519</v>
      </c>
      <c r="N22" s="506">
        <v>1</v>
      </c>
      <c r="O22" s="506">
        <v>1519</v>
      </c>
      <c r="P22" s="510"/>
      <c r="Q22" s="510"/>
      <c r="R22" s="527"/>
      <c r="S22" s="511"/>
    </row>
    <row r="23" spans="1:19" ht="14.4" customHeight="1" x14ac:dyDescent="0.3">
      <c r="A23" s="505" t="s">
        <v>1278</v>
      </c>
      <c r="B23" s="506" t="s">
        <v>1285</v>
      </c>
      <c r="C23" s="506" t="s">
        <v>467</v>
      </c>
      <c r="D23" s="506" t="s">
        <v>1276</v>
      </c>
      <c r="E23" s="506" t="s">
        <v>1280</v>
      </c>
      <c r="F23" s="506" t="s">
        <v>1281</v>
      </c>
      <c r="G23" s="506" t="s">
        <v>1282</v>
      </c>
      <c r="H23" s="510"/>
      <c r="I23" s="510"/>
      <c r="J23" s="506"/>
      <c r="K23" s="506"/>
      <c r="L23" s="510">
        <v>11</v>
      </c>
      <c r="M23" s="510">
        <v>407</v>
      </c>
      <c r="N23" s="506">
        <v>1</v>
      </c>
      <c r="O23" s="506">
        <v>37</v>
      </c>
      <c r="P23" s="510">
        <v>20</v>
      </c>
      <c r="Q23" s="510">
        <v>740</v>
      </c>
      <c r="R23" s="527">
        <v>1.8181818181818181</v>
      </c>
      <c r="S23" s="511">
        <v>37</v>
      </c>
    </row>
    <row r="24" spans="1:19" ht="14.4" customHeight="1" x14ac:dyDescent="0.3">
      <c r="A24" s="505" t="s">
        <v>1278</v>
      </c>
      <c r="B24" s="506" t="s">
        <v>1285</v>
      </c>
      <c r="C24" s="506" t="s">
        <v>467</v>
      </c>
      <c r="D24" s="506" t="s">
        <v>1276</v>
      </c>
      <c r="E24" s="506" t="s">
        <v>1280</v>
      </c>
      <c r="F24" s="506" t="s">
        <v>1283</v>
      </c>
      <c r="G24" s="506" t="s">
        <v>1284</v>
      </c>
      <c r="H24" s="510"/>
      <c r="I24" s="510"/>
      <c r="J24" s="506"/>
      <c r="K24" s="506"/>
      <c r="L24" s="510">
        <v>1</v>
      </c>
      <c r="M24" s="510">
        <v>74</v>
      </c>
      <c r="N24" s="506">
        <v>1</v>
      </c>
      <c r="O24" s="506">
        <v>74</v>
      </c>
      <c r="P24" s="510">
        <v>9</v>
      </c>
      <c r="Q24" s="510">
        <v>666</v>
      </c>
      <c r="R24" s="527">
        <v>9</v>
      </c>
      <c r="S24" s="511">
        <v>74</v>
      </c>
    </row>
    <row r="25" spans="1:19" ht="14.4" customHeight="1" x14ac:dyDescent="0.3">
      <c r="A25" s="505" t="s">
        <v>1278</v>
      </c>
      <c r="B25" s="506" t="s">
        <v>1285</v>
      </c>
      <c r="C25" s="506" t="s">
        <v>467</v>
      </c>
      <c r="D25" s="506" t="s">
        <v>514</v>
      </c>
      <c r="E25" s="506" t="s">
        <v>1280</v>
      </c>
      <c r="F25" s="506" t="s">
        <v>1292</v>
      </c>
      <c r="G25" s="506" t="s">
        <v>1293</v>
      </c>
      <c r="H25" s="510">
        <v>97</v>
      </c>
      <c r="I25" s="510">
        <v>31719</v>
      </c>
      <c r="J25" s="506"/>
      <c r="K25" s="506">
        <v>327</v>
      </c>
      <c r="L25" s="510"/>
      <c r="M25" s="510"/>
      <c r="N25" s="506"/>
      <c r="O25" s="506"/>
      <c r="P25" s="510"/>
      <c r="Q25" s="510"/>
      <c r="R25" s="527"/>
      <c r="S25" s="511"/>
    </row>
    <row r="26" spans="1:19" ht="14.4" customHeight="1" x14ac:dyDescent="0.3">
      <c r="A26" s="505" t="s">
        <v>1278</v>
      </c>
      <c r="B26" s="506" t="s">
        <v>1285</v>
      </c>
      <c r="C26" s="506" t="s">
        <v>467</v>
      </c>
      <c r="D26" s="506" t="s">
        <v>514</v>
      </c>
      <c r="E26" s="506" t="s">
        <v>1280</v>
      </c>
      <c r="F26" s="506" t="s">
        <v>1294</v>
      </c>
      <c r="G26" s="506" t="s">
        <v>1295</v>
      </c>
      <c r="H26" s="510">
        <v>1</v>
      </c>
      <c r="I26" s="510">
        <v>33.33</v>
      </c>
      <c r="J26" s="506"/>
      <c r="K26" s="506">
        <v>33.33</v>
      </c>
      <c r="L26" s="510"/>
      <c r="M26" s="510"/>
      <c r="N26" s="506"/>
      <c r="O26" s="506"/>
      <c r="P26" s="510"/>
      <c r="Q26" s="510"/>
      <c r="R26" s="527"/>
      <c r="S26" s="511"/>
    </row>
    <row r="27" spans="1:19" ht="14.4" customHeight="1" x14ac:dyDescent="0.3">
      <c r="A27" s="505" t="s">
        <v>1304</v>
      </c>
      <c r="B27" s="506" t="s">
        <v>1305</v>
      </c>
      <c r="C27" s="506" t="s">
        <v>467</v>
      </c>
      <c r="D27" s="506" t="s">
        <v>1276</v>
      </c>
      <c r="E27" s="506" t="s">
        <v>1280</v>
      </c>
      <c r="F27" s="506" t="s">
        <v>1283</v>
      </c>
      <c r="G27" s="506" t="s">
        <v>1284</v>
      </c>
      <c r="H27" s="510"/>
      <c r="I27" s="510"/>
      <c r="J27" s="506"/>
      <c r="K27" s="506"/>
      <c r="L27" s="510">
        <v>1</v>
      </c>
      <c r="M27" s="510">
        <v>74</v>
      </c>
      <c r="N27" s="506">
        <v>1</v>
      </c>
      <c r="O27" s="506">
        <v>74</v>
      </c>
      <c r="P27" s="510"/>
      <c r="Q27" s="510"/>
      <c r="R27" s="527"/>
      <c r="S27" s="511"/>
    </row>
    <row r="28" spans="1:19" ht="14.4" customHeight="1" x14ac:dyDescent="0.3">
      <c r="A28" s="505" t="s">
        <v>1304</v>
      </c>
      <c r="B28" s="506" t="s">
        <v>1305</v>
      </c>
      <c r="C28" s="506" t="s">
        <v>472</v>
      </c>
      <c r="D28" s="506" t="s">
        <v>1271</v>
      </c>
      <c r="E28" s="506" t="s">
        <v>1280</v>
      </c>
      <c r="F28" s="506" t="s">
        <v>1306</v>
      </c>
      <c r="G28" s="506" t="s">
        <v>1307</v>
      </c>
      <c r="H28" s="510">
        <v>66</v>
      </c>
      <c r="I28" s="510">
        <v>707190</v>
      </c>
      <c r="J28" s="506">
        <v>1.0734615069354001</v>
      </c>
      <c r="K28" s="506">
        <v>10715</v>
      </c>
      <c r="L28" s="510">
        <v>59</v>
      </c>
      <c r="M28" s="510">
        <v>658794</v>
      </c>
      <c r="N28" s="506">
        <v>1</v>
      </c>
      <c r="O28" s="506">
        <v>11166</v>
      </c>
      <c r="P28" s="510">
        <v>81</v>
      </c>
      <c r="Q28" s="510">
        <v>905094</v>
      </c>
      <c r="R28" s="527">
        <v>1.3738649714478275</v>
      </c>
      <c r="S28" s="511">
        <v>11174</v>
      </c>
    </row>
    <row r="29" spans="1:19" ht="14.4" customHeight="1" x14ac:dyDescent="0.3">
      <c r="A29" s="505" t="s">
        <v>1304</v>
      </c>
      <c r="B29" s="506" t="s">
        <v>1305</v>
      </c>
      <c r="C29" s="506" t="s">
        <v>472</v>
      </c>
      <c r="D29" s="506" t="s">
        <v>1271</v>
      </c>
      <c r="E29" s="506" t="s">
        <v>1280</v>
      </c>
      <c r="F29" s="506" t="s">
        <v>1308</v>
      </c>
      <c r="G29" s="506" t="s">
        <v>1309</v>
      </c>
      <c r="H29" s="510">
        <v>648</v>
      </c>
      <c r="I29" s="510">
        <v>196344</v>
      </c>
      <c r="J29" s="506">
        <v>1.0301472208522651</v>
      </c>
      <c r="K29" s="506">
        <v>303</v>
      </c>
      <c r="L29" s="510">
        <v>607</v>
      </c>
      <c r="M29" s="510">
        <v>190598</v>
      </c>
      <c r="N29" s="506">
        <v>1</v>
      </c>
      <c r="O29" s="506">
        <v>314</v>
      </c>
      <c r="P29" s="510">
        <v>1546</v>
      </c>
      <c r="Q29" s="510">
        <v>486990</v>
      </c>
      <c r="R29" s="527">
        <v>2.5550635368681727</v>
      </c>
      <c r="S29" s="511">
        <v>315</v>
      </c>
    </row>
    <row r="30" spans="1:19" ht="14.4" customHeight="1" x14ac:dyDescent="0.3">
      <c r="A30" s="505" t="s">
        <v>1304</v>
      </c>
      <c r="B30" s="506" t="s">
        <v>1305</v>
      </c>
      <c r="C30" s="506" t="s">
        <v>472</v>
      </c>
      <c r="D30" s="506" t="s">
        <v>1271</v>
      </c>
      <c r="E30" s="506" t="s">
        <v>1280</v>
      </c>
      <c r="F30" s="506" t="s">
        <v>1310</v>
      </c>
      <c r="G30" s="506" t="s">
        <v>1311</v>
      </c>
      <c r="H30" s="510">
        <v>1439</v>
      </c>
      <c r="I30" s="510">
        <v>1824652</v>
      </c>
      <c r="J30" s="506">
        <v>0.92649912029267723</v>
      </c>
      <c r="K30" s="506">
        <v>1268</v>
      </c>
      <c r="L30" s="510">
        <v>1535</v>
      </c>
      <c r="M30" s="510">
        <v>1969405</v>
      </c>
      <c r="N30" s="506">
        <v>1</v>
      </c>
      <c r="O30" s="506">
        <v>1283</v>
      </c>
      <c r="P30" s="510">
        <v>1744</v>
      </c>
      <c r="Q30" s="510">
        <v>2241040</v>
      </c>
      <c r="R30" s="527">
        <v>1.137927445091284</v>
      </c>
      <c r="S30" s="511">
        <v>1285</v>
      </c>
    </row>
    <row r="31" spans="1:19" ht="14.4" customHeight="1" x14ac:dyDescent="0.3">
      <c r="A31" s="505" t="s">
        <v>1304</v>
      </c>
      <c r="B31" s="506" t="s">
        <v>1305</v>
      </c>
      <c r="C31" s="506" t="s">
        <v>472</v>
      </c>
      <c r="D31" s="506" t="s">
        <v>1271</v>
      </c>
      <c r="E31" s="506" t="s">
        <v>1280</v>
      </c>
      <c r="F31" s="506" t="s">
        <v>1312</v>
      </c>
      <c r="G31" s="506" t="s">
        <v>1313</v>
      </c>
      <c r="H31" s="510">
        <v>57</v>
      </c>
      <c r="I31" s="510">
        <v>538422</v>
      </c>
      <c r="J31" s="506">
        <v>0.56332431465357602</v>
      </c>
      <c r="K31" s="506">
        <v>9446</v>
      </c>
      <c r="L31" s="510">
        <v>98</v>
      </c>
      <c r="M31" s="510">
        <v>955794</v>
      </c>
      <c r="N31" s="506">
        <v>1</v>
      </c>
      <c r="O31" s="506">
        <v>9753</v>
      </c>
      <c r="P31" s="510">
        <v>90</v>
      </c>
      <c r="Q31" s="510">
        <v>878580</v>
      </c>
      <c r="R31" s="527">
        <v>0.91921480988581217</v>
      </c>
      <c r="S31" s="511">
        <v>9762</v>
      </c>
    </row>
    <row r="32" spans="1:19" ht="14.4" customHeight="1" x14ac:dyDescent="0.3">
      <c r="A32" s="505" t="s">
        <v>1304</v>
      </c>
      <c r="B32" s="506" t="s">
        <v>1305</v>
      </c>
      <c r="C32" s="506" t="s">
        <v>472</v>
      </c>
      <c r="D32" s="506" t="s">
        <v>1271</v>
      </c>
      <c r="E32" s="506" t="s">
        <v>1280</v>
      </c>
      <c r="F32" s="506" t="s">
        <v>1314</v>
      </c>
      <c r="G32" s="506" t="s">
        <v>1315</v>
      </c>
      <c r="H32" s="510"/>
      <c r="I32" s="510"/>
      <c r="J32" s="506"/>
      <c r="K32" s="506"/>
      <c r="L32" s="510">
        <v>2783</v>
      </c>
      <c r="M32" s="510">
        <v>1210605</v>
      </c>
      <c r="N32" s="506">
        <v>1</v>
      </c>
      <c r="O32" s="506">
        <v>435</v>
      </c>
      <c r="P32" s="510"/>
      <c r="Q32" s="510"/>
      <c r="R32" s="527"/>
      <c r="S32" s="511"/>
    </row>
    <row r="33" spans="1:19" ht="14.4" customHeight="1" x14ac:dyDescent="0.3">
      <c r="A33" s="505" t="s">
        <v>1304</v>
      </c>
      <c r="B33" s="506" t="s">
        <v>1305</v>
      </c>
      <c r="C33" s="506" t="s">
        <v>472</v>
      </c>
      <c r="D33" s="506" t="s">
        <v>1271</v>
      </c>
      <c r="E33" s="506" t="s">
        <v>1280</v>
      </c>
      <c r="F33" s="506" t="s">
        <v>1316</v>
      </c>
      <c r="G33" s="506" t="s">
        <v>1317</v>
      </c>
      <c r="H33" s="510">
        <v>537</v>
      </c>
      <c r="I33" s="510">
        <v>541296</v>
      </c>
      <c r="J33" s="506">
        <v>1.95403842405077</v>
      </c>
      <c r="K33" s="506">
        <v>1008</v>
      </c>
      <c r="L33" s="510">
        <v>274</v>
      </c>
      <c r="M33" s="510">
        <v>277014</v>
      </c>
      <c r="N33" s="506">
        <v>1</v>
      </c>
      <c r="O33" s="506">
        <v>1011</v>
      </c>
      <c r="P33" s="510">
        <v>1156</v>
      </c>
      <c r="Q33" s="510">
        <v>1169872</v>
      </c>
      <c r="R33" s="527">
        <v>4.2231511764748353</v>
      </c>
      <c r="S33" s="511">
        <v>1012</v>
      </c>
    </row>
    <row r="34" spans="1:19" ht="14.4" customHeight="1" x14ac:dyDescent="0.3">
      <c r="A34" s="505" t="s">
        <v>1304</v>
      </c>
      <c r="B34" s="506" t="s">
        <v>1305</v>
      </c>
      <c r="C34" s="506" t="s">
        <v>472</v>
      </c>
      <c r="D34" s="506" t="s">
        <v>1271</v>
      </c>
      <c r="E34" s="506" t="s">
        <v>1280</v>
      </c>
      <c r="F34" s="506" t="s">
        <v>1318</v>
      </c>
      <c r="G34" s="506" t="s">
        <v>1319</v>
      </c>
      <c r="H34" s="510">
        <v>24774</v>
      </c>
      <c r="I34" s="510">
        <v>56088336</v>
      </c>
      <c r="J34" s="506">
        <v>0.76234770806661467</v>
      </c>
      <c r="K34" s="506">
        <v>2264</v>
      </c>
      <c r="L34" s="510">
        <v>32072</v>
      </c>
      <c r="M34" s="510">
        <v>73573168</v>
      </c>
      <c r="N34" s="506">
        <v>1</v>
      </c>
      <c r="O34" s="506">
        <v>2294</v>
      </c>
      <c r="P34" s="510">
        <v>18970</v>
      </c>
      <c r="Q34" s="510">
        <v>43574090</v>
      </c>
      <c r="R34" s="527">
        <v>0.59225518194350424</v>
      </c>
      <c r="S34" s="511">
        <v>2297</v>
      </c>
    </row>
    <row r="35" spans="1:19" ht="14.4" customHeight="1" x14ac:dyDescent="0.3">
      <c r="A35" s="505" t="s">
        <v>1304</v>
      </c>
      <c r="B35" s="506" t="s">
        <v>1305</v>
      </c>
      <c r="C35" s="506" t="s">
        <v>472</v>
      </c>
      <c r="D35" s="506" t="s">
        <v>1271</v>
      </c>
      <c r="E35" s="506" t="s">
        <v>1280</v>
      </c>
      <c r="F35" s="506" t="s">
        <v>1320</v>
      </c>
      <c r="G35" s="506" t="s">
        <v>1321</v>
      </c>
      <c r="H35" s="510"/>
      <c r="I35" s="510"/>
      <c r="J35" s="506"/>
      <c r="K35" s="506"/>
      <c r="L35" s="510"/>
      <c r="M35" s="510"/>
      <c r="N35" s="506"/>
      <c r="O35" s="506"/>
      <c r="P35" s="510">
        <v>1</v>
      </c>
      <c r="Q35" s="510">
        <v>374</v>
      </c>
      <c r="R35" s="527"/>
      <c r="S35" s="511">
        <v>374</v>
      </c>
    </row>
    <row r="36" spans="1:19" ht="14.4" customHeight="1" x14ac:dyDescent="0.3">
      <c r="A36" s="505" t="s">
        <v>1304</v>
      </c>
      <c r="B36" s="506" t="s">
        <v>1305</v>
      </c>
      <c r="C36" s="506" t="s">
        <v>472</v>
      </c>
      <c r="D36" s="506" t="s">
        <v>1271</v>
      </c>
      <c r="E36" s="506" t="s">
        <v>1280</v>
      </c>
      <c r="F36" s="506" t="s">
        <v>1322</v>
      </c>
      <c r="G36" s="506" t="s">
        <v>1323</v>
      </c>
      <c r="H36" s="510">
        <v>64</v>
      </c>
      <c r="I36" s="510">
        <v>32192</v>
      </c>
      <c r="J36" s="506">
        <v>1.0161616161616163</v>
      </c>
      <c r="K36" s="506">
        <v>503</v>
      </c>
      <c r="L36" s="510">
        <v>60</v>
      </c>
      <c r="M36" s="510">
        <v>31680</v>
      </c>
      <c r="N36" s="506">
        <v>1</v>
      </c>
      <c r="O36" s="506">
        <v>528</v>
      </c>
      <c r="P36" s="510">
        <v>86</v>
      </c>
      <c r="Q36" s="510">
        <v>45408</v>
      </c>
      <c r="R36" s="527">
        <v>1.4333333333333333</v>
      </c>
      <c r="S36" s="511">
        <v>528</v>
      </c>
    </row>
    <row r="37" spans="1:19" ht="14.4" customHeight="1" x14ac:dyDescent="0.3">
      <c r="A37" s="505" t="s">
        <v>1304</v>
      </c>
      <c r="B37" s="506" t="s">
        <v>1305</v>
      </c>
      <c r="C37" s="506" t="s">
        <v>472</v>
      </c>
      <c r="D37" s="506" t="s">
        <v>1271</v>
      </c>
      <c r="E37" s="506" t="s">
        <v>1280</v>
      </c>
      <c r="F37" s="506" t="s">
        <v>1324</v>
      </c>
      <c r="G37" s="506" t="s">
        <v>1325</v>
      </c>
      <c r="H37" s="510">
        <v>147</v>
      </c>
      <c r="I37" s="510">
        <v>130095</v>
      </c>
      <c r="J37" s="506">
        <v>1.1392654476670869</v>
      </c>
      <c r="K37" s="506">
        <v>885</v>
      </c>
      <c r="L37" s="510">
        <v>122</v>
      </c>
      <c r="M37" s="510">
        <v>114192</v>
      </c>
      <c r="N37" s="506">
        <v>1</v>
      </c>
      <c r="O37" s="506">
        <v>936</v>
      </c>
      <c r="P37" s="510">
        <v>167</v>
      </c>
      <c r="Q37" s="510">
        <v>156479</v>
      </c>
      <c r="R37" s="527">
        <v>1.3703149082247443</v>
      </c>
      <c r="S37" s="511">
        <v>937</v>
      </c>
    </row>
    <row r="38" spans="1:19" ht="14.4" customHeight="1" x14ac:dyDescent="0.3">
      <c r="A38" s="505" t="s">
        <v>1304</v>
      </c>
      <c r="B38" s="506" t="s">
        <v>1305</v>
      </c>
      <c r="C38" s="506" t="s">
        <v>472</v>
      </c>
      <c r="D38" s="506" t="s">
        <v>1271</v>
      </c>
      <c r="E38" s="506" t="s">
        <v>1280</v>
      </c>
      <c r="F38" s="506" t="s">
        <v>1326</v>
      </c>
      <c r="G38" s="506" t="s">
        <v>1327</v>
      </c>
      <c r="H38" s="510">
        <v>498</v>
      </c>
      <c r="I38" s="510">
        <v>3282816</v>
      </c>
      <c r="J38" s="506">
        <v>0.9951908035941649</v>
      </c>
      <c r="K38" s="506">
        <v>6592</v>
      </c>
      <c r="L38" s="510">
        <v>476</v>
      </c>
      <c r="M38" s="510">
        <v>3298680</v>
      </c>
      <c r="N38" s="506">
        <v>1</v>
      </c>
      <c r="O38" s="506">
        <v>6930</v>
      </c>
      <c r="P38" s="510">
        <v>512</v>
      </c>
      <c r="Q38" s="510">
        <v>3551232</v>
      </c>
      <c r="R38" s="527">
        <v>1.0765615337043908</v>
      </c>
      <c r="S38" s="511">
        <v>6936</v>
      </c>
    </row>
    <row r="39" spans="1:19" ht="14.4" customHeight="1" x14ac:dyDescent="0.3">
      <c r="A39" s="505" t="s">
        <v>1304</v>
      </c>
      <c r="B39" s="506" t="s">
        <v>1305</v>
      </c>
      <c r="C39" s="506" t="s">
        <v>472</v>
      </c>
      <c r="D39" s="506" t="s">
        <v>1271</v>
      </c>
      <c r="E39" s="506" t="s">
        <v>1280</v>
      </c>
      <c r="F39" s="506" t="s">
        <v>1328</v>
      </c>
      <c r="G39" s="506" t="s">
        <v>1329</v>
      </c>
      <c r="H39" s="510">
        <v>16</v>
      </c>
      <c r="I39" s="510">
        <v>53776</v>
      </c>
      <c r="J39" s="506">
        <v>0.75549311604383251</v>
      </c>
      <c r="K39" s="506">
        <v>3361</v>
      </c>
      <c r="L39" s="510">
        <v>20</v>
      </c>
      <c r="M39" s="510">
        <v>71180</v>
      </c>
      <c r="N39" s="506">
        <v>1</v>
      </c>
      <c r="O39" s="506">
        <v>3559</v>
      </c>
      <c r="P39" s="510">
        <v>18</v>
      </c>
      <c r="Q39" s="510">
        <v>64116</v>
      </c>
      <c r="R39" s="527">
        <v>0.90075864006743467</v>
      </c>
      <c r="S39" s="511">
        <v>3562</v>
      </c>
    </row>
    <row r="40" spans="1:19" ht="14.4" customHeight="1" x14ac:dyDescent="0.3">
      <c r="A40" s="505" t="s">
        <v>1304</v>
      </c>
      <c r="B40" s="506" t="s">
        <v>1305</v>
      </c>
      <c r="C40" s="506" t="s">
        <v>472</v>
      </c>
      <c r="D40" s="506" t="s">
        <v>1271</v>
      </c>
      <c r="E40" s="506" t="s">
        <v>1280</v>
      </c>
      <c r="F40" s="506" t="s">
        <v>1330</v>
      </c>
      <c r="G40" s="506" t="s">
        <v>1331</v>
      </c>
      <c r="H40" s="510">
        <v>71</v>
      </c>
      <c r="I40" s="510">
        <v>609322</v>
      </c>
      <c r="J40" s="506">
        <v>1.1555881756096822</v>
      </c>
      <c r="K40" s="506">
        <v>8582</v>
      </c>
      <c r="L40" s="510">
        <v>59</v>
      </c>
      <c r="M40" s="510">
        <v>527283</v>
      </c>
      <c r="N40" s="506">
        <v>1</v>
      </c>
      <c r="O40" s="506">
        <v>8937</v>
      </c>
      <c r="P40" s="510">
        <v>88</v>
      </c>
      <c r="Q40" s="510">
        <v>787072</v>
      </c>
      <c r="R40" s="527">
        <v>1.4926936768300894</v>
      </c>
      <c r="S40" s="511">
        <v>8944</v>
      </c>
    </row>
    <row r="41" spans="1:19" ht="14.4" customHeight="1" x14ac:dyDescent="0.3">
      <c r="A41" s="505" t="s">
        <v>1304</v>
      </c>
      <c r="B41" s="506" t="s">
        <v>1305</v>
      </c>
      <c r="C41" s="506" t="s">
        <v>472</v>
      </c>
      <c r="D41" s="506" t="s">
        <v>1271</v>
      </c>
      <c r="E41" s="506" t="s">
        <v>1280</v>
      </c>
      <c r="F41" s="506" t="s">
        <v>1332</v>
      </c>
      <c r="G41" s="506" t="s">
        <v>1333</v>
      </c>
      <c r="H41" s="510">
        <v>13</v>
      </c>
      <c r="I41" s="510">
        <v>136214</v>
      </c>
      <c r="J41" s="506">
        <v>2.4927074755238356</v>
      </c>
      <c r="K41" s="506">
        <v>10478</v>
      </c>
      <c r="L41" s="510">
        <v>5</v>
      </c>
      <c r="M41" s="510">
        <v>54645</v>
      </c>
      <c r="N41" s="506">
        <v>1</v>
      </c>
      <c r="O41" s="506">
        <v>10929</v>
      </c>
      <c r="P41" s="510">
        <v>9</v>
      </c>
      <c r="Q41" s="510">
        <v>98433</v>
      </c>
      <c r="R41" s="527">
        <v>1.8013175953884162</v>
      </c>
      <c r="S41" s="511">
        <v>10937</v>
      </c>
    </row>
    <row r="42" spans="1:19" ht="14.4" customHeight="1" x14ac:dyDescent="0.3">
      <c r="A42" s="505" t="s">
        <v>1304</v>
      </c>
      <c r="B42" s="506" t="s">
        <v>1305</v>
      </c>
      <c r="C42" s="506" t="s">
        <v>472</v>
      </c>
      <c r="D42" s="506" t="s">
        <v>1271</v>
      </c>
      <c r="E42" s="506" t="s">
        <v>1280</v>
      </c>
      <c r="F42" s="506" t="s">
        <v>1334</v>
      </c>
      <c r="G42" s="506" t="s">
        <v>1335</v>
      </c>
      <c r="H42" s="510">
        <v>11</v>
      </c>
      <c r="I42" s="510">
        <v>11396</v>
      </c>
      <c r="J42" s="506">
        <v>0.93925657298277421</v>
      </c>
      <c r="K42" s="506">
        <v>1036</v>
      </c>
      <c r="L42" s="510">
        <v>11</v>
      </c>
      <c r="M42" s="510">
        <v>12133</v>
      </c>
      <c r="N42" s="506">
        <v>1</v>
      </c>
      <c r="O42" s="506">
        <v>1103</v>
      </c>
      <c r="P42" s="510">
        <v>2</v>
      </c>
      <c r="Q42" s="510">
        <v>2208</v>
      </c>
      <c r="R42" s="527">
        <v>0.18198302151158</v>
      </c>
      <c r="S42" s="511">
        <v>1104</v>
      </c>
    </row>
    <row r="43" spans="1:19" ht="14.4" customHeight="1" x14ac:dyDescent="0.3">
      <c r="A43" s="505" t="s">
        <v>1304</v>
      </c>
      <c r="B43" s="506" t="s">
        <v>1305</v>
      </c>
      <c r="C43" s="506" t="s">
        <v>472</v>
      </c>
      <c r="D43" s="506" t="s">
        <v>1271</v>
      </c>
      <c r="E43" s="506" t="s">
        <v>1280</v>
      </c>
      <c r="F43" s="506" t="s">
        <v>1336</v>
      </c>
      <c r="G43" s="506" t="s">
        <v>1337</v>
      </c>
      <c r="H43" s="510">
        <v>3</v>
      </c>
      <c r="I43" s="510">
        <v>1707</v>
      </c>
      <c r="J43" s="506">
        <v>0.40440653873489696</v>
      </c>
      <c r="K43" s="506">
        <v>569</v>
      </c>
      <c r="L43" s="510">
        <v>7</v>
      </c>
      <c r="M43" s="510">
        <v>4221</v>
      </c>
      <c r="N43" s="506">
        <v>1</v>
      </c>
      <c r="O43" s="506">
        <v>603</v>
      </c>
      <c r="P43" s="510">
        <v>4</v>
      </c>
      <c r="Q43" s="510">
        <v>2412</v>
      </c>
      <c r="R43" s="527">
        <v>0.5714285714285714</v>
      </c>
      <c r="S43" s="511">
        <v>603</v>
      </c>
    </row>
    <row r="44" spans="1:19" ht="14.4" customHeight="1" x14ac:dyDescent="0.3">
      <c r="A44" s="505" t="s">
        <v>1304</v>
      </c>
      <c r="B44" s="506" t="s">
        <v>1305</v>
      </c>
      <c r="C44" s="506" t="s">
        <v>472</v>
      </c>
      <c r="D44" s="506" t="s">
        <v>1271</v>
      </c>
      <c r="E44" s="506" t="s">
        <v>1280</v>
      </c>
      <c r="F44" s="506" t="s">
        <v>1338</v>
      </c>
      <c r="G44" s="506"/>
      <c r="H44" s="510"/>
      <c r="I44" s="510"/>
      <c r="J44" s="506"/>
      <c r="K44" s="506"/>
      <c r="L44" s="510"/>
      <c r="M44" s="510"/>
      <c r="N44" s="506"/>
      <c r="O44" s="506"/>
      <c r="P44" s="510">
        <v>79</v>
      </c>
      <c r="Q44" s="510">
        <v>0</v>
      </c>
      <c r="R44" s="527"/>
      <c r="S44" s="511">
        <v>0</v>
      </c>
    </row>
    <row r="45" spans="1:19" ht="14.4" customHeight="1" x14ac:dyDescent="0.3">
      <c r="A45" s="505" t="s">
        <v>1304</v>
      </c>
      <c r="B45" s="506" t="s">
        <v>1305</v>
      </c>
      <c r="C45" s="506" t="s">
        <v>472</v>
      </c>
      <c r="D45" s="506" t="s">
        <v>1271</v>
      </c>
      <c r="E45" s="506" t="s">
        <v>1280</v>
      </c>
      <c r="F45" s="506" t="s">
        <v>1338</v>
      </c>
      <c r="G45" s="506" t="s">
        <v>1339</v>
      </c>
      <c r="H45" s="510"/>
      <c r="I45" s="510"/>
      <c r="J45" s="506"/>
      <c r="K45" s="506"/>
      <c r="L45" s="510"/>
      <c r="M45" s="510"/>
      <c r="N45" s="506"/>
      <c r="O45" s="506"/>
      <c r="P45" s="510">
        <v>123</v>
      </c>
      <c r="Q45" s="510">
        <v>0</v>
      </c>
      <c r="R45" s="527"/>
      <c r="S45" s="511">
        <v>0</v>
      </c>
    </row>
    <row r="46" spans="1:19" ht="14.4" customHeight="1" x14ac:dyDescent="0.3">
      <c r="A46" s="505" t="s">
        <v>1304</v>
      </c>
      <c r="B46" s="506" t="s">
        <v>1305</v>
      </c>
      <c r="C46" s="506" t="s">
        <v>472</v>
      </c>
      <c r="D46" s="506" t="s">
        <v>1271</v>
      </c>
      <c r="E46" s="506" t="s">
        <v>1280</v>
      </c>
      <c r="F46" s="506" t="s">
        <v>1340</v>
      </c>
      <c r="G46" s="506" t="s">
        <v>1341</v>
      </c>
      <c r="H46" s="510"/>
      <c r="I46" s="510"/>
      <c r="J46" s="506"/>
      <c r="K46" s="506"/>
      <c r="L46" s="510"/>
      <c r="M46" s="510"/>
      <c r="N46" s="506"/>
      <c r="O46" s="506"/>
      <c r="P46" s="510">
        <v>174</v>
      </c>
      <c r="Q46" s="510">
        <v>10462968</v>
      </c>
      <c r="R46" s="527"/>
      <c r="S46" s="511">
        <v>60132</v>
      </c>
    </row>
    <row r="47" spans="1:19" ht="14.4" customHeight="1" x14ac:dyDescent="0.3">
      <c r="A47" s="505" t="s">
        <v>1304</v>
      </c>
      <c r="B47" s="506" t="s">
        <v>1305</v>
      </c>
      <c r="C47" s="506" t="s">
        <v>472</v>
      </c>
      <c r="D47" s="506" t="s">
        <v>1271</v>
      </c>
      <c r="E47" s="506" t="s">
        <v>1280</v>
      </c>
      <c r="F47" s="506" t="s">
        <v>1342</v>
      </c>
      <c r="G47" s="506"/>
      <c r="H47" s="510"/>
      <c r="I47" s="510"/>
      <c r="J47" s="506"/>
      <c r="K47" s="506"/>
      <c r="L47" s="510"/>
      <c r="M47" s="510"/>
      <c r="N47" s="506"/>
      <c r="O47" s="506"/>
      <c r="P47" s="510">
        <v>11</v>
      </c>
      <c r="Q47" s="510">
        <v>0</v>
      </c>
      <c r="R47" s="527"/>
      <c r="S47" s="511">
        <v>0</v>
      </c>
    </row>
    <row r="48" spans="1:19" ht="14.4" customHeight="1" x14ac:dyDescent="0.3">
      <c r="A48" s="505" t="s">
        <v>1304</v>
      </c>
      <c r="B48" s="506" t="s">
        <v>1305</v>
      </c>
      <c r="C48" s="506" t="s">
        <v>472</v>
      </c>
      <c r="D48" s="506" t="s">
        <v>1271</v>
      </c>
      <c r="E48" s="506" t="s">
        <v>1280</v>
      </c>
      <c r="F48" s="506" t="s">
        <v>1342</v>
      </c>
      <c r="G48" s="506" t="s">
        <v>1343</v>
      </c>
      <c r="H48" s="510"/>
      <c r="I48" s="510"/>
      <c r="J48" s="506"/>
      <c r="K48" s="506"/>
      <c r="L48" s="510"/>
      <c r="M48" s="510"/>
      <c r="N48" s="506"/>
      <c r="O48" s="506"/>
      <c r="P48" s="510">
        <v>11</v>
      </c>
      <c r="Q48" s="510">
        <v>0</v>
      </c>
      <c r="R48" s="527"/>
      <c r="S48" s="511">
        <v>0</v>
      </c>
    </row>
    <row r="49" spans="1:19" ht="14.4" customHeight="1" thickBot="1" x14ac:dyDescent="0.35">
      <c r="A49" s="512" t="s">
        <v>1304</v>
      </c>
      <c r="B49" s="513" t="s">
        <v>1305</v>
      </c>
      <c r="C49" s="513" t="s">
        <v>472</v>
      </c>
      <c r="D49" s="513" t="s">
        <v>1271</v>
      </c>
      <c r="E49" s="513" t="s">
        <v>1280</v>
      </c>
      <c r="F49" s="513" t="s">
        <v>1344</v>
      </c>
      <c r="G49" s="513" t="s">
        <v>1345</v>
      </c>
      <c r="H49" s="517"/>
      <c r="I49" s="517"/>
      <c r="J49" s="513"/>
      <c r="K49" s="513"/>
      <c r="L49" s="517"/>
      <c r="M49" s="517"/>
      <c r="N49" s="513"/>
      <c r="O49" s="513"/>
      <c r="P49" s="517">
        <v>50</v>
      </c>
      <c r="Q49" s="517">
        <v>969000</v>
      </c>
      <c r="R49" s="529"/>
      <c r="S49" s="518">
        <v>19380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266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1041820</v>
      </c>
      <c r="C3" s="222">
        <f t="shared" ref="C3:R3" si="0">SUBTOTAL(9,C6:C1048576)</f>
        <v>6822.0701882981521</v>
      </c>
      <c r="D3" s="222">
        <f t="shared" si="0"/>
        <v>1310367.33</v>
      </c>
      <c r="E3" s="222">
        <f t="shared" si="0"/>
        <v>12</v>
      </c>
      <c r="F3" s="222">
        <f t="shared" si="0"/>
        <v>883203</v>
      </c>
      <c r="G3" s="225">
        <f>IF(D3&lt;&gt;0,F3/D3,"")</f>
        <v>0.67401176737213064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599"/>
      <c r="B5" s="600">
        <v>2015</v>
      </c>
      <c r="C5" s="601"/>
      <c r="D5" s="601">
        <v>2016</v>
      </c>
      <c r="E5" s="601"/>
      <c r="F5" s="601">
        <v>2017</v>
      </c>
      <c r="G5" s="639" t="s">
        <v>2</v>
      </c>
      <c r="H5" s="600">
        <v>2015</v>
      </c>
      <c r="I5" s="601"/>
      <c r="J5" s="601">
        <v>2016</v>
      </c>
      <c r="K5" s="601"/>
      <c r="L5" s="601">
        <v>2017</v>
      </c>
      <c r="M5" s="639" t="s">
        <v>2</v>
      </c>
      <c r="N5" s="600">
        <v>2015</v>
      </c>
      <c r="O5" s="601"/>
      <c r="P5" s="601">
        <v>2016</v>
      </c>
      <c r="Q5" s="601"/>
      <c r="R5" s="601">
        <v>2017</v>
      </c>
      <c r="S5" s="639" t="s">
        <v>2</v>
      </c>
    </row>
    <row r="6" spans="1:19" ht="14.4" customHeight="1" x14ac:dyDescent="0.3">
      <c r="A6" s="589" t="s">
        <v>1348</v>
      </c>
      <c r="B6" s="621">
        <v>1448</v>
      </c>
      <c r="C6" s="565">
        <v>0.33510761397824579</v>
      </c>
      <c r="D6" s="621">
        <v>4321</v>
      </c>
      <c r="E6" s="565">
        <v>1</v>
      </c>
      <c r="F6" s="621">
        <v>11017</v>
      </c>
      <c r="G6" s="570">
        <v>2.5496412867391807</v>
      </c>
      <c r="H6" s="621"/>
      <c r="I6" s="565"/>
      <c r="J6" s="621"/>
      <c r="K6" s="565"/>
      <c r="L6" s="621"/>
      <c r="M6" s="570"/>
      <c r="N6" s="621"/>
      <c r="O6" s="565"/>
      <c r="P6" s="621"/>
      <c r="Q6" s="565"/>
      <c r="R6" s="621"/>
      <c r="S6" s="122"/>
    </row>
    <row r="7" spans="1:19" ht="14.4" customHeight="1" x14ac:dyDescent="0.3">
      <c r="A7" s="590" t="s">
        <v>1349</v>
      </c>
      <c r="B7" s="623">
        <v>1448</v>
      </c>
      <c r="C7" s="506">
        <v>0.47662936142198814</v>
      </c>
      <c r="D7" s="623">
        <v>3038</v>
      </c>
      <c r="E7" s="506">
        <v>1</v>
      </c>
      <c r="F7" s="623">
        <v>64483</v>
      </c>
      <c r="G7" s="527">
        <v>21.225477287689269</v>
      </c>
      <c r="H7" s="623"/>
      <c r="I7" s="506"/>
      <c r="J7" s="623"/>
      <c r="K7" s="506"/>
      <c r="L7" s="623"/>
      <c r="M7" s="527"/>
      <c r="N7" s="623"/>
      <c r="O7" s="506"/>
      <c r="P7" s="623"/>
      <c r="Q7" s="506"/>
      <c r="R7" s="623"/>
      <c r="S7" s="528"/>
    </row>
    <row r="8" spans="1:19" ht="14.4" customHeight="1" x14ac:dyDescent="0.3">
      <c r="A8" s="590" t="s">
        <v>1350</v>
      </c>
      <c r="B8" s="623">
        <v>227246</v>
      </c>
      <c r="C8" s="506">
        <v>6818.0618061806181</v>
      </c>
      <c r="D8" s="623">
        <v>33.33</v>
      </c>
      <c r="E8" s="506">
        <v>1</v>
      </c>
      <c r="F8" s="623"/>
      <c r="G8" s="527"/>
      <c r="H8" s="623"/>
      <c r="I8" s="506"/>
      <c r="J8" s="623"/>
      <c r="K8" s="506"/>
      <c r="L8" s="623"/>
      <c r="M8" s="527"/>
      <c r="N8" s="623"/>
      <c r="O8" s="506"/>
      <c r="P8" s="623"/>
      <c r="Q8" s="506"/>
      <c r="R8" s="623"/>
      <c r="S8" s="528"/>
    </row>
    <row r="9" spans="1:19" ht="14.4" customHeight="1" x14ac:dyDescent="0.3">
      <c r="A9" s="590" t="s">
        <v>1351</v>
      </c>
      <c r="B9" s="623">
        <v>326228</v>
      </c>
      <c r="C9" s="506">
        <v>0.60576035711168841</v>
      </c>
      <c r="D9" s="623">
        <v>538543</v>
      </c>
      <c r="E9" s="506">
        <v>1</v>
      </c>
      <c r="F9" s="623">
        <v>175226</v>
      </c>
      <c r="G9" s="527">
        <v>0.32537049037866983</v>
      </c>
      <c r="H9" s="623"/>
      <c r="I9" s="506"/>
      <c r="J9" s="623"/>
      <c r="K9" s="506"/>
      <c r="L9" s="623"/>
      <c r="M9" s="527"/>
      <c r="N9" s="623"/>
      <c r="O9" s="506"/>
      <c r="P9" s="623"/>
      <c r="Q9" s="506"/>
      <c r="R9" s="623"/>
      <c r="S9" s="528"/>
    </row>
    <row r="10" spans="1:19" ht="14.4" customHeight="1" x14ac:dyDescent="0.3">
      <c r="A10" s="590" t="s">
        <v>1352</v>
      </c>
      <c r="B10" s="623">
        <v>362433</v>
      </c>
      <c r="C10" s="506">
        <v>0.73050403010434539</v>
      </c>
      <c r="D10" s="623">
        <v>496141</v>
      </c>
      <c r="E10" s="506">
        <v>1</v>
      </c>
      <c r="F10" s="623">
        <v>294918</v>
      </c>
      <c r="G10" s="527">
        <v>0.59442376259974483</v>
      </c>
      <c r="H10" s="623"/>
      <c r="I10" s="506"/>
      <c r="J10" s="623"/>
      <c r="K10" s="506"/>
      <c r="L10" s="623"/>
      <c r="M10" s="527"/>
      <c r="N10" s="623"/>
      <c r="O10" s="506"/>
      <c r="P10" s="623"/>
      <c r="Q10" s="506"/>
      <c r="R10" s="623"/>
      <c r="S10" s="528"/>
    </row>
    <row r="11" spans="1:19" ht="14.4" customHeight="1" x14ac:dyDescent="0.3">
      <c r="A11" s="590" t="s">
        <v>1353</v>
      </c>
      <c r="B11" s="623">
        <v>48843</v>
      </c>
      <c r="C11" s="506">
        <v>0.34501684714658076</v>
      </c>
      <c r="D11" s="623">
        <v>141567</v>
      </c>
      <c r="E11" s="506">
        <v>1</v>
      </c>
      <c r="F11" s="623">
        <v>235149</v>
      </c>
      <c r="G11" s="527">
        <v>1.6610438873466273</v>
      </c>
      <c r="H11" s="623"/>
      <c r="I11" s="506"/>
      <c r="J11" s="623"/>
      <c r="K11" s="506"/>
      <c r="L11" s="623"/>
      <c r="M11" s="527"/>
      <c r="N11" s="623"/>
      <c r="O11" s="506"/>
      <c r="P11" s="623"/>
      <c r="Q11" s="506"/>
      <c r="R11" s="623"/>
      <c r="S11" s="528"/>
    </row>
    <row r="12" spans="1:19" ht="14.4" customHeight="1" x14ac:dyDescent="0.3">
      <c r="A12" s="590" t="s">
        <v>1354</v>
      </c>
      <c r="B12" s="623"/>
      <c r="C12" s="506"/>
      <c r="D12" s="623">
        <v>33749</v>
      </c>
      <c r="E12" s="506">
        <v>1</v>
      </c>
      <c r="F12" s="623"/>
      <c r="G12" s="527"/>
      <c r="H12" s="623"/>
      <c r="I12" s="506"/>
      <c r="J12" s="623"/>
      <c r="K12" s="506"/>
      <c r="L12" s="623"/>
      <c r="M12" s="527"/>
      <c r="N12" s="623"/>
      <c r="O12" s="506"/>
      <c r="P12" s="623"/>
      <c r="Q12" s="506"/>
      <c r="R12" s="623"/>
      <c r="S12" s="528"/>
    </row>
    <row r="13" spans="1:19" ht="14.4" customHeight="1" x14ac:dyDescent="0.3">
      <c r="A13" s="590" t="s">
        <v>1355</v>
      </c>
      <c r="B13" s="623">
        <v>68742</v>
      </c>
      <c r="C13" s="506">
        <v>0.87076915281718692</v>
      </c>
      <c r="D13" s="623">
        <v>78944</v>
      </c>
      <c r="E13" s="506">
        <v>1</v>
      </c>
      <c r="F13" s="623">
        <v>86865</v>
      </c>
      <c r="G13" s="527">
        <v>1.1003369477097689</v>
      </c>
      <c r="H13" s="623"/>
      <c r="I13" s="506"/>
      <c r="J13" s="623"/>
      <c r="K13" s="506"/>
      <c r="L13" s="623"/>
      <c r="M13" s="527"/>
      <c r="N13" s="623"/>
      <c r="O13" s="506"/>
      <c r="P13" s="623"/>
      <c r="Q13" s="506"/>
      <c r="R13" s="623"/>
      <c r="S13" s="528"/>
    </row>
    <row r="14" spans="1:19" ht="14.4" customHeight="1" x14ac:dyDescent="0.3">
      <c r="A14" s="590" t="s">
        <v>1356</v>
      </c>
      <c r="B14" s="623"/>
      <c r="C14" s="506"/>
      <c r="D14" s="623"/>
      <c r="E14" s="506"/>
      <c r="F14" s="623">
        <v>1520</v>
      </c>
      <c r="G14" s="527"/>
      <c r="H14" s="623"/>
      <c r="I14" s="506"/>
      <c r="J14" s="623"/>
      <c r="K14" s="506"/>
      <c r="L14" s="623"/>
      <c r="M14" s="527"/>
      <c r="N14" s="623"/>
      <c r="O14" s="506"/>
      <c r="P14" s="623"/>
      <c r="Q14" s="506"/>
      <c r="R14" s="623"/>
      <c r="S14" s="528"/>
    </row>
    <row r="15" spans="1:19" ht="14.4" customHeight="1" x14ac:dyDescent="0.3">
      <c r="A15" s="590" t="s">
        <v>1357</v>
      </c>
      <c r="B15" s="623"/>
      <c r="C15" s="506"/>
      <c r="D15" s="623">
        <v>1519</v>
      </c>
      <c r="E15" s="506">
        <v>1</v>
      </c>
      <c r="F15" s="623"/>
      <c r="G15" s="527"/>
      <c r="H15" s="623"/>
      <c r="I15" s="506"/>
      <c r="J15" s="623"/>
      <c r="K15" s="506"/>
      <c r="L15" s="623"/>
      <c r="M15" s="527"/>
      <c r="N15" s="623"/>
      <c r="O15" s="506"/>
      <c r="P15" s="623"/>
      <c r="Q15" s="506"/>
      <c r="R15" s="623"/>
      <c r="S15" s="528"/>
    </row>
    <row r="16" spans="1:19" ht="14.4" customHeight="1" x14ac:dyDescent="0.3">
      <c r="A16" s="590" t="s">
        <v>1358</v>
      </c>
      <c r="B16" s="623">
        <v>5432</v>
      </c>
      <c r="C16" s="506">
        <v>0.64459475495431351</v>
      </c>
      <c r="D16" s="623">
        <v>8427</v>
      </c>
      <c r="E16" s="506">
        <v>1</v>
      </c>
      <c r="F16" s="623">
        <v>11220</v>
      </c>
      <c r="G16" s="527">
        <v>1.331434674261303</v>
      </c>
      <c r="H16" s="623"/>
      <c r="I16" s="506"/>
      <c r="J16" s="623"/>
      <c r="K16" s="506"/>
      <c r="L16" s="623"/>
      <c r="M16" s="527"/>
      <c r="N16" s="623"/>
      <c r="O16" s="506"/>
      <c r="P16" s="623"/>
      <c r="Q16" s="506"/>
      <c r="R16" s="623"/>
      <c r="S16" s="528"/>
    </row>
    <row r="17" spans="1:19" ht="14.4" customHeight="1" x14ac:dyDescent="0.3">
      <c r="A17" s="590" t="s">
        <v>1359</v>
      </c>
      <c r="B17" s="623"/>
      <c r="C17" s="506"/>
      <c r="D17" s="623">
        <v>2802</v>
      </c>
      <c r="E17" s="506">
        <v>1</v>
      </c>
      <c r="F17" s="623"/>
      <c r="G17" s="527"/>
      <c r="H17" s="623"/>
      <c r="I17" s="506"/>
      <c r="J17" s="623"/>
      <c r="K17" s="506"/>
      <c r="L17" s="623"/>
      <c r="M17" s="527"/>
      <c r="N17" s="623"/>
      <c r="O17" s="506"/>
      <c r="P17" s="623"/>
      <c r="Q17" s="506"/>
      <c r="R17" s="623"/>
      <c r="S17" s="528"/>
    </row>
    <row r="18" spans="1:19" ht="14.4" customHeight="1" x14ac:dyDescent="0.3">
      <c r="A18" s="590" t="s">
        <v>1360</v>
      </c>
      <c r="B18" s="623"/>
      <c r="C18" s="506"/>
      <c r="D18" s="623">
        <v>1283</v>
      </c>
      <c r="E18" s="506">
        <v>1</v>
      </c>
      <c r="F18" s="623"/>
      <c r="G18" s="527"/>
      <c r="H18" s="623"/>
      <c r="I18" s="506"/>
      <c r="J18" s="623"/>
      <c r="K18" s="506"/>
      <c r="L18" s="623"/>
      <c r="M18" s="527"/>
      <c r="N18" s="623"/>
      <c r="O18" s="506"/>
      <c r="P18" s="623"/>
      <c r="Q18" s="506"/>
      <c r="R18" s="623"/>
      <c r="S18" s="528"/>
    </row>
    <row r="19" spans="1:19" ht="14.4" customHeight="1" thickBot="1" x14ac:dyDescent="0.35">
      <c r="A19" s="627" t="s">
        <v>1361</v>
      </c>
      <c r="B19" s="625"/>
      <c r="C19" s="513"/>
      <c r="D19" s="625"/>
      <c r="E19" s="513"/>
      <c r="F19" s="625">
        <v>2805</v>
      </c>
      <c r="G19" s="529"/>
      <c r="H19" s="625"/>
      <c r="I19" s="513"/>
      <c r="J19" s="625"/>
      <c r="K19" s="513"/>
      <c r="L19" s="625"/>
      <c r="M19" s="529"/>
      <c r="N19" s="625"/>
      <c r="O19" s="513"/>
      <c r="P19" s="625"/>
      <c r="Q19" s="513"/>
      <c r="R19" s="625"/>
      <c r="S19" s="53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1377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266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504</v>
      </c>
      <c r="G3" s="103">
        <f t="shared" si="0"/>
        <v>1041820</v>
      </c>
      <c r="H3" s="103"/>
      <c r="I3" s="103"/>
      <c r="J3" s="103">
        <f t="shared" si="0"/>
        <v>637</v>
      </c>
      <c r="K3" s="103">
        <f t="shared" si="0"/>
        <v>1310367.33</v>
      </c>
      <c r="L3" s="103"/>
      <c r="M3" s="103"/>
      <c r="N3" s="103">
        <f t="shared" si="0"/>
        <v>440</v>
      </c>
      <c r="O3" s="103">
        <f t="shared" si="0"/>
        <v>883203</v>
      </c>
      <c r="P3" s="75">
        <f>IF(K3=0,0,O3/K3)</f>
        <v>0.67401176737213064</v>
      </c>
      <c r="Q3" s="104">
        <f>IF(N3=0,0,O3/N3)</f>
        <v>2007.2795454545455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2016</v>
      </c>
      <c r="K4" s="456"/>
      <c r="L4" s="105"/>
      <c r="M4" s="105"/>
      <c r="N4" s="455">
        <v>2017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0"/>
      <c r="B5" s="628"/>
      <c r="C5" s="630"/>
      <c r="D5" s="640"/>
      <c r="E5" s="632"/>
      <c r="F5" s="641" t="s">
        <v>71</v>
      </c>
      <c r="G5" s="642" t="s">
        <v>14</v>
      </c>
      <c r="H5" s="643"/>
      <c r="I5" s="643"/>
      <c r="J5" s="641" t="s">
        <v>71</v>
      </c>
      <c r="K5" s="642" t="s">
        <v>14</v>
      </c>
      <c r="L5" s="643"/>
      <c r="M5" s="643"/>
      <c r="N5" s="641" t="s">
        <v>71</v>
      </c>
      <c r="O5" s="642" t="s">
        <v>14</v>
      </c>
      <c r="P5" s="644"/>
      <c r="Q5" s="637"/>
    </row>
    <row r="6" spans="1:17" ht="14.4" customHeight="1" x14ac:dyDescent="0.3">
      <c r="A6" s="564" t="s">
        <v>1362</v>
      </c>
      <c r="B6" s="565" t="s">
        <v>1285</v>
      </c>
      <c r="C6" s="565" t="s">
        <v>1280</v>
      </c>
      <c r="D6" s="565" t="s">
        <v>1292</v>
      </c>
      <c r="E6" s="565" t="s">
        <v>1293</v>
      </c>
      <c r="F6" s="116"/>
      <c r="G6" s="116"/>
      <c r="H6" s="116"/>
      <c r="I6" s="116"/>
      <c r="J6" s="116"/>
      <c r="K6" s="116"/>
      <c r="L6" s="116"/>
      <c r="M6" s="116"/>
      <c r="N6" s="116">
        <v>1</v>
      </c>
      <c r="O6" s="116">
        <v>351</v>
      </c>
      <c r="P6" s="570"/>
      <c r="Q6" s="581">
        <v>351</v>
      </c>
    </row>
    <row r="7" spans="1:17" ht="14.4" customHeight="1" x14ac:dyDescent="0.3">
      <c r="A7" s="505" t="s">
        <v>1362</v>
      </c>
      <c r="B7" s="506" t="s">
        <v>1285</v>
      </c>
      <c r="C7" s="506" t="s">
        <v>1280</v>
      </c>
      <c r="D7" s="506" t="s">
        <v>1296</v>
      </c>
      <c r="E7" s="506" t="s">
        <v>1297</v>
      </c>
      <c r="F7" s="510">
        <v>1</v>
      </c>
      <c r="G7" s="510">
        <v>1448</v>
      </c>
      <c r="H7" s="510">
        <v>0.47662936142198814</v>
      </c>
      <c r="I7" s="510">
        <v>1448</v>
      </c>
      <c r="J7" s="510">
        <v>2</v>
      </c>
      <c r="K7" s="510">
        <v>3038</v>
      </c>
      <c r="L7" s="510">
        <v>1</v>
      </c>
      <c r="M7" s="510">
        <v>1519</v>
      </c>
      <c r="N7" s="510"/>
      <c r="O7" s="510"/>
      <c r="P7" s="527"/>
      <c r="Q7" s="511"/>
    </row>
    <row r="8" spans="1:17" ht="14.4" customHeight="1" x14ac:dyDescent="0.3">
      <c r="A8" s="505" t="s">
        <v>1362</v>
      </c>
      <c r="B8" s="506" t="s">
        <v>1305</v>
      </c>
      <c r="C8" s="506" t="s">
        <v>1280</v>
      </c>
      <c r="D8" s="506" t="s">
        <v>1310</v>
      </c>
      <c r="E8" s="506" t="s">
        <v>1311</v>
      </c>
      <c r="F8" s="510"/>
      <c r="G8" s="510"/>
      <c r="H8" s="510"/>
      <c r="I8" s="510"/>
      <c r="J8" s="510">
        <v>1</v>
      </c>
      <c r="K8" s="510">
        <v>1283</v>
      </c>
      <c r="L8" s="510">
        <v>1</v>
      </c>
      <c r="M8" s="510">
        <v>1283</v>
      </c>
      <c r="N8" s="510">
        <v>2</v>
      </c>
      <c r="O8" s="510">
        <v>2570</v>
      </c>
      <c r="P8" s="527">
        <v>2.0031176929072485</v>
      </c>
      <c r="Q8" s="511">
        <v>1285</v>
      </c>
    </row>
    <row r="9" spans="1:17" ht="14.4" customHeight="1" x14ac:dyDescent="0.3">
      <c r="A9" s="505" t="s">
        <v>1362</v>
      </c>
      <c r="B9" s="506" t="s">
        <v>1305</v>
      </c>
      <c r="C9" s="506" t="s">
        <v>1280</v>
      </c>
      <c r="D9" s="506" t="s">
        <v>1316</v>
      </c>
      <c r="E9" s="506" t="s">
        <v>1317</v>
      </c>
      <c r="F9" s="510"/>
      <c r="G9" s="510"/>
      <c r="H9" s="510"/>
      <c r="I9" s="510"/>
      <c r="J9" s="510"/>
      <c r="K9" s="510"/>
      <c r="L9" s="510"/>
      <c r="M9" s="510"/>
      <c r="N9" s="510">
        <v>8</v>
      </c>
      <c r="O9" s="510">
        <v>8096</v>
      </c>
      <c r="P9" s="527"/>
      <c r="Q9" s="511">
        <v>1012</v>
      </c>
    </row>
    <row r="10" spans="1:17" ht="14.4" customHeight="1" x14ac:dyDescent="0.3">
      <c r="A10" s="505" t="s">
        <v>1363</v>
      </c>
      <c r="B10" s="506" t="s">
        <v>1285</v>
      </c>
      <c r="C10" s="506" t="s">
        <v>1280</v>
      </c>
      <c r="D10" s="506" t="s">
        <v>1288</v>
      </c>
      <c r="E10" s="506" t="s">
        <v>1289</v>
      </c>
      <c r="F10" s="510"/>
      <c r="G10" s="510"/>
      <c r="H10" s="510"/>
      <c r="I10" s="510"/>
      <c r="J10" s="510"/>
      <c r="K10" s="510"/>
      <c r="L10" s="510"/>
      <c r="M10" s="510"/>
      <c r="N10" s="510">
        <v>1</v>
      </c>
      <c r="O10" s="510">
        <v>2480</v>
      </c>
      <c r="P10" s="527"/>
      <c r="Q10" s="511">
        <v>2480</v>
      </c>
    </row>
    <row r="11" spans="1:17" ht="14.4" customHeight="1" x14ac:dyDescent="0.3">
      <c r="A11" s="505" t="s">
        <v>1363</v>
      </c>
      <c r="B11" s="506" t="s">
        <v>1285</v>
      </c>
      <c r="C11" s="506" t="s">
        <v>1280</v>
      </c>
      <c r="D11" s="506" t="s">
        <v>1292</v>
      </c>
      <c r="E11" s="506" t="s">
        <v>1293</v>
      </c>
      <c r="F11" s="510"/>
      <c r="G11" s="510"/>
      <c r="H11" s="510"/>
      <c r="I11" s="510"/>
      <c r="J11" s="510"/>
      <c r="K11" s="510"/>
      <c r="L11" s="510"/>
      <c r="M11" s="510"/>
      <c r="N11" s="510">
        <v>1</v>
      </c>
      <c r="O11" s="510">
        <v>351</v>
      </c>
      <c r="P11" s="527"/>
      <c r="Q11" s="511">
        <v>351</v>
      </c>
    </row>
    <row r="12" spans="1:17" ht="14.4" customHeight="1" x14ac:dyDescent="0.3">
      <c r="A12" s="505" t="s">
        <v>1363</v>
      </c>
      <c r="B12" s="506" t="s">
        <v>1285</v>
      </c>
      <c r="C12" s="506" t="s">
        <v>1280</v>
      </c>
      <c r="D12" s="506" t="s">
        <v>1296</v>
      </c>
      <c r="E12" s="506" t="s">
        <v>1297</v>
      </c>
      <c r="F12" s="510">
        <v>1</v>
      </c>
      <c r="G12" s="510">
        <v>1448</v>
      </c>
      <c r="H12" s="510">
        <v>0.47662936142198814</v>
      </c>
      <c r="I12" s="510">
        <v>1448</v>
      </c>
      <c r="J12" s="510">
        <v>2</v>
      </c>
      <c r="K12" s="510">
        <v>3038</v>
      </c>
      <c r="L12" s="510">
        <v>1</v>
      </c>
      <c r="M12" s="510">
        <v>1519</v>
      </c>
      <c r="N12" s="510">
        <v>1</v>
      </c>
      <c r="O12" s="510">
        <v>1520</v>
      </c>
      <c r="P12" s="527">
        <v>0.50032916392363402</v>
      </c>
      <c r="Q12" s="511">
        <v>1520</v>
      </c>
    </row>
    <row r="13" spans="1:17" ht="14.4" customHeight="1" x14ac:dyDescent="0.3">
      <c r="A13" s="505" t="s">
        <v>1363</v>
      </c>
      <c r="B13" s="506" t="s">
        <v>1305</v>
      </c>
      <c r="C13" s="506" t="s">
        <v>1280</v>
      </c>
      <c r="D13" s="506" t="s">
        <v>1338</v>
      </c>
      <c r="E13" s="506"/>
      <c r="F13" s="510"/>
      <c r="G13" s="510"/>
      <c r="H13" s="510"/>
      <c r="I13" s="510"/>
      <c r="J13" s="510"/>
      <c r="K13" s="510"/>
      <c r="L13" s="510"/>
      <c r="M13" s="510"/>
      <c r="N13" s="510">
        <v>1</v>
      </c>
      <c r="O13" s="510">
        <v>0</v>
      </c>
      <c r="P13" s="527"/>
      <c r="Q13" s="511">
        <v>0</v>
      </c>
    </row>
    <row r="14" spans="1:17" ht="14.4" customHeight="1" x14ac:dyDescent="0.3">
      <c r="A14" s="505" t="s">
        <v>1363</v>
      </c>
      <c r="B14" s="506" t="s">
        <v>1305</v>
      </c>
      <c r="C14" s="506" t="s">
        <v>1280</v>
      </c>
      <c r="D14" s="506" t="s">
        <v>1340</v>
      </c>
      <c r="E14" s="506" t="s">
        <v>1341</v>
      </c>
      <c r="F14" s="510"/>
      <c r="G14" s="510"/>
      <c r="H14" s="510"/>
      <c r="I14" s="510"/>
      <c r="J14" s="510"/>
      <c r="K14" s="510"/>
      <c r="L14" s="510"/>
      <c r="M14" s="510"/>
      <c r="N14" s="510">
        <v>1</v>
      </c>
      <c r="O14" s="510">
        <v>60132</v>
      </c>
      <c r="P14" s="527"/>
      <c r="Q14" s="511">
        <v>60132</v>
      </c>
    </row>
    <row r="15" spans="1:17" ht="14.4" customHeight="1" x14ac:dyDescent="0.3">
      <c r="A15" s="505" t="s">
        <v>1364</v>
      </c>
      <c r="B15" s="506" t="s">
        <v>1285</v>
      </c>
      <c r="C15" s="506" t="s">
        <v>1280</v>
      </c>
      <c r="D15" s="506" t="s">
        <v>1292</v>
      </c>
      <c r="E15" s="506" t="s">
        <v>1293</v>
      </c>
      <c r="F15" s="510">
        <v>2</v>
      </c>
      <c r="G15" s="510">
        <v>654</v>
      </c>
      <c r="H15" s="510"/>
      <c r="I15" s="510">
        <v>327</v>
      </c>
      <c r="J15" s="510"/>
      <c r="K15" s="510"/>
      <c r="L15" s="510"/>
      <c r="M15" s="510"/>
      <c r="N15" s="510"/>
      <c r="O15" s="510"/>
      <c r="P15" s="527"/>
      <c r="Q15" s="511"/>
    </row>
    <row r="16" spans="1:17" ht="14.4" customHeight="1" x14ac:dyDescent="0.3">
      <c r="A16" s="505" t="s">
        <v>1364</v>
      </c>
      <c r="B16" s="506" t="s">
        <v>1285</v>
      </c>
      <c r="C16" s="506" t="s">
        <v>1280</v>
      </c>
      <c r="D16" s="506" t="s">
        <v>1294</v>
      </c>
      <c r="E16" s="506" t="s">
        <v>1295</v>
      </c>
      <c r="F16" s="510"/>
      <c r="G16" s="510"/>
      <c r="H16" s="510"/>
      <c r="I16" s="510"/>
      <c r="J16" s="510">
        <v>1</v>
      </c>
      <c r="K16" s="510">
        <v>33.33</v>
      </c>
      <c r="L16" s="510">
        <v>1</v>
      </c>
      <c r="M16" s="510">
        <v>33.33</v>
      </c>
      <c r="N16" s="510"/>
      <c r="O16" s="510"/>
      <c r="P16" s="527"/>
      <c r="Q16" s="511"/>
    </row>
    <row r="17" spans="1:17" ht="14.4" customHeight="1" x14ac:dyDescent="0.3">
      <c r="A17" s="505" t="s">
        <v>1364</v>
      </c>
      <c r="B17" s="506" t="s">
        <v>1285</v>
      </c>
      <c r="C17" s="506" t="s">
        <v>1280</v>
      </c>
      <c r="D17" s="506" t="s">
        <v>1296</v>
      </c>
      <c r="E17" s="506" t="s">
        <v>1297</v>
      </c>
      <c r="F17" s="510">
        <v>1</v>
      </c>
      <c r="G17" s="510">
        <v>1448</v>
      </c>
      <c r="H17" s="510"/>
      <c r="I17" s="510">
        <v>1448</v>
      </c>
      <c r="J17" s="510"/>
      <c r="K17" s="510"/>
      <c r="L17" s="510"/>
      <c r="M17" s="510"/>
      <c r="N17" s="510"/>
      <c r="O17" s="510"/>
      <c r="P17" s="527"/>
      <c r="Q17" s="511"/>
    </row>
    <row r="18" spans="1:17" ht="14.4" customHeight="1" x14ac:dyDescent="0.3">
      <c r="A18" s="505" t="s">
        <v>1364</v>
      </c>
      <c r="B18" s="506" t="s">
        <v>1305</v>
      </c>
      <c r="C18" s="506" t="s">
        <v>1280</v>
      </c>
      <c r="D18" s="506" t="s">
        <v>1316</v>
      </c>
      <c r="E18" s="506" t="s">
        <v>1317</v>
      </c>
      <c r="F18" s="510">
        <v>1</v>
      </c>
      <c r="G18" s="510">
        <v>1008</v>
      </c>
      <c r="H18" s="510"/>
      <c r="I18" s="510">
        <v>1008</v>
      </c>
      <c r="J18" s="510"/>
      <c r="K18" s="510"/>
      <c r="L18" s="510"/>
      <c r="M18" s="510"/>
      <c r="N18" s="510"/>
      <c r="O18" s="510"/>
      <c r="P18" s="527"/>
      <c r="Q18" s="511"/>
    </row>
    <row r="19" spans="1:17" ht="14.4" customHeight="1" x14ac:dyDescent="0.3">
      <c r="A19" s="505" t="s">
        <v>1364</v>
      </c>
      <c r="B19" s="506" t="s">
        <v>1305</v>
      </c>
      <c r="C19" s="506" t="s">
        <v>1280</v>
      </c>
      <c r="D19" s="506" t="s">
        <v>1318</v>
      </c>
      <c r="E19" s="506" t="s">
        <v>1319</v>
      </c>
      <c r="F19" s="510">
        <v>99</v>
      </c>
      <c r="G19" s="510">
        <v>224136</v>
      </c>
      <c r="H19" s="510"/>
      <c r="I19" s="510">
        <v>2264</v>
      </c>
      <c r="J19" s="510"/>
      <c r="K19" s="510"/>
      <c r="L19" s="510"/>
      <c r="M19" s="510"/>
      <c r="N19" s="510"/>
      <c r="O19" s="510"/>
      <c r="P19" s="527"/>
      <c r="Q19" s="511"/>
    </row>
    <row r="20" spans="1:17" ht="14.4" customHeight="1" x14ac:dyDescent="0.3">
      <c r="A20" s="505" t="s">
        <v>1365</v>
      </c>
      <c r="B20" s="506" t="s">
        <v>1285</v>
      </c>
      <c r="C20" s="506" t="s">
        <v>1280</v>
      </c>
      <c r="D20" s="506" t="s">
        <v>1288</v>
      </c>
      <c r="E20" s="506" t="s">
        <v>1289</v>
      </c>
      <c r="F20" s="510"/>
      <c r="G20" s="510"/>
      <c r="H20" s="510"/>
      <c r="I20" s="510"/>
      <c r="J20" s="510">
        <v>2</v>
      </c>
      <c r="K20" s="510">
        <v>4956</v>
      </c>
      <c r="L20" s="510">
        <v>1</v>
      </c>
      <c r="M20" s="510">
        <v>2478</v>
      </c>
      <c r="N20" s="510">
        <v>1</v>
      </c>
      <c r="O20" s="510">
        <v>2480</v>
      </c>
      <c r="P20" s="527">
        <v>0.50040355125100888</v>
      </c>
      <c r="Q20" s="511">
        <v>2480</v>
      </c>
    </row>
    <row r="21" spans="1:17" ht="14.4" customHeight="1" x14ac:dyDescent="0.3">
      <c r="A21" s="505" t="s">
        <v>1365</v>
      </c>
      <c r="B21" s="506" t="s">
        <v>1285</v>
      </c>
      <c r="C21" s="506" t="s">
        <v>1280</v>
      </c>
      <c r="D21" s="506" t="s">
        <v>1292</v>
      </c>
      <c r="E21" s="506" t="s">
        <v>1293</v>
      </c>
      <c r="F21" s="510">
        <v>9</v>
      </c>
      <c r="G21" s="510">
        <v>2943</v>
      </c>
      <c r="H21" s="510">
        <v>0.93428571428571427</v>
      </c>
      <c r="I21" s="510">
        <v>327</v>
      </c>
      <c r="J21" s="510">
        <v>9</v>
      </c>
      <c r="K21" s="510">
        <v>3150</v>
      </c>
      <c r="L21" s="510">
        <v>1</v>
      </c>
      <c r="M21" s="510">
        <v>350</v>
      </c>
      <c r="N21" s="510">
        <v>2</v>
      </c>
      <c r="O21" s="510">
        <v>702</v>
      </c>
      <c r="P21" s="527">
        <v>0.22285714285714286</v>
      </c>
      <c r="Q21" s="511">
        <v>351</v>
      </c>
    </row>
    <row r="22" spans="1:17" ht="14.4" customHeight="1" x14ac:dyDescent="0.3">
      <c r="A22" s="505" t="s">
        <v>1365</v>
      </c>
      <c r="B22" s="506" t="s">
        <v>1285</v>
      </c>
      <c r="C22" s="506" t="s">
        <v>1280</v>
      </c>
      <c r="D22" s="506" t="s">
        <v>1296</v>
      </c>
      <c r="E22" s="506" t="s">
        <v>1297</v>
      </c>
      <c r="F22" s="510">
        <v>5</v>
      </c>
      <c r="G22" s="510">
        <v>7240</v>
      </c>
      <c r="H22" s="510">
        <v>0.68089908774569741</v>
      </c>
      <c r="I22" s="510">
        <v>1448</v>
      </c>
      <c r="J22" s="510">
        <v>7</v>
      </c>
      <c r="K22" s="510">
        <v>10633</v>
      </c>
      <c r="L22" s="510">
        <v>1</v>
      </c>
      <c r="M22" s="510">
        <v>1519</v>
      </c>
      <c r="N22" s="510">
        <v>1</v>
      </c>
      <c r="O22" s="510">
        <v>1520</v>
      </c>
      <c r="P22" s="527">
        <v>0.14295118969246684</v>
      </c>
      <c r="Q22" s="511">
        <v>1520</v>
      </c>
    </row>
    <row r="23" spans="1:17" ht="14.4" customHeight="1" x14ac:dyDescent="0.3">
      <c r="A23" s="505" t="s">
        <v>1365</v>
      </c>
      <c r="B23" s="506" t="s">
        <v>1305</v>
      </c>
      <c r="C23" s="506" t="s">
        <v>1280</v>
      </c>
      <c r="D23" s="506" t="s">
        <v>1308</v>
      </c>
      <c r="E23" s="506" t="s">
        <v>1309</v>
      </c>
      <c r="F23" s="510">
        <v>6</v>
      </c>
      <c r="G23" s="510">
        <v>1818</v>
      </c>
      <c r="H23" s="510">
        <v>1.9299363057324841</v>
      </c>
      <c r="I23" s="510">
        <v>303</v>
      </c>
      <c r="J23" s="510">
        <v>3</v>
      </c>
      <c r="K23" s="510">
        <v>942</v>
      </c>
      <c r="L23" s="510">
        <v>1</v>
      </c>
      <c r="M23" s="510">
        <v>314</v>
      </c>
      <c r="N23" s="510"/>
      <c r="O23" s="510"/>
      <c r="P23" s="527"/>
      <c r="Q23" s="511"/>
    </row>
    <row r="24" spans="1:17" ht="14.4" customHeight="1" x14ac:dyDescent="0.3">
      <c r="A24" s="505" t="s">
        <v>1365</v>
      </c>
      <c r="B24" s="506" t="s">
        <v>1305</v>
      </c>
      <c r="C24" s="506" t="s">
        <v>1280</v>
      </c>
      <c r="D24" s="506" t="s">
        <v>1310</v>
      </c>
      <c r="E24" s="506" t="s">
        <v>1311</v>
      </c>
      <c r="F24" s="510">
        <v>5</v>
      </c>
      <c r="G24" s="510">
        <v>6340</v>
      </c>
      <c r="H24" s="510">
        <v>0.3801187121530068</v>
      </c>
      <c r="I24" s="510">
        <v>1268</v>
      </c>
      <c r="J24" s="510">
        <v>13</v>
      </c>
      <c r="K24" s="510">
        <v>16679</v>
      </c>
      <c r="L24" s="510">
        <v>1</v>
      </c>
      <c r="M24" s="510">
        <v>1283</v>
      </c>
      <c r="N24" s="510">
        <v>4</v>
      </c>
      <c r="O24" s="510">
        <v>5140</v>
      </c>
      <c r="P24" s="527">
        <v>0.30817195275496134</v>
      </c>
      <c r="Q24" s="511">
        <v>1285</v>
      </c>
    </row>
    <row r="25" spans="1:17" ht="14.4" customHeight="1" x14ac:dyDescent="0.3">
      <c r="A25" s="505" t="s">
        <v>1365</v>
      </c>
      <c r="B25" s="506" t="s">
        <v>1305</v>
      </c>
      <c r="C25" s="506" t="s">
        <v>1280</v>
      </c>
      <c r="D25" s="506" t="s">
        <v>1318</v>
      </c>
      <c r="E25" s="506" t="s">
        <v>1319</v>
      </c>
      <c r="F25" s="510">
        <v>108</v>
      </c>
      <c r="G25" s="510">
        <v>244512</v>
      </c>
      <c r="H25" s="510">
        <v>0.51741563047544881</v>
      </c>
      <c r="I25" s="510">
        <v>2264</v>
      </c>
      <c r="J25" s="510">
        <v>206</v>
      </c>
      <c r="K25" s="510">
        <v>472564</v>
      </c>
      <c r="L25" s="510">
        <v>1</v>
      </c>
      <c r="M25" s="510">
        <v>2294</v>
      </c>
      <c r="N25" s="510">
        <v>72</v>
      </c>
      <c r="O25" s="510">
        <v>165384</v>
      </c>
      <c r="P25" s="527">
        <v>0.3499716440524458</v>
      </c>
      <c r="Q25" s="511">
        <v>2297</v>
      </c>
    </row>
    <row r="26" spans="1:17" ht="14.4" customHeight="1" x14ac:dyDescent="0.3">
      <c r="A26" s="505" t="s">
        <v>1365</v>
      </c>
      <c r="B26" s="506" t="s">
        <v>1305</v>
      </c>
      <c r="C26" s="506" t="s">
        <v>1280</v>
      </c>
      <c r="D26" s="506" t="s">
        <v>1324</v>
      </c>
      <c r="E26" s="506" t="s">
        <v>1325</v>
      </c>
      <c r="F26" s="510">
        <v>7</v>
      </c>
      <c r="G26" s="510">
        <v>6195</v>
      </c>
      <c r="H26" s="510">
        <v>2.2061965811965814</v>
      </c>
      <c r="I26" s="510">
        <v>885</v>
      </c>
      <c r="J26" s="510">
        <v>3</v>
      </c>
      <c r="K26" s="510">
        <v>2808</v>
      </c>
      <c r="L26" s="510">
        <v>1</v>
      </c>
      <c r="M26" s="510">
        <v>936</v>
      </c>
      <c r="N26" s="510"/>
      <c r="O26" s="510"/>
      <c r="P26" s="527"/>
      <c r="Q26" s="511"/>
    </row>
    <row r="27" spans="1:17" ht="14.4" customHeight="1" x14ac:dyDescent="0.3">
      <c r="A27" s="505" t="s">
        <v>1365</v>
      </c>
      <c r="B27" s="506" t="s">
        <v>1305</v>
      </c>
      <c r="C27" s="506" t="s">
        <v>1280</v>
      </c>
      <c r="D27" s="506" t="s">
        <v>1330</v>
      </c>
      <c r="E27" s="506" t="s">
        <v>1331</v>
      </c>
      <c r="F27" s="510">
        <v>3</v>
      </c>
      <c r="G27" s="510">
        <v>25746</v>
      </c>
      <c r="H27" s="510">
        <v>0.96027749804184848</v>
      </c>
      <c r="I27" s="510">
        <v>8582</v>
      </c>
      <c r="J27" s="510">
        <v>3</v>
      </c>
      <c r="K27" s="510">
        <v>26811</v>
      </c>
      <c r="L27" s="510">
        <v>1</v>
      </c>
      <c r="M27" s="510">
        <v>8937</v>
      </c>
      <c r="N27" s="510"/>
      <c r="O27" s="510"/>
      <c r="P27" s="527"/>
      <c r="Q27" s="511"/>
    </row>
    <row r="28" spans="1:17" ht="14.4" customHeight="1" x14ac:dyDescent="0.3">
      <c r="A28" s="505" t="s">
        <v>1365</v>
      </c>
      <c r="B28" s="506" t="s">
        <v>1305</v>
      </c>
      <c r="C28" s="506" t="s">
        <v>1280</v>
      </c>
      <c r="D28" s="506" t="s">
        <v>1332</v>
      </c>
      <c r="E28" s="506" t="s">
        <v>1333</v>
      </c>
      <c r="F28" s="510">
        <v>3</v>
      </c>
      <c r="G28" s="510">
        <v>31434</v>
      </c>
      <c r="H28" s="510"/>
      <c r="I28" s="510">
        <v>10478</v>
      </c>
      <c r="J28" s="510"/>
      <c r="K28" s="510"/>
      <c r="L28" s="510"/>
      <c r="M28" s="510"/>
      <c r="N28" s="510"/>
      <c r="O28" s="510"/>
      <c r="P28" s="527"/>
      <c r="Q28" s="511"/>
    </row>
    <row r="29" spans="1:17" ht="14.4" customHeight="1" x14ac:dyDescent="0.3">
      <c r="A29" s="505" t="s">
        <v>1304</v>
      </c>
      <c r="B29" s="506" t="s">
        <v>1285</v>
      </c>
      <c r="C29" s="506" t="s">
        <v>1280</v>
      </c>
      <c r="D29" s="506" t="s">
        <v>1288</v>
      </c>
      <c r="E29" s="506" t="s">
        <v>1289</v>
      </c>
      <c r="F29" s="510">
        <v>5</v>
      </c>
      <c r="G29" s="510">
        <v>11680</v>
      </c>
      <c r="H29" s="510">
        <v>0.94269572235673926</v>
      </c>
      <c r="I29" s="510">
        <v>2336</v>
      </c>
      <c r="J29" s="510">
        <v>5</v>
      </c>
      <c r="K29" s="510">
        <v>12390</v>
      </c>
      <c r="L29" s="510">
        <v>1</v>
      </c>
      <c r="M29" s="510">
        <v>2478</v>
      </c>
      <c r="N29" s="510">
        <v>1</v>
      </c>
      <c r="O29" s="510">
        <v>2480</v>
      </c>
      <c r="P29" s="527">
        <v>0.20016142050040356</v>
      </c>
      <c r="Q29" s="511">
        <v>2480</v>
      </c>
    </row>
    <row r="30" spans="1:17" ht="14.4" customHeight="1" x14ac:dyDescent="0.3">
      <c r="A30" s="505" t="s">
        <v>1304</v>
      </c>
      <c r="B30" s="506" t="s">
        <v>1285</v>
      </c>
      <c r="C30" s="506" t="s">
        <v>1280</v>
      </c>
      <c r="D30" s="506" t="s">
        <v>1292</v>
      </c>
      <c r="E30" s="506" t="s">
        <v>1293</v>
      </c>
      <c r="F30" s="510">
        <v>15</v>
      </c>
      <c r="G30" s="510">
        <v>4905</v>
      </c>
      <c r="H30" s="510">
        <v>0.66734693877551021</v>
      </c>
      <c r="I30" s="510">
        <v>327</v>
      </c>
      <c r="J30" s="510">
        <v>21</v>
      </c>
      <c r="K30" s="510">
        <v>7350</v>
      </c>
      <c r="L30" s="510">
        <v>1</v>
      </c>
      <c r="M30" s="510">
        <v>350</v>
      </c>
      <c r="N30" s="510">
        <v>14</v>
      </c>
      <c r="O30" s="510">
        <v>4914</v>
      </c>
      <c r="P30" s="527">
        <v>0.66857142857142859</v>
      </c>
      <c r="Q30" s="511">
        <v>351</v>
      </c>
    </row>
    <row r="31" spans="1:17" ht="14.4" customHeight="1" x14ac:dyDescent="0.3">
      <c r="A31" s="505" t="s">
        <v>1304</v>
      </c>
      <c r="B31" s="506" t="s">
        <v>1285</v>
      </c>
      <c r="C31" s="506" t="s">
        <v>1280</v>
      </c>
      <c r="D31" s="506" t="s">
        <v>1296</v>
      </c>
      <c r="E31" s="506" t="s">
        <v>1297</v>
      </c>
      <c r="F31" s="510">
        <v>12</v>
      </c>
      <c r="G31" s="510">
        <v>17376</v>
      </c>
      <c r="H31" s="510">
        <v>0.45756418696510864</v>
      </c>
      <c r="I31" s="510">
        <v>1448</v>
      </c>
      <c r="J31" s="510">
        <v>25</v>
      </c>
      <c r="K31" s="510">
        <v>37975</v>
      </c>
      <c r="L31" s="510">
        <v>1</v>
      </c>
      <c r="M31" s="510">
        <v>1519</v>
      </c>
      <c r="N31" s="510">
        <v>18</v>
      </c>
      <c r="O31" s="510">
        <v>27360</v>
      </c>
      <c r="P31" s="527">
        <v>0.72047399605003293</v>
      </c>
      <c r="Q31" s="511">
        <v>1520</v>
      </c>
    </row>
    <row r="32" spans="1:17" ht="14.4" customHeight="1" x14ac:dyDescent="0.3">
      <c r="A32" s="505" t="s">
        <v>1304</v>
      </c>
      <c r="B32" s="506" t="s">
        <v>1305</v>
      </c>
      <c r="C32" s="506" t="s">
        <v>1280</v>
      </c>
      <c r="D32" s="506" t="s">
        <v>1308</v>
      </c>
      <c r="E32" s="506" t="s">
        <v>1309</v>
      </c>
      <c r="F32" s="510">
        <v>8</v>
      </c>
      <c r="G32" s="510">
        <v>2424</v>
      </c>
      <c r="H32" s="510">
        <v>0.59382655560999509</v>
      </c>
      <c r="I32" s="510">
        <v>303</v>
      </c>
      <c r="J32" s="510">
        <v>13</v>
      </c>
      <c r="K32" s="510">
        <v>4082</v>
      </c>
      <c r="L32" s="510">
        <v>1</v>
      </c>
      <c r="M32" s="510">
        <v>314</v>
      </c>
      <c r="N32" s="510">
        <v>16</v>
      </c>
      <c r="O32" s="510">
        <v>5040</v>
      </c>
      <c r="P32" s="527">
        <v>1.2346888780009799</v>
      </c>
      <c r="Q32" s="511">
        <v>315</v>
      </c>
    </row>
    <row r="33" spans="1:17" ht="14.4" customHeight="1" x14ac:dyDescent="0.3">
      <c r="A33" s="505" t="s">
        <v>1304</v>
      </c>
      <c r="B33" s="506" t="s">
        <v>1305</v>
      </c>
      <c r="C33" s="506" t="s">
        <v>1280</v>
      </c>
      <c r="D33" s="506" t="s">
        <v>1310</v>
      </c>
      <c r="E33" s="506" t="s">
        <v>1311</v>
      </c>
      <c r="F33" s="510">
        <v>12</v>
      </c>
      <c r="G33" s="510">
        <v>15216</v>
      </c>
      <c r="H33" s="510">
        <v>0.65887243439854504</v>
      </c>
      <c r="I33" s="510">
        <v>1268</v>
      </c>
      <c r="J33" s="510">
        <v>18</v>
      </c>
      <c r="K33" s="510">
        <v>23094</v>
      </c>
      <c r="L33" s="510">
        <v>1</v>
      </c>
      <c r="M33" s="510">
        <v>1283</v>
      </c>
      <c r="N33" s="510">
        <v>16</v>
      </c>
      <c r="O33" s="510">
        <v>20560</v>
      </c>
      <c r="P33" s="527">
        <v>0.89027453018099945</v>
      </c>
      <c r="Q33" s="511">
        <v>1285</v>
      </c>
    </row>
    <row r="34" spans="1:17" ht="14.4" customHeight="1" x14ac:dyDescent="0.3">
      <c r="A34" s="505" t="s">
        <v>1304</v>
      </c>
      <c r="B34" s="506" t="s">
        <v>1305</v>
      </c>
      <c r="C34" s="506" t="s">
        <v>1280</v>
      </c>
      <c r="D34" s="506" t="s">
        <v>1318</v>
      </c>
      <c r="E34" s="506" t="s">
        <v>1319</v>
      </c>
      <c r="F34" s="510">
        <v>114</v>
      </c>
      <c r="G34" s="510">
        <v>258096</v>
      </c>
      <c r="H34" s="510">
        <v>0.80363681654004238</v>
      </c>
      <c r="I34" s="510">
        <v>2264</v>
      </c>
      <c r="J34" s="510">
        <v>140</v>
      </c>
      <c r="K34" s="510">
        <v>321160</v>
      </c>
      <c r="L34" s="510">
        <v>1</v>
      </c>
      <c r="M34" s="510">
        <v>2294</v>
      </c>
      <c r="N34" s="510">
        <v>84</v>
      </c>
      <c r="O34" s="510">
        <v>192948</v>
      </c>
      <c r="P34" s="527">
        <v>0.60078465562336525</v>
      </c>
      <c r="Q34" s="511">
        <v>2297</v>
      </c>
    </row>
    <row r="35" spans="1:17" ht="14.4" customHeight="1" x14ac:dyDescent="0.3">
      <c r="A35" s="505" t="s">
        <v>1304</v>
      </c>
      <c r="B35" s="506" t="s">
        <v>1305</v>
      </c>
      <c r="C35" s="506" t="s">
        <v>1280</v>
      </c>
      <c r="D35" s="506" t="s">
        <v>1326</v>
      </c>
      <c r="E35" s="506" t="s">
        <v>1327</v>
      </c>
      <c r="F35" s="510">
        <v>8</v>
      </c>
      <c r="G35" s="510">
        <v>52736</v>
      </c>
      <c r="H35" s="510">
        <v>0.58537018537018537</v>
      </c>
      <c r="I35" s="510">
        <v>6592</v>
      </c>
      <c r="J35" s="510">
        <v>13</v>
      </c>
      <c r="K35" s="510">
        <v>90090</v>
      </c>
      <c r="L35" s="510">
        <v>1</v>
      </c>
      <c r="M35" s="510">
        <v>6930</v>
      </c>
      <c r="N35" s="510">
        <v>6</v>
      </c>
      <c r="O35" s="510">
        <v>41616</v>
      </c>
      <c r="P35" s="527">
        <v>0.46193806193806192</v>
      </c>
      <c r="Q35" s="511">
        <v>6936</v>
      </c>
    </row>
    <row r="36" spans="1:17" ht="14.4" customHeight="1" x14ac:dyDescent="0.3">
      <c r="A36" s="505" t="s">
        <v>1304</v>
      </c>
      <c r="B36" s="506" t="s">
        <v>1305</v>
      </c>
      <c r="C36" s="506" t="s">
        <v>1280</v>
      </c>
      <c r="D36" s="506" t="s">
        <v>1338</v>
      </c>
      <c r="E36" s="506"/>
      <c r="F36" s="510"/>
      <c r="G36" s="510"/>
      <c r="H36" s="510"/>
      <c r="I36" s="510"/>
      <c r="J36" s="510"/>
      <c r="K36" s="510"/>
      <c r="L36" s="510"/>
      <c r="M36" s="510"/>
      <c r="N36" s="510">
        <v>0</v>
      </c>
      <c r="O36" s="510">
        <v>0</v>
      </c>
      <c r="P36" s="527"/>
      <c r="Q36" s="511"/>
    </row>
    <row r="37" spans="1:17" ht="14.4" customHeight="1" x14ac:dyDescent="0.3">
      <c r="A37" s="505" t="s">
        <v>1304</v>
      </c>
      <c r="B37" s="506" t="s">
        <v>1305</v>
      </c>
      <c r="C37" s="506" t="s">
        <v>1280</v>
      </c>
      <c r="D37" s="506" t="s">
        <v>1344</v>
      </c>
      <c r="E37" s="506" t="s">
        <v>1345</v>
      </c>
      <c r="F37" s="510"/>
      <c r="G37" s="510"/>
      <c r="H37" s="510"/>
      <c r="I37" s="510"/>
      <c r="J37" s="510"/>
      <c r="K37" s="510"/>
      <c r="L37" s="510"/>
      <c r="M37" s="510"/>
      <c r="N37" s="510">
        <v>0</v>
      </c>
      <c r="O37" s="510">
        <v>0</v>
      </c>
      <c r="P37" s="527"/>
      <c r="Q37" s="511"/>
    </row>
    <row r="38" spans="1:17" ht="14.4" customHeight="1" x14ac:dyDescent="0.3">
      <c r="A38" s="505" t="s">
        <v>1366</v>
      </c>
      <c r="B38" s="506" t="s">
        <v>1285</v>
      </c>
      <c r="C38" s="506" t="s">
        <v>1280</v>
      </c>
      <c r="D38" s="506" t="s">
        <v>1281</v>
      </c>
      <c r="E38" s="506" t="s">
        <v>1282</v>
      </c>
      <c r="F38" s="510"/>
      <c r="G38" s="510"/>
      <c r="H38" s="510"/>
      <c r="I38" s="510"/>
      <c r="J38" s="510">
        <v>1</v>
      </c>
      <c r="K38" s="510">
        <v>37</v>
      </c>
      <c r="L38" s="510">
        <v>1</v>
      </c>
      <c r="M38" s="510">
        <v>37</v>
      </c>
      <c r="N38" s="510"/>
      <c r="O38" s="510"/>
      <c r="P38" s="527"/>
      <c r="Q38" s="511"/>
    </row>
    <row r="39" spans="1:17" ht="14.4" customHeight="1" x14ac:dyDescent="0.3">
      <c r="A39" s="505" t="s">
        <v>1366</v>
      </c>
      <c r="B39" s="506" t="s">
        <v>1285</v>
      </c>
      <c r="C39" s="506" t="s">
        <v>1280</v>
      </c>
      <c r="D39" s="506" t="s">
        <v>1288</v>
      </c>
      <c r="E39" s="506" t="s">
        <v>1289</v>
      </c>
      <c r="F39" s="510">
        <v>1</v>
      </c>
      <c r="G39" s="510">
        <v>2336</v>
      </c>
      <c r="H39" s="510"/>
      <c r="I39" s="510">
        <v>2336</v>
      </c>
      <c r="J39" s="510"/>
      <c r="K39" s="510"/>
      <c r="L39" s="510"/>
      <c r="M39" s="510"/>
      <c r="N39" s="510">
        <v>2</v>
      </c>
      <c r="O39" s="510">
        <v>4960</v>
      </c>
      <c r="P39" s="527"/>
      <c r="Q39" s="511">
        <v>2480</v>
      </c>
    </row>
    <row r="40" spans="1:17" ht="14.4" customHeight="1" x14ac:dyDescent="0.3">
      <c r="A40" s="505" t="s">
        <v>1366</v>
      </c>
      <c r="B40" s="506" t="s">
        <v>1285</v>
      </c>
      <c r="C40" s="506" t="s">
        <v>1280</v>
      </c>
      <c r="D40" s="506" t="s">
        <v>1292</v>
      </c>
      <c r="E40" s="506" t="s">
        <v>1293</v>
      </c>
      <c r="F40" s="510">
        <v>1</v>
      </c>
      <c r="G40" s="510">
        <v>327</v>
      </c>
      <c r="H40" s="510">
        <v>0.15571428571428572</v>
      </c>
      <c r="I40" s="510">
        <v>327</v>
      </c>
      <c r="J40" s="510">
        <v>6</v>
      </c>
      <c r="K40" s="510">
        <v>2100</v>
      </c>
      <c r="L40" s="510">
        <v>1</v>
      </c>
      <c r="M40" s="510">
        <v>350</v>
      </c>
      <c r="N40" s="510">
        <v>12</v>
      </c>
      <c r="O40" s="510">
        <v>4212</v>
      </c>
      <c r="P40" s="527">
        <v>2.0057142857142858</v>
      </c>
      <c r="Q40" s="511">
        <v>351</v>
      </c>
    </row>
    <row r="41" spans="1:17" ht="14.4" customHeight="1" x14ac:dyDescent="0.3">
      <c r="A41" s="505" t="s">
        <v>1366</v>
      </c>
      <c r="B41" s="506" t="s">
        <v>1285</v>
      </c>
      <c r="C41" s="506" t="s">
        <v>1280</v>
      </c>
      <c r="D41" s="506" t="s">
        <v>1296</v>
      </c>
      <c r="E41" s="506" t="s">
        <v>1297</v>
      </c>
      <c r="F41" s="510">
        <v>7</v>
      </c>
      <c r="G41" s="510">
        <v>10136</v>
      </c>
      <c r="H41" s="510">
        <v>0.47662936142198814</v>
      </c>
      <c r="I41" s="510">
        <v>1448</v>
      </c>
      <c r="J41" s="510">
        <v>14</v>
      </c>
      <c r="K41" s="510">
        <v>21266</v>
      </c>
      <c r="L41" s="510">
        <v>1</v>
      </c>
      <c r="M41" s="510">
        <v>1519</v>
      </c>
      <c r="N41" s="510">
        <v>23</v>
      </c>
      <c r="O41" s="510">
        <v>34960</v>
      </c>
      <c r="P41" s="527">
        <v>1.6439386814633687</v>
      </c>
      <c r="Q41" s="511">
        <v>1520</v>
      </c>
    </row>
    <row r="42" spans="1:17" ht="14.4" customHeight="1" x14ac:dyDescent="0.3">
      <c r="A42" s="505" t="s">
        <v>1366</v>
      </c>
      <c r="B42" s="506" t="s">
        <v>1305</v>
      </c>
      <c r="C42" s="506" t="s">
        <v>1280</v>
      </c>
      <c r="D42" s="506" t="s">
        <v>1308</v>
      </c>
      <c r="E42" s="506" t="s">
        <v>1309</v>
      </c>
      <c r="F42" s="510"/>
      <c r="G42" s="510"/>
      <c r="H42" s="510"/>
      <c r="I42" s="510"/>
      <c r="J42" s="510">
        <v>2</v>
      </c>
      <c r="K42" s="510">
        <v>628</v>
      </c>
      <c r="L42" s="510">
        <v>1</v>
      </c>
      <c r="M42" s="510">
        <v>314</v>
      </c>
      <c r="N42" s="510">
        <v>4</v>
      </c>
      <c r="O42" s="510">
        <v>1260</v>
      </c>
      <c r="P42" s="527">
        <v>2.0063694267515926</v>
      </c>
      <c r="Q42" s="511">
        <v>315</v>
      </c>
    </row>
    <row r="43" spans="1:17" ht="14.4" customHeight="1" x14ac:dyDescent="0.3">
      <c r="A43" s="505" t="s">
        <v>1366</v>
      </c>
      <c r="B43" s="506" t="s">
        <v>1305</v>
      </c>
      <c r="C43" s="506" t="s">
        <v>1280</v>
      </c>
      <c r="D43" s="506" t="s">
        <v>1367</v>
      </c>
      <c r="E43" s="506" t="s">
        <v>1368</v>
      </c>
      <c r="F43" s="510"/>
      <c r="G43" s="510"/>
      <c r="H43" s="510"/>
      <c r="I43" s="510"/>
      <c r="J43" s="510">
        <v>3</v>
      </c>
      <c r="K43" s="510">
        <v>19206</v>
      </c>
      <c r="L43" s="510">
        <v>1</v>
      </c>
      <c r="M43" s="510">
        <v>6402</v>
      </c>
      <c r="N43" s="510"/>
      <c r="O43" s="510"/>
      <c r="P43" s="527"/>
      <c r="Q43" s="511"/>
    </row>
    <row r="44" spans="1:17" ht="14.4" customHeight="1" x14ac:dyDescent="0.3">
      <c r="A44" s="505" t="s">
        <v>1366</v>
      </c>
      <c r="B44" s="506" t="s">
        <v>1305</v>
      </c>
      <c r="C44" s="506" t="s">
        <v>1280</v>
      </c>
      <c r="D44" s="506" t="s">
        <v>1310</v>
      </c>
      <c r="E44" s="506" t="s">
        <v>1311</v>
      </c>
      <c r="F44" s="510">
        <v>7</v>
      </c>
      <c r="G44" s="510">
        <v>8876</v>
      </c>
      <c r="H44" s="510">
        <v>0.53216619701420953</v>
      </c>
      <c r="I44" s="510">
        <v>1268</v>
      </c>
      <c r="J44" s="510">
        <v>13</v>
      </c>
      <c r="K44" s="510">
        <v>16679</v>
      </c>
      <c r="L44" s="510">
        <v>1</v>
      </c>
      <c r="M44" s="510">
        <v>1283</v>
      </c>
      <c r="N44" s="510">
        <v>16</v>
      </c>
      <c r="O44" s="510">
        <v>20560</v>
      </c>
      <c r="P44" s="527">
        <v>1.2326878110198454</v>
      </c>
      <c r="Q44" s="511">
        <v>1285</v>
      </c>
    </row>
    <row r="45" spans="1:17" ht="14.4" customHeight="1" x14ac:dyDescent="0.3">
      <c r="A45" s="505" t="s">
        <v>1366</v>
      </c>
      <c r="B45" s="506" t="s">
        <v>1305</v>
      </c>
      <c r="C45" s="506" t="s">
        <v>1280</v>
      </c>
      <c r="D45" s="506" t="s">
        <v>1312</v>
      </c>
      <c r="E45" s="506" t="s">
        <v>1313</v>
      </c>
      <c r="F45" s="510"/>
      <c r="G45" s="510"/>
      <c r="H45" s="510"/>
      <c r="I45" s="510"/>
      <c r="J45" s="510"/>
      <c r="K45" s="510"/>
      <c r="L45" s="510"/>
      <c r="M45" s="510"/>
      <c r="N45" s="510">
        <v>2</v>
      </c>
      <c r="O45" s="510">
        <v>19524</v>
      </c>
      <c r="P45" s="527"/>
      <c r="Q45" s="511">
        <v>9762</v>
      </c>
    </row>
    <row r="46" spans="1:17" ht="14.4" customHeight="1" x14ac:dyDescent="0.3">
      <c r="A46" s="505" t="s">
        <v>1366</v>
      </c>
      <c r="B46" s="506" t="s">
        <v>1305</v>
      </c>
      <c r="C46" s="506" t="s">
        <v>1280</v>
      </c>
      <c r="D46" s="506" t="s">
        <v>1318</v>
      </c>
      <c r="E46" s="506" t="s">
        <v>1319</v>
      </c>
      <c r="F46" s="510">
        <v>12</v>
      </c>
      <c r="G46" s="510">
        <v>27168</v>
      </c>
      <c r="H46" s="510">
        <v>0.42296674554739072</v>
      </c>
      <c r="I46" s="510">
        <v>2264</v>
      </c>
      <c r="J46" s="510">
        <v>28</v>
      </c>
      <c r="K46" s="510">
        <v>64232</v>
      </c>
      <c r="L46" s="510">
        <v>1</v>
      </c>
      <c r="M46" s="510">
        <v>2294</v>
      </c>
      <c r="N46" s="510">
        <v>53</v>
      </c>
      <c r="O46" s="510">
        <v>121741</v>
      </c>
      <c r="P46" s="527">
        <v>1.8953325445260929</v>
      </c>
      <c r="Q46" s="511">
        <v>2297</v>
      </c>
    </row>
    <row r="47" spans="1:17" ht="14.4" customHeight="1" x14ac:dyDescent="0.3">
      <c r="A47" s="505" t="s">
        <v>1366</v>
      </c>
      <c r="B47" s="506" t="s">
        <v>1305</v>
      </c>
      <c r="C47" s="506" t="s">
        <v>1280</v>
      </c>
      <c r="D47" s="506" t="s">
        <v>1326</v>
      </c>
      <c r="E47" s="506" t="s">
        <v>1327</v>
      </c>
      <c r="F47" s="510"/>
      <c r="G47" s="510"/>
      <c r="H47" s="510"/>
      <c r="I47" s="510"/>
      <c r="J47" s="510">
        <v>2</v>
      </c>
      <c r="K47" s="510">
        <v>13860</v>
      </c>
      <c r="L47" s="510">
        <v>1</v>
      </c>
      <c r="M47" s="510">
        <v>6930</v>
      </c>
      <c r="N47" s="510">
        <v>3</v>
      </c>
      <c r="O47" s="510">
        <v>20808</v>
      </c>
      <c r="P47" s="527">
        <v>1.5012987012987014</v>
      </c>
      <c r="Q47" s="511">
        <v>6936</v>
      </c>
    </row>
    <row r="48" spans="1:17" ht="14.4" customHeight="1" x14ac:dyDescent="0.3">
      <c r="A48" s="505" t="s">
        <v>1366</v>
      </c>
      <c r="B48" s="506" t="s">
        <v>1305</v>
      </c>
      <c r="C48" s="506" t="s">
        <v>1280</v>
      </c>
      <c r="D48" s="506" t="s">
        <v>1328</v>
      </c>
      <c r="E48" s="506" t="s">
        <v>1329</v>
      </c>
      <c r="F48" s="510"/>
      <c r="G48" s="510"/>
      <c r="H48" s="510"/>
      <c r="I48" s="510"/>
      <c r="J48" s="510">
        <v>1</v>
      </c>
      <c r="K48" s="510">
        <v>3559</v>
      </c>
      <c r="L48" s="510">
        <v>1</v>
      </c>
      <c r="M48" s="510">
        <v>3559</v>
      </c>
      <c r="N48" s="510">
        <v>2</v>
      </c>
      <c r="O48" s="510">
        <v>7124</v>
      </c>
      <c r="P48" s="527">
        <v>2.0016858668165214</v>
      </c>
      <c r="Q48" s="511">
        <v>3562</v>
      </c>
    </row>
    <row r="49" spans="1:17" ht="14.4" customHeight="1" x14ac:dyDescent="0.3">
      <c r="A49" s="505" t="s">
        <v>1369</v>
      </c>
      <c r="B49" s="506" t="s">
        <v>1285</v>
      </c>
      <c r="C49" s="506" t="s">
        <v>1280</v>
      </c>
      <c r="D49" s="506" t="s">
        <v>1292</v>
      </c>
      <c r="E49" s="506" t="s">
        <v>1293</v>
      </c>
      <c r="F49" s="510"/>
      <c r="G49" s="510"/>
      <c r="H49" s="510"/>
      <c r="I49" s="510"/>
      <c r="J49" s="510">
        <v>1</v>
      </c>
      <c r="K49" s="510">
        <v>350</v>
      </c>
      <c r="L49" s="510">
        <v>1</v>
      </c>
      <c r="M49" s="510">
        <v>350</v>
      </c>
      <c r="N49" s="510"/>
      <c r="O49" s="510"/>
      <c r="P49" s="527"/>
      <c r="Q49" s="511"/>
    </row>
    <row r="50" spans="1:17" ht="14.4" customHeight="1" x14ac:dyDescent="0.3">
      <c r="A50" s="505" t="s">
        <v>1369</v>
      </c>
      <c r="B50" s="506" t="s">
        <v>1305</v>
      </c>
      <c r="C50" s="506" t="s">
        <v>1280</v>
      </c>
      <c r="D50" s="506" t="s">
        <v>1310</v>
      </c>
      <c r="E50" s="506" t="s">
        <v>1311</v>
      </c>
      <c r="F50" s="510"/>
      <c r="G50" s="510"/>
      <c r="H50" s="510"/>
      <c r="I50" s="510"/>
      <c r="J50" s="510">
        <v>1</v>
      </c>
      <c r="K50" s="510">
        <v>1283</v>
      </c>
      <c r="L50" s="510">
        <v>1</v>
      </c>
      <c r="M50" s="510">
        <v>1283</v>
      </c>
      <c r="N50" s="510"/>
      <c r="O50" s="510"/>
      <c r="P50" s="527"/>
      <c r="Q50" s="511"/>
    </row>
    <row r="51" spans="1:17" ht="14.4" customHeight="1" x14ac:dyDescent="0.3">
      <c r="A51" s="505" t="s">
        <v>1369</v>
      </c>
      <c r="B51" s="506" t="s">
        <v>1305</v>
      </c>
      <c r="C51" s="506" t="s">
        <v>1280</v>
      </c>
      <c r="D51" s="506" t="s">
        <v>1318</v>
      </c>
      <c r="E51" s="506" t="s">
        <v>1319</v>
      </c>
      <c r="F51" s="510"/>
      <c r="G51" s="510"/>
      <c r="H51" s="510"/>
      <c r="I51" s="510"/>
      <c r="J51" s="510">
        <v>14</v>
      </c>
      <c r="K51" s="510">
        <v>32116</v>
      </c>
      <c r="L51" s="510">
        <v>1</v>
      </c>
      <c r="M51" s="510">
        <v>2294</v>
      </c>
      <c r="N51" s="510"/>
      <c r="O51" s="510"/>
      <c r="P51" s="527"/>
      <c r="Q51" s="511"/>
    </row>
    <row r="52" spans="1:17" ht="14.4" customHeight="1" x14ac:dyDescent="0.3">
      <c r="A52" s="505" t="s">
        <v>1370</v>
      </c>
      <c r="B52" s="506" t="s">
        <v>1285</v>
      </c>
      <c r="C52" s="506" t="s">
        <v>1280</v>
      </c>
      <c r="D52" s="506" t="s">
        <v>1288</v>
      </c>
      <c r="E52" s="506" t="s">
        <v>1289</v>
      </c>
      <c r="F52" s="510"/>
      <c r="G52" s="510"/>
      <c r="H52" s="510"/>
      <c r="I52" s="510"/>
      <c r="J52" s="510"/>
      <c r="K52" s="510"/>
      <c r="L52" s="510"/>
      <c r="M52" s="510"/>
      <c r="N52" s="510">
        <v>1</v>
      </c>
      <c r="O52" s="510">
        <v>2480</v>
      </c>
      <c r="P52" s="527"/>
      <c r="Q52" s="511">
        <v>2480</v>
      </c>
    </row>
    <row r="53" spans="1:17" ht="14.4" customHeight="1" x14ac:dyDescent="0.3">
      <c r="A53" s="505" t="s">
        <v>1370</v>
      </c>
      <c r="B53" s="506" t="s">
        <v>1285</v>
      </c>
      <c r="C53" s="506" t="s">
        <v>1280</v>
      </c>
      <c r="D53" s="506" t="s">
        <v>1292</v>
      </c>
      <c r="E53" s="506" t="s">
        <v>1293</v>
      </c>
      <c r="F53" s="510">
        <v>2</v>
      </c>
      <c r="G53" s="510">
        <v>654</v>
      </c>
      <c r="H53" s="510">
        <v>0.37371428571428572</v>
      </c>
      <c r="I53" s="510">
        <v>327</v>
      </c>
      <c r="J53" s="510">
        <v>5</v>
      </c>
      <c r="K53" s="510">
        <v>1750</v>
      </c>
      <c r="L53" s="510">
        <v>1</v>
      </c>
      <c r="M53" s="510">
        <v>350</v>
      </c>
      <c r="N53" s="510"/>
      <c r="O53" s="510"/>
      <c r="P53" s="527"/>
      <c r="Q53" s="511"/>
    </row>
    <row r="54" spans="1:17" ht="14.4" customHeight="1" x14ac:dyDescent="0.3">
      <c r="A54" s="505" t="s">
        <v>1370</v>
      </c>
      <c r="B54" s="506" t="s">
        <v>1285</v>
      </c>
      <c r="C54" s="506" t="s">
        <v>1280</v>
      </c>
      <c r="D54" s="506" t="s">
        <v>1296</v>
      </c>
      <c r="E54" s="506" t="s">
        <v>1297</v>
      </c>
      <c r="F54" s="510">
        <v>17</v>
      </c>
      <c r="G54" s="510">
        <v>24616</v>
      </c>
      <c r="H54" s="510">
        <v>0.77168563277845703</v>
      </c>
      <c r="I54" s="510">
        <v>1448</v>
      </c>
      <c r="J54" s="510">
        <v>21</v>
      </c>
      <c r="K54" s="510">
        <v>31899</v>
      </c>
      <c r="L54" s="510">
        <v>1</v>
      </c>
      <c r="M54" s="510">
        <v>1519</v>
      </c>
      <c r="N54" s="510">
        <v>31</v>
      </c>
      <c r="O54" s="510">
        <v>47120</v>
      </c>
      <c r="P54" s="527">
        <v>1.477162293488824</v>
      </c>
      <c r="Q54" s="511">
        <v>1520</v>
      </c>
    </row>
    <row r="55" spans="1:17" ht="14.4" customHeight="1" x14ac:dyDescent="0.3">
      <c r="A55" s="505" t="s">
        <v>1370</v>
      </c>
      <c r="B55" s="506" t="s">
        <v>1305</v>
      </c>
      <c r="C55" s="506" t="s">
        <v>1280</v>
      </c>
      <c r="D55" s="506" t="s">
        <v>1310</v>
      </c>
      <c r="E55" s="506" t="s">
        <v>1311</v>
      </c>
      <c r="F55" s="510">
        <v>20</v>
      </c>
      <c r="G55" s="510">
        <v>25360</v>
      </c>
      <c r="H55" s="510">
        <v>0.94124633485506437</v>
      </c>
      <c r="I55" s="510">
        <v>1268</v>
      </c>
      <c r="J55" s="510">
        <v>21</v>
      </c>
      <c r="K55" s="510">
        <v>26943</v>
      </c>
      <c r="L55" s="510">
        <v>1</v>
      </c>
      <c r="M55" s="510">
        <v>1283</v>
      </c>
      <c r="N55" s="510">
        <v>29</v>
      </c>
      <c r="O55" s="510">
        <v>37265</v>
      </c>
      <c r="P55" s="527">
        <v>1.3831050736740527</v>
      </c>
      <c r="Q55" s="511">
        <v>1285</v>
      </c>
    </row>
    <row r="56" spans="1:17" ht="14.4" customHeight="1" x14ac:dyDescent="0.3">
      <c r="A56" s="505" t="s">
        <v>1370</v>
      </c>
      <c r="B56" s="506" t="s">
        <v>1305</v>
      </c>
      <c r="C56" s="506" t="s">
        <v>1280</v>
      </c>
      <c r="D56" s="506" t="s">
        <v>1318</v>
      </c>
      <c r="E56" s="506" t="s">
        <v>1319</v>
      </c>
      <c r="F56" s="510">
        <v>8</v>
      </c>
      <c r="G56" s="510">
        <v>18112</v>
      </c>
      <c r="H56" s="510">
        <v>0.98692240627724503</v>
      </c>
      <c r="I56" s="510">
        <v>2264</v>
      </c>
      <c r="J56" s="510">
        <v>8</v>
      </c>
      <c r="K56" s="510">
        <v>18352</v>
      </c>
      <c r="L56" s="510">
        <v>1</v>
      </c>
      <c r="M56" s="510">
        <v>2294</v>
      </c>
      <c r="N56" s="510"/>
      <c r="O56" s="510"/>
      <c r="P56" s="527"/>
      <c r="Q56" s="511"/>
    </row>
    <row r="57" spans="1:17" ht="14.4" customHeight="1" x14ac:dyDescent="0.3">
      <c r="A57" s="505" t="s">
        <v>1371</v>
      </c>
      <c r="B57" s="506" t="s">
        <v>1285</v>
      </c>
      <c r="C57" s="506" t="s">
        <v>1280</v>
      </c>
      <c r="D57" s="506" t="s">
        <v>1296</v>
      </c>
      <c r="E57" s="506" t="s">
        <v>1297</v>
      </c>
      <c r="F57" s="510"/>
      <c r="G57" s="510"/>
      <c r="H57" s="510"/>
      <c r="I57" s="510"/>
      <c r="J57" s="510"/>
      <c r="K57" s="510"/>
      <c r="L57" s="510"/>
      <c r="M57" s="510"/>
      <c r="N57" s="510">
        <v>1</v>
      </c>
      <c r="O57" s="510">
        <v>1520</v>
      </c>
      <c r="P57" s="527"/>
      <c r="Q57" s="511">
        <v>1520</v>
      </c>
    </row>
    <row r="58" spans="1:17" ht="14.4" customHeight="1" x14ac:dyDescent="0.3">
      <c r="A58" s="505" t="s">
        <v>1372</v>
      </c>
      <c r="B58" s="506" t="s">
        <v>1285</v>
      </c>
      <c r="C58" s="506" t="s">
        <v>1280</v>
      </c>
      <c r="D58" s="506" t="s">
        <v>1296</v>
      </c>
      <c r="E58" s="506" t="s">
        <v>1297</v>
      </c>
      <c r="F58" s="510"/>
      <c r="G58" s="510"/>
      <c r="H58" s="510"/>
      <c r="I58" s="510"/>
      <c r="J58" s="510">
        <v>1</v>
      </c>
      <c r="K58" s="510">
        <v>1519</v>
      </c>
      <c r="L58" s="510">
        <v>1</v>
      </c>
      <c r="M58" s="510">
        <v>1519</v>
      </c>
      <c r="N58" s="510"/>
      <c r="O58" s="510"/>
      <c r="P58" s="527"/>
      <c r="Q58" s="511"/>
    </row>
    <row r="59" spans="1:17" ht="14.4" customHeight="1" x14ac:dyDescent="0.3">
      <c r="A59" s="505" t="s">
        <v>1373</v>
      </c>
      <c r="B59" s="506" t="s">
        <v>1285</v>
      </c>
      <c r="C59" s="506" t="s">
        <v>1280</v>
      </c>
      <c r="D59" s="506" t="s">
        <v>1288</v>
      </c>
      <c r="E59" s="506" t="s">
        <v>1289</v>
      </c>
      <c r="F59" s="510"/>
      <c r="G59" s="510"/>
      <c r="H59" s="510"/>
      <c r="I59" s="510"/>
      <c r="J59" s="510">
        <v>1</v>
      </c>
      <c r="K59" s="510">
        <v>2478</v>
      </c>
      <c r="L59" s="510">
        <v>1</v>
      </c>
      <c r="M59" s="510">
        <v>2478</v>
      </c>
      <c r="N59" s="510"/>
      <c r="O59" s="510"/>
      <c r="P59" s="527"/>
      <c r="Q59" s="511"/>
    </row>
    <row r="60" spans="1:17" ht="14.4" customHeight="1" x14ac:dyDescent="0.3">
      <c r="A60" s="505" t="s">
        <v>1373</v>
      </c>
      <c r="B60" s="506" t="s">
        <v>1285</v>
      </c>
      <c r="C60" s="506" t="s">
        <v>1280</v>
      </c>
      <c r="D60" s="506" t="s">
        <v>1292</v>
      </c>
      <c r="E60" s="506" t="s">
        <v>1293</v>
      </c>
      <c r="F60" s="510"/>
      <c r="G60" s="510"/>
      <c r="H60" s="510"/>
      <c r="I60" s="510"/>
      <c r="J60" s="510">
        <v>1</v>
      </c>
      <c r="K60" s="510">
        <v>350</v>
      </c>
      <c r="L60" s="510">
        <v>1</v>
      </c>
      <c r="M60" s="510">
        <v>350</v>
      </c>
      <c r="N60" s="510"/>
      <c r="O60" s="510"/>
      <c r="P60" s="527"/>
      <c r="Q60" s="511"/>
    </row>
    <row r="61" spans="1:17" ht="14.4" customHeight="1" x14ac:dyDescent="0.3">
      <c r="A61" s="505" t="s">
        <v>1373</v>
      </c>
      <c r="B61" s="506" t="s">
        <v>1285</v>
      </c>
      <c r="C61" s="506" t="s">
        <v>1280</v>
      </c>
      <c r="D61" s="506" t="s">
        <v>1296</v>
      </c>
      <c r="E61" s="506" t="s">
        <v>1297</v>
      </c>
      <c r="F61" s="510">
        <v>2</v>
      </c>
      <c r="G61" s="510">
        <v>2896</v>
      </c>
      <c r="H61" s="510"/>
      <c r="I61" s="510">
        <v>1448</v>
      </c>
      <c r="J61" s="510"/>
      <c r="K61" s="510"/>
      <c r="L61" s="510"/>
      <c r="M61" s="510"/>
      <c r="N61" s="510">
        <v>4</v>
      </c>
      <c r="O61" s="510">
        <v>6080</v>
      </c>
      <c r="P61" s="527"/>
      <c r="Q61" s="511">
        <v>1520</v>
      </c>
    </row>
    <row r="62" spans="1:17" ht="14.4" customHeight="1" x14ac:dyDescent="0.3">
      <c r="A62" s="505" t="s">
        <v>1373</v>
      </c>
      <c r="B62" s="506" t="s">
        <v>1305</v>
      </c>
      <c r="C62" s="506" t="s">
        <v>1280</v>
      </c>
      <c r="D62" s="506" t="s">
        <v>1310</v>
      </c>
      <c r="E62" s="506" t="s">
        <v>1311</v>
      </c>
      <c r="F62" s="510">
        <v>2</v>
      </c>
      <c r="G62" s="510">
        <v>2536</v>
      </c>
      <c r="H62" s="510"/>
      <c r="I62" s="510">
        <v>1268</v>
      </c>
      <c r="J62" s="510"/>
      <c r="K62" s="510"/>
      <c r="L62" s="510"/>
      <c r="M62" s="510"/>
      <c r="N62" s="510">
        <v>4</v>
      </c>
      <c r="O62" s="510">
        <v>5140</v>
      </c>
      <c r="P62" s="527"/>
      <c r="Q62" s="511">
        <v>1285</v>
      </c>
    </row>
    <row r="63" spans="1:17" ht="14.4" customHeight="1" x14ac:dyDescent="0.3">
      <c r="A63" s="505" t="s">
        <v>1373</v>
      </c>
      <c r="B63" s="506" t="s">
        <v>1305</v>
      </c>
      <c r="C63" s="506" t="s">
        <v>1280</v>
      </c>
      <c r="D63" s="506" t="s">
        <v>1316</v>
      </c>
      <c r="E63" s="506" t="s">
        <v>1317</v>
      </c>
      <c r="F63" s="510"/>
      <c r="G63" s="510"/>
      <c r="H63" s="510"/>
      <c r="I63" s="510"/>
      <c r="J63" s="510">
        <v>1</v>
      </c>
      <c r="K63" s="510">
        <v>1011</v>
      </c>
      <c r="L63" s="510">
        <v>1</v>
      </c>
      <c r="M63" s="510">
        <v>1011</v>
      </c>
      <c r="N63" s="510"/>
      <c r="O63" s="510"/>
      <c r="P63" s="527"/>
      <c r="Q63" s="511"/>
    </row>
    <row r="64" spans="1:17" ht="14.4" customHeight="1" x14ac:dyDescent="0.3">
      <c r="A64" s="505" t="s">
        <v>1373</v>
      </c>
      <c r="B64" s="506" t="s">
        <v>1305</v>
      </c>
      <c r="C64" s="506" t="s">
        <v>1280</v>
      </c>
      <c r="D64" s="506" t="s">
        <v>1318</v>
      </c>
      <c r="E64" s="506" t="s">
        <v>1319</v>
      </c>
      <c r="F64" s="510"/>
      <c r="G64" s="510"/>
      <c r="H64" s="510"/>
      <c r="I64" s="510"/>
      <c r="J64" s="510">
        <v>2</v>
      </c>
      <c r="K64" s="510">
        <v>4588</v>
      </c>
      <c r="L64" s="510">
        <v>1</v>
      </c>
      <c r="M64" s="510">
        <v>2294</v>
      </c>
      <c r="N64" s="510"/>
      <c r="O64" s="510"/>
      <c r="P64" s="527"/>
      <c r="Q64" s="511"/>
    </row>
    <row r="65" spans="1:17" ht="14.4" customHeight="1" x14ac:dyDescent="0.3">
      <c r="A65" s="505" t="s">
        <v>1374</v>
      </c>
      <c r="B65" s="506" t="s">
        <v>1285</v>
      </c>
      <c r="C65" s="506" t="s">
        <v>1280</v>
      </c>
      <c r="D65" s="506" t="s">
        <v>1296</v>
      </c>
      <c r="E65" s="506" t="s">
        <v>1297</v>
      </c>
      <c r="F65" s="510"/>
      <c r="G65" s="510"/>
      <c r="H65" s="510"/>
      <c r="I65" s="510"/>
      <c r="J65" s="510">
        <v>1</v>
      </c>
      <c r="K65" s="510">
        <v>1519</v>
      </c>
      <c r="L65" s="510">
        <v>1</v>
      </c>
      <c r="M65" s="510">
        <v>1519</v>
      </c>
      <c r="N65" s="510"/>
      <c r="O65" s="510"/>
      <c r="P65" s="527"/>
      <c r="Q65" s="511"/>
    </row>
    <row r="66" spans="1:17" ht="14.4" customHeight="1" x14ac:dyDescent="0.3">
      <c r="A66" s="505" t="s">
        <v>1374</v>
      </c>
      <c r="B66" s="506" t="s">
        <v>1305</v>
      </c>
      <c r="C66" s="506" t="s">
        <v>1280</v>
      </c>
      <c r="D66" s="506" t="s">
        <v>1310</v>
      </c>
      <c r="E66" s="506" t="s">
        <v>1311</v>
      </c>
      <c r="F66" s="510"/>
      <c r="G66" s="510"/>
      <c r="H66" s="510"/>
      <c r="I66" s="510"/>
      <c r="J66" s="510">
        <v>1</v>
      </c>
      <c r="K66" s="510">
        <v>1283</v>
      </c>
      <c r="L66" s="510">
        <v>1</v>
      </c>
      <c r="M66" s="510">
        <v>1283</v>
      </c>
      <c r="N66" s="510"/>
      <c r="O66" s="510"/>
      <c r="P66" s="527"/>
      <c r="Q66" s="511"/>
    </row>
    <row r="67" spans="1:17" ht="14.4" customHeight="1" x14ac:dyDescent="0.3">
      <c r="A67" s="505" t="s">
        <v>1375</v>
      </c>
      <c r="B67" s="506" t="s">
        <v>1305</v>
      </c>
      <c r="C67" s="506" t="s">
        <v>1280</v>
      </c>
      <c r="D67" s="506" t="s">
        <v>1310</v>
      </c>
      <c r="E67" s="506" t="s">
        <v>1311</v>
      </c>
      <c r="F67" s="510"/>
      <c r="G67" s="510"/>
      <c r="H67" s="510"/>
      <c r="I67" s="510"/>
      <c r="J67" s="510">
        <v>1</v>
      </c>
      <c r="K67" s="510">
        <v>1283</v>
      </c>
      <c r="L67" s="510">
        <v>1</v>
      </c>
      <c r="M67" s="510">
        <v>1283</v>
      </c>
      <c r="N67" s="510"/>
      <c r="O67" s="510"/>
      <c r="P67" s="527"/>
      <c r="Q67" s="511"/>
    </row>
    <row r="68" spans="1:17" ht="14.4" customHeight="1" x14ac:dyDescent="0.3">
      <c r="A68" s="505" t="s">
        <v>1376</v>
      </c>
      <c r="B68" s="506" t="s">
        <v>1285</v>
      </c>
      <c r="C68" s="506" t="s">
        <v>1280</v>
      </c>
      <c r="D68" s="506" t="s">
        <v>1296</v>
      </c>
      <c r="E68" s="506" t="s">
        <v>1297</v>
      </c>
      <c r="F68" s="510"/>
      <c r="G68" s="510"/>
      <c r="H68" s="510"/>
      <c r="I68" s="510"/>
      <c r="J68" s="510"/>
      <c r="K68" s="510"/>
      <c r="L68" s="510"/>
      <c r="M68" s="510"/>
      <c r="N68" s="510">
        <v>1</v>
      </c>
      <c r="O68" s="510">
        <v>1520</v>
      </c>
      <c r="P68" s="527"/>
      <c r="Q68" s="511">
        <v>1520</v>
      </c>
    </row>
    <row r="69" spans="1:17" ht="14.4" customHeight="1" thickBot="1" x14ac:dyDescent="0.35">
      <c r="A69" s="512" t="s">
        <v>1376</v>
      </c>
      <c r="B69" s="513" t="s">
        <v>1305</v>
      </c>
      <c r="C69" s="513" t="s">
        <v>1280</v>
      </c>
      <c r="D69" s="513" t="s">
        <v>1310</v>
      </c>
      <c r="E69" s="513" t="s">
        <v>1311</v>
      </c>
      <c r="F69" s="517"/>
      <c r="G69" s="517"/>
      <c r="H69" s="517"/>
      <c r="I69" s="517"/>
      <c r="J69" s="517"/>
      <c r="K69" s="517"/>
      <c r="L69" s="517"/>
      <c r="M69" s="517"/>
      <c r="N69" s="517">
        <v>1</v>
      </c>
      <c r="O69" s="517">
        <v>1285</v>
      </c>
      <c r="P69" s="529"/>
      <c r="Q69" s="518">
        <v>1285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266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2016</v>
      </c>
      <c r="D3" s="7"/>
      <c r="E3" s="335">
        <v>2017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231</v>
      </c>
      <c r="J4" s="269" t="s">
        <v>232</v>
      </c>
    </row>
    <row r="5" spans="1:10" ht="14.4" customHeight="1" x14ac:dyDescent="0.3">
      <c r="A5" s="112" t="str">
        <f>HYPERLINK("#'Léky Žádanky'!A1","Léky (Kč)")</f>
        <v>Léky (Kč)</v>
      </c>
      <c r="B5" s="27">
        <v>27.339659999999977</v>
      </c>
      <c r="C5" s="29">
        <v>26.809259999999988</v>
      </c>
      <c r="D5" s="8"/>
      <c r="E5" s="117">
        <v>30.789779999999993</v>
      </c>
      <c r="F5" s="28">
        <v>46.019051422119141</v>
      </c>
      <c r="G5" s="116">
        <f>E5-F5</f>
        <v>-15.229271422119147</v>
      </c>
      <c r="H5" s="122">
        <f>IF(F5&lt;0.00000001,"",E5/F5)</f>
        <v>0.66906594222411175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3855.0558400000023</v>
      </c>
      <c r="C6" s="31">
        <v>3857.7773500000017</v>
      </c>
      <c r="D6" s="8"/>
      <c r="E6" s="118">
        <v>3775.1428700000015</v>
      </c>
      <c r="F6" s="30">
        <v>4364.8462804565424</v>
      </c>
      <c r="G6" s="119">
        <f>E6-F6</f>
        <v>-589.70341045654095</v>
      </c>
      <c r="H6" s="123">
        <f>IF(F6&lt;0.00000001,"",E6/F6)</f>
        <v>0.86489709543794957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13131.19088</v>
      </c>
      <c r="C7" s="31">
        <v>15697.410769999999</v>
      </c>
      <c r="D7" s="8"/>
      <c r="E7" s="118">
        <v>17407.058100000002</v>
      </c>
      <c r="F7" s="30">
        <v>15707.083657714844</v>
      </c>
      <c r="G7" s="119">
        <f>E7-F7</f>
        <v>1699.9744422851581</v>
      </c>
      <c r="H7" s="123">
        <f>IF(F7&lt;0.00000001,"",E7/F7)</f>
        <v>1.1082297948703026</v>
      </c>
    </row>
    <row r="8" spans="1:10" ht="14.4" customHeight="1" thickBot="1" x14ac:dyDescent="0.35">
      <c r="A8" s="1" t="s">
        <v>75</v>
      </c>
      <c r="B8" s="11">
        <v>3478.9733900000015</v>
      </c>
      <c r="C8" s="33">
        <v>3581.5381600000005</v>
      </c>
      <c r="D8" s="8"/>
      <c r="E8" s="120">
        <v>3086.812589999995</v>
      </c>
      <c r="F8" s="32">
        <v>2763.0511832809443</v>
      </c>
      <c r="G8" s="121">
        <f>E8-F8</f>
        <v>323.76140671905068</v>
      </c>
      <c r="H8" s="124">
        <f>IF(F8&lt;0.00000001,"",E8/F8)</f>
        <v>1.1171753200512937</v>
      </c>
    </row>
    <row r="9" spans="1:10" ht="14.4" customHeight="1" thickBot="1" x14ac:dyDescent="0.35">
      <c r="A9" s="2" t="s">
        <v>76</v>
      </c>
      <c r="B9" s="3">
        <v>20492.559770000003</v>
      </c>
      <c r="C9" s="35">
        <v>23163.535540000001</v>
      </c>
      <c r="D9" s="8"/>
      <c r="E9" s="3">
        <v>24299.803339999999</v>
      </c>
      <c r="F9" s="34">
        <v>22881.000172874446</v>
      </c>
      <c r="G9" s="34">
        <f>E9-F9</f>
        <v>1418.8031671255521</v>
      </c>
      <c r="H9" s="125">
        <f>IF(F9&lt;0.00000001,"",E9/F9)</f>
        <v>1.0620079173290489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68565.125080000013</v>
      </c>
      <c r="C11" s="29">
        <f>IF(ISERROR(VLOOKUP("Celkem:",'ZV Vykáz.-A'!A:H,5,0)),0,VLOOKUP("Celkem:",'ZV Vykáz.-A'!A:H,5,0)/1000)</f>
        <v>88862.582970000003</v>
      </c>
      <c r="D11" s="8"/>
      <c r="E11" s="117">
        <f>IF(ISERROR(VLOOKUP("Celkem:",'ZV Vykáz.-A'!A:H,8,0)),0,VLOOKUP("Celkem:",'ZV Vykáz.-A'!A:H,8,0)/1000)</f>
        <v>72101.868879999995</v>
      </c>
      <c r="F11" s="28">
        <f>C11</f>
        <v>88862.582970000003</v>
      </c>
      <c r="G11" s="116">
        <f>E11-F11</f>
        <v>-16760.714090000009</v>
      </c>
      <c r="H11" s="122">
        <f>IF(F11&lt;0.00000001,"",E11/F11)</f>
        <v>0.81138614780465668</v>
      </c>
      <c r="I11" s="116">
        <f>E11-B11</f>
        <v>3536.743799999982</v>
      </c>
      <c r="J11" s="122">
        <f>IF(B11&lt;0.00000001,"",E11/B11)</f>
        <v>1.0515822554961198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68565.125080000013</v>
      </c>
      <c r="C13" s="37">
        <f>SUM(C11:C12)</f>
        <v>88862.582970000003</v>
      </c>
      <c r="D13" s="8"/>
      <c r="E13" s="5">
        <f>SUM(E11:E12)</f>
        <v>72101.868879999995</v>
      </c>
      <c r="F13" s="36">
        <f>SUM(F11:F12)</f>
        <v>88862.582970000003</v>
      </c>
      <c r="G13" s="36">
        <f>E13-F13</f>
        <v>-16760.714090000009</v>
      </c>
      <c r="H13" s="126">
        <f>IF(F13&lt;0.00000001,"",E13/F13)</f>
        <v>0.81138614780465668</v>
      </c>
      <c r="I13" s="36">
        <f>SUM(I11:I12)</f>
        <v>3536.743799999982</v>
      </c>
      <c r="J13" s="126">
        <f>IF(B13&lt;0.00000001,"",E13/B13)</f>
        <v>1.0515822554961198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3.3458545857397297</v>
      </c>
      <c r="C15" s="39">
        <f>IF(C9=0,"",C13/C9)</f>
        <v>3.8363134512236901</v>
      </c>
      <c r="D15" s="8"/>
      <c r="E15" s="6">
        <f>IF(E9=0,"",E13/E9)</f>
        <v>2.9671791113351453</v>
      </c>
      <c r="F15" s="38">
        <f>IF(F9=0,"",F13/F9)</f>
        <v>3.8836843799925798</v>
      </c>
      <c r="G15" s="38">
        <f>IF(ISERROR(F15-E15),"",E15-F15)</f>
        <v>-0.91650526865743442</v>
      </c>
      <c r="H15" s="127">
        <f>IF(ISERROR(F15-E15),"",IF(F15&lt;0.00000001,"",E15/F15))</f>
        <v>0.76401139253772588</v>
      </c>
    </row>
    <row r="17" spans="1:8" ht="14.4" customHeight="1" x14ac:dyDescent="0.3">
      <c r="A17" s="113" t="s">
        <v>156</v>
      </c>
    </row>
    <row r="18" spans="1:8" ht="14.4" customHeight="1" x14ac:dyDescent="0.3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202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230</v>
      </c>
    </row>
    <row r="23" spans="1:8" ht="14.4" customHeight="1" x14ac:dyDescent="0.3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266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3.3626679824887349</v>
      </c>
      <c r="C4" s="201">
        <f t="shared" ref="C4:M4" si="0">(C10+C8)/C6</f>
        <v>3.8015055510164477</v>
      </c>
      <c r="D4" s="201">
        <f t="shared" si="0"/>
        <v>3.9360621267615392</v>
      </c>
      <c r="E4" s="201">
        <f t="shared" si="0"/>
        <v>3.8818421278290116</v>
      </c>
      <c r="F4" s="201">
        <f t="shared" si="0"/>
        <v>3.7268453952704741</v>
      </c>
      <c r="G4" s="201">
        <f t="shared" si="0"/>
        <v>3.4410796535264527</v>
      </c>
      <c r="H4" s="201">
        <f t="shared" si="0"/>
        <v>3.1862418077013115</v>
      </c>
      <c r="I4" s="201">
        <f t="shared" si="0"/>
        <v>3.1593433598155252</v>
      </c>
      <c r="J4" s="201">
        <f t="shared" si="0"/>
        <v>3.0986932878183269</v>
      </c>
      <c r="K4" s="201">
        <f t="shared" si="0"/>
        <v>3.1352515273199959</v>
      </c>
      <c r="L4" s="201">
        <f t="shared" si="0"/>
        <v>2.9671790866435876</v>
      </c>
      <c r="M4" s="201">
        <f t="shared" si="0"/>
        <v>2.9671790866435876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2060.2988300000002</v>
      </c>
      <c r="C5" s="201">
        <f>IF(ISERROR(VLOOKUP($A5,'Man Tab'!$A:$Q,COLUMN()+2,0)),0,VLOOKUP($A5,'Man Tab'!$A:$Q,COLUMN()+2,0))</f>
        <v>2011.9643699999999</v>
      </c>
      <c r="D5" s="201">
        <f>IF(ISERROR(VLOOKUP($A5,'Man Tab'!$A:$Q,COLUMN()+2,0)),0,VLOOKUP($A5,'Man Tab'!$A:$Q,COLUMN()+2,0))</f>
        <v>2038.30414</v>
      </c>
      <c r="E5" s="201">
        <f>IF(ISERROR(VLOOKUP($A5,'Man Tab'!$A:$Q,COLUMN()+2,0)),0,VLOOKUP($A5,'Man Tab'!$A:$Q,COLUMN()+2,0))</f>
        <v>1791.4510600000001</v>
      </c>
      <c r="F5" s="201">
        <f>IF(ISERROR(VLOOKUP($A5,'Man Tab'!$A:$Q,COLUMN()+2,0)),0,VLOOKUP($A5,'Man Tab'!$A:$Q,COLUMN()+2,0))</f>
        <v>1968.58035</v>
      </c>
      <c r="G5" s="201">
        <f>IF(ISERROR(VLOOKUP($A5,'Man Tab'!$A:$Q,COLUMN()+2,0)),0,VLOOKUP($A5,'Man Tab'!$A:$Q,COLUMN()+2,0))</f>
        <v>2385.2563700000001</v>
      </c>
      <c r="H5" s="201">
        <f>IF(ISERROR(VLOOKUP($A5,'Man Tab'!$A:$Q,COLUMN()+2,0)),0,VLOOKUP($A5,'Man Tab'!$A:$Q,COLUMN()+2,0))</f>
        <v>2479.1331399999999</v>
      </c>
      <c r="I5" s="201">
        <f>IF(ISERROR(VLOOKUP($A5,'Man Tab'!$A:$Q,COLUMN()+2,0)),0,VLOOKUP($A5,'Man Tab'!$A:$Q,COLUMN()+2,0))</f>
        <v>1991.88265000001</v>
      </c>
      <c r="J5" s="201">
        <f>IF(ISERROR(VLOOKUP($A5,'Man Tab'!$A:$Q,COLUMN()+2,0)),0,VLOOKUP($A5,'Man Tab'!$A:$Q,COLUMN()+2,0))</f>
        <v>2276.7316799999999</v>
      </c>
      <c r="K5" s="201">
        <f>IF(ISERROR(VLOOKUP($A5,'Man Tab'!$A:$Q,COLUMN()+2,0)),0,VLOOKUP($A5,'Man Tab'!$A:$Q,COLUMN()+2,0))</f>
        <v>2244.0485600000002</v>
      </c>
      <c r="L5" s="201">
        <f>IF(ISERROR(VLOOKUP($A5,'Man Tab'!$A:$Q,COLUMN()+2,0)),0,VLOOKUP($A5,'Man Tab'!$A:$Q,COLUMN()+2,0))</f>
        <v>3052.1521899999898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2060.2988300000002</v>
      </c>
      <c r="C6" s="203">
        <f t="shared" ref="C6:M6" si="1">C5+B6</f>
        <v>4072.2632000000003</v>
      </c>
      <c r="D6" s="203">
        <f t="shared" si="1"/>
        <v>6110.5673400000005</v>
      </c>
      <c r="E6" s="203">
        <f t="shared" si="1"/>
        <v>7902.0184000000008</v>
      </c>
      <c r="F6" s="203">
        <f t="shared" si="1"/>
        <v>9870.598750000001</v>
      </c>
      <c r="G6" s="203">
        <f t="shared" si="1"/>
        <v>12255.85512</v>
      </c>
      <c r="H6" s="203">
        <f t="shared" si="1"/>
        <v>14734.98826</v>
      </c>
      <c r="I6" s="203">
        <f t="shared" si="1"/>
        <v>16726.870910000009</v>
      </c>
      <c r="J6" s="203">
        <f t="shared" si="1"/>
        <v>19003.60259000001</v>
      </c>
      <c r="K6" s="203">
        <f t="shared" si="1"/>
        <v>21247.651150000009</v>
      </c>
      <c r="L6" s="203">
        <f t="shared" si="1"/>
        <v>24299.803339999999</v>
      </c>
      <c r="M6" s="203">
        <f t="shared" si="1"/>
        <v>24299.803339999999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6928100.910000002</v>
      </c>
      <c r="C9" s="202">
        <v>8552630.25</v>
      </c>
      <c r="D9" s="202">
        <v>8570841.5199999996</v>
      </c>
      <c r="E9" s="202">
        <v>6622815.2400000012</v>
      </c>
      <c r="F9" s="202">
        <v>6111807.5800000001</v>
      </c>
      <c r="G9" s="202">
        <v>5387178.1900000004</v>
      </c>
      <c r="H9" s="202">
        <v>4775861.9400000004</v>
      </c>
      <c r="I9" s="202">
        <v>5896692.9100000001</v>
      </c>
      <c r="J9" s="202">
        <v>6040407.25</v>
      </c>
      <c r="K9" s="202">
        <v>7730394.9300000016</v>
      </c>
      <c r="L9" s="202">
        <v>5485137.5600000015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6928.1009100000019</v>
      </c>
      <c r="C10" s="203">
        <f t="shared" ref="C10:M10" si="3">C9/1000+B10</f>
        <v>15480.731160000003</v>
      </c>
      <c r="D10" s="203">
        <f t="shared" si="3"/>
        <v>24051.572680000005</v>
      </c>
      <c r="E10" s="203">
        <f t="shared" si="3"/>
        <v>30674.387920000005</v>
      </c>
      <c r="F10" s="203">
        <f t="shared" si="3"/>
        <v>36786.195500000002</v>
      </c>
      <c r="G10" s="203">
        <f t="shared" si="3"/>
        <v>42173.37369</v>
      </c>
      <c r="H10" s="203">
        <f t="shared" si="3"/>
        <v>46949.235630000003</v>
      </c>
      <c r="I10" s="203">
        <f t="shared" si="3"/>
        <v>52845.928540000001</v>
      </c>
      <c r="J10" s="203">
        <f t="shared" si="3"/>
        <v>58886.335789999997</v>
      </c>
      <c r="K10" s="203">
        <f t="shared" si="3"/>
        <v>66616.730719999992</v>
      </c>
      <c r="L10" s="203">
        <f t="shared" si="3"/>
        <v>72101.868279999995</v>
      </c>
      <c r="M10" s="203">
        <f t="shared" si="3"/>
        <v>72101.868279999995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3.8836843799925798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3.8836843799925798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268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266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262" t="s">
        <v>206</v>
      </c>
      <c r="E4" s="262" t="s">
        <v>207</v>
      </c>
      <c r="F4" s="262" t="s">
        <v>208</v>
      </c>
      <c r="G4" s="262" t="s">
        <v>209</v>
      </c>
      <c r="H4" s="262" t="s">
        <v>210</v>
      </c>
      <c r="I4" s="262" t="s">
        <v>211</v>
      </c>
      <c r="J4" s="262" t="s">
        <v>212</v>
      </c>
      <c r="K4" s="262" t="s">
        <v>213</v>
      </c>
      <c r="L4" s="262" t="s">
        <v>214</v>
      </c>
      <c r="M4" s="262" t="s">
        <v>215</v>
      </c>
      <c r="N4" s="262" t="s">
        <v>216</v>
      </c>
      <c r="O4" s="262" t="s">
        <v>217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267</v>
      </c>
    </row>
    <row r="7" spans="1:17" ht="14.4" customHeight="1" x14ac:dyDescent="0.3">
      <c r="A7" s="15" t="s">
        <v>35</v>
      </c>
      <c r="B7" s="51">
        <v>50.202600188841998</v>
      </c>
      <c r="C7" s="52">
        <v>4.1835500157360004</v>
      </c>
      <c r="D7" s="52">
        <v>2.40002</v>
      </c>
      <c r="E7" s="52">
        <v>2.4785599999999999</v>
      </c>
      <c r="F7" s="52">
        <v>2.4671799999999999</v>
      </c>
      <c r="G7" s="52">
        <v>2.5594899999999998</v>
      </c>
      <c r="H7" s="52">
        <v>3.1035599999999999</v>
      </c>
      <c r="I7" s="52">
        <v>4.4965000000000002</v>
      </c>
      <c r="J7" s="52">
        <v>0.9486</v>
      </c>
      <c r="K7" s="52">
        <v>2.8677199999999998</v>
      </c>
      <c r="L7" s="52">
        <v>2.1261999999999999</v>
      </c>
      <c r="M7" s="52">
        <v>3.3650799999999998</v>
      </c>
      <c r="N7" s="52">
        <v>3.9768699999989998</v>
      </c>
      <c r="O7" s="52">
        <v>0</v>
      </c>
      <c r="P7" s="53">
        <v>30.78978</v>
      </c>
      <c r="Q7" s="95">
        <v>0.66906596038300004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267</v>
      </c>
    </row>
    <row r="9" spans="1:17" ht="14.4" customHeight="1" x14ac:dyDescent="0.3">
      <c r="A9" s="15" t="s">
        <v>37</v>
      </c>
      <c r="B9" s="51">
        <v>4761.6506508389502</v>
      </c>
      <c r="C9" s="52">
        <v>396.80422090324601</v>
      </c>
      <c r="D9" s="52">
        <v>463.62529999999998</v>
      </c>
      <c r="E9" s="52">
        <v>375.19486000000001</v>
      </c>
      <c r="F9" s="52">
        <v>356.76828000000103</v>
      </c>
      <c r="G9" s="52">
        <v>171.93895000000001</v>
      </c>
      <c r="H9" s="52">
        <v>197.05638999999999</v>
      </c>
      <c r="I9" s="52">
        <v>582.41745000000003</v>
      </c>
      <c r="J9" s="52">
        <v>110.23403</v>
      </c>
      <c r="K9" s="52">
        <v>234.339660000001</v>
      </c>
      <c r="L9" s="52">
        <v>447.88373999999999</v>
      </c>
      <c r="M9" s="52">
        <v>524.39772000000005</v>
      </c>
      <c r="N9" s="52">
        <v>311.28649000000001</v>
      </c>
      <c r="O9" s="52">
        <v>0</v>
      </c>
      <c r="P9" s="53">
        <v>3775.1428700000001</v>
      </c>
      <c r="Q9" s="95">
        <v>0.86489706581799997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267</v>
      </c>
    </row>
    <row r="11" spans="1:17" ht="14.4" customHeight="1" x14ac:dyDescent="0.3">
      <c r="A11" s="15" t="s">
        <v>39</v>
      </c>
      <c r="B11" s="51">
        <v>118.50567054448</v>
      </c>
      <c r="C11" s="52">
        <v>9.8754725453730003</v>
      </c>
      <c r="D11" s="52">
        <v>8.1586599999999994</v>
      </c>
      <c r="E11" s="52">
        <v>8.0162999999999993</v>
      </c>
      <c r="F11" s="52">
        <v>5.4013600000000004</v>
      </c>
      <c r="G11" s="52">
        <v>8.9925899999999999</v>
      </c>
      <c r="H11" s="52">
        <v>8.2935300000000005</v>
      </c>
      <c r="I11" s="52">
        <v>10.881679999999999</v>
      </c>
      <c r="J11" s="52">
        <v>7.27128</v>
      </c>
      <c r="K11" s="52">
        <v>5.1894900000000002</v>
      </c>
      <c r="L11" s="52">
        <v>15.91229</v>
      </c>
      <c r="M11" s="52">
        <v>11.09679</v>
      </c>
      <c r="N11" s="52">
        <v>16.296340000000001</v>
      </c>
      <c r="O11" s="52">
        <v>0</v>
      </c>
      <c r="P11" s="53">
        <v>105.51031</v>
      </c>
      <c r="Q11" s="95">
        <v>0.97127973568500003</v>
      </c>
    </row>
    <row r="12" spans="1:17" ht="14.4" customHeight="1" x14ac:dyDescent="0.3">
      <c r="A12" s="15" t="s">
        <v>40</v>
      </c>
      <c r="B12" s="51">
        <v>44.449604794001999</v>
      </c>
      <c r="C12" s="52">
        <v>3.7041337328330002</v>
      </c>
      <c r="D12" s="52">
        <v>0</v>
      </c>
      <c r="E12" s="52">
        <v>0</v>
      </c>
      <c r="F12" s="52">
        <v>1.4830000000000001</v>
      </c>
      <c r="G12" s="52">
        <v>0</v>
      </c>
      <c r="H12" s="52">
        <v>0</v>
      </c>
      <c r="I12" s="52">
        <v>0</v>
      </c>
      <c r="J12" s="52">
        <v>0</v>
      </c>
      <c r="K12" s="52">
        <v>7.3446999999999996</v>
      </c>
      <c r="L12" s="52">
        <v>0.19223999999999999</v>
      </c>
      <c r="M12" s="52">
        <v>1.04199</v>
      </c>
      <c r="N12" s="52">
        <v>0</v>
      </c>
      <c r="O12" s="52">
        <v>0</v>
      </c>
      <c r="P12" s="53">
        <v>10.06193</v>
      </c>
      <c r="Q12" s="95">
        <v>0.24694597308399999</v>
      </c>
    </row>
    <row r="13" spans="1:17" ht="14.4" customHeight="1" x14ac:dyDescent="0.3">
      <c r="A13" s="15" t="s">
        <v>41</v>
      </c>
      <c r="B13" s="51">
        <v>17</v>
      </c>
      <c r="C13" s="52">
        <v>1.4166666666659999</v>
      </c>
      <c r="D13" s="52">
        <v>0.22989999999999999</v>
      </c>
      <c r="E13" s="52">
        <v>0.69454000000000005</v>
      </c>
      <c r="F13" s="52">
        <v>1.4881</v>
      </c>
      <c r="G13" s="52">
        <v>0.42275000000000001</v>
      </c>
      <c r="H13" s="52">
        <v>0.64476999999999995</v>
      </c>
      <c r="I13" s="52">
        <v>1.5500100000000001</v>
      </c>
      <c r="J13" s="52">
        <v>1.9153100000000001</v>
      </c>
      <c r="K13" s="52">
        <v>0.42714000000000002</v>
      </c>
      <c r="L13" s="52">
        <v>0.44642999999999999</v>
      </c>
      <c r="M13" s="52">
        <v>1.95549</v>
      </c>
      <c r="N13" s="52">
        <v>0.14860000000000001</v>
      </c>
      <c r="O13" s="52">
        <v>0</v>
      </c>
      <c r="P13" s="53">
        <v>9.9230400000000003</v>
      </c>
      <c r="Q13" s="95">
        <v>0.63677262032000004</v>
      </c>
    </row>
    <row r="14" spans="1:17" ht="14.4" customHeight="1" x14ac:dyDescent="0.3">
      <c r="A14" s="15" t="s">
        <v>42</v>
      </c>
      <c r="B14" s="51">
        <v>167.032400404507</v>
      </c>
      <c r="C14" s="52">
        <v>13.919366700375001</v>
      </c>
      <c r="D14" s="52">
        <v>21.036000000000001</v>
      </c>
      <c r="E14" s="52">
        <v>16.774999999999999</v>
      </c>
      <c r="F14" s="52">
        <v>15.36</v>
      </c>
      <c r="G14" s="52">
        <v>12.991</v>
      </c>
      <c r="H14" s="52">
        <v>11.673</v>
      </c>
      <c r="I14" s="52">
        <v>9.8490000000000002</v>
      </c>
      <c r="J14" s="52">
        <v>9.0939999999999994</v>
      </c>
      <c r="K14" s="52">
        <v>10.183999999999999</v>
      </c>
      <c r="L14" s="52">
        <v>10.664999999999999</v>
      </c>
      <c r="M14" s="52">
        <v>13.663</v>
      </c>
      <c r="N14" s="52">
        <v>15.612</v>
      </c>
      <c r="O14" s="52">
        <v>0</v>
      </c>
      <c r="P14" s="53">
        <v>146.90199999999999</v>
      </c>
      <c r="Q14" s="95">
        <v>0.95943497719299997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267</v>
      </c>
    </row>
    <row r="17" spans="1:17" ht="14.4" customHeight="1" x14ac:dyDescent="0.3">
      <c r="A17" s="15" t="s">
        <v>45</v>
      </c>
      <c r="B17" s="51">
        <v>405.94661257208202</v>
      </c>
      <c r="C17" s="52">
        <v>33.828884381005999</v>
      </c>
      <c r="D17" s="52">
        <v>4.3067599999999997</v>
      </c>
      <c r="E17" s="52">
        <v>2.7297600000000002</v>
      </c>
      <c r="F17" s="52">
        <v>4.4455400000000003</v>
      </c>
      <c r="G17" s="52">
        <v>0</v>
      </c>
      <c r="H17" s="52">
        <v>23.85116</v>
      </c>
      <c r="I17" s="52">
        <v>9.6267600000000009</v>
      </c>
      <c r="J17" s="52">
        <v>99.408389999999997</v>
      </c>
      <c r="K17" s="52">
        <v>135.48732999999999</v>
      </c>
      <c r="L17" s="52">
        <v>6.51464</v>
      </c>
      <c r="M17" s="52">
        <v>32.241660000000003</v>
      </c>
      <c r="N17" s="52">
        <v>10.94228</v>
      </c>
      <c r="O17" s="52">
        <v>0</v>
      </c>
      <c r="P17" s="53">
        <v>329.55428000000001</v>
      </c>
      <c r="Q17" s="95">
        <v>0.88561832730199996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1.7230000000000001</v>
      </c>
      <c r="E18" s="52">
        <v>7.1840000000000002</v>
      </c>
      <c r="F18" s="52">
        <v>5.694</v>
      </c>
      <c r="G18" s="52">
        <v>5.79</v>
      </c>
      <c r="H18" s="52">
        <v>27.346</v>
      </c>
      <c r="I18" s="52">
        <v>39.006999999999998</v>
      </c>
      <c r="J18" s="52">
        <v>33.006</v>
      </c>
      <c r="K18" s="52">
        <v>-33.006</v>
      </c>
      <c r="L18" s="52">
        <v>15.64</v>
      </c>
      <c r="M18" s="52">
        <v>14.653</v>
      </c>
      <c r="N18" s="52">
        <v>14.122</v>
      </c>
      <c r="O18" s="52">
        <v>0</v>
      </c>
      <c r="P18" s="53">
        <v>131.15899999999999</v>
      </c>
      <c r="Q18" s="95" t="s">
        <v>267</v>
      </c>
    </row>
    <row r="19" spans="1:17" ht="14.4" customHeight="1" x14ac:dyDescent="0.3">
      <c r="A19" s="15" t="s">
        <v>47</v>
      </c>
      <c r="B19" s="51">
        <v>1084.30329821788</v>
      </c>
      <c r="C19" s="52">
        <v>90.358608184822998</v>
      </c>
      <c r="D19" s="52">
        <v>58.690829999999998</v>
      </c>
      <c r="E19" s="52">
        <v>53.188650000000003</v>
      </c>
      <c r="F19" s="52">
        <v>28.14733</v>
      </c>
      <c r="G19" s="52">
        <v>46.838349999999998</v>
      </c>
      <c r="H19" s="52">
        <v>138.87853000000001</v>
      </c>
      <c r="I19" s="52">
        <v>61.798110000000001</v>
      </c>
      <c r="J19" s="52">
        <v>26.165189999999999</v>
      </c>
      <c r="K19" s="52">
        <v>104.09509</v>
      </c>
      <c r="L19" s="52">
        <v>212.08383000000001</v>
      </c>
      <c r="M19" s="52">
        <v>76.806479999999993</v>
      </c>
      <c r="N19" s="52">
        <v>158.47293999999999</v>
      </c>
      <c r="O19" s="52">
        <v>0</v>
      </c>
      <c r="P19" s="53">
        <v>965.16533000000004</v>
      </c>
      <c r="Q19" s="95">
        <v>0.97104531034599995</v>
      </c>
    </row>
    <row r="20" spans="1:17" ht="14.4" customHeight="1" x14ac:dyDescent="0.3">
      <c r="A20" s="15" t="s">
        <v>48</v>
      </c>
      <c r="B20" s="51">
        <v>17135</v>
      </c>
      <c r="C20" s="52">
        <v>1427.9166666666699</v>
      </c>
      <c r="D20" s="52">
        <v>1392.0640599999999</v>
      </c>
      <c r="E20" s="52">
        <v>1446.2424000000001</v>
      </c>
      <c r="F20" s="52">
        <v>1514.2360699999999</v>
      </c>
      <c r="G20" s="52">
        <v>1437.4882299999999</v>
      </c>
      <c r="H20" s="52">
        <v>1424.17697</v>
      </c>
      <c r="I20" s="52">
        <v>1486.5432699999999</v>
      </c>
      <c r="J20" s="52">
        <v>2069.7167399999998</v>
      </c>
      <c r="K20" s="52">
        <v>1426.4599800000001</v>
      </c>
      <c r="L20" s="52">
        <v>1449.46138</v>
      </c>
      <c r="M20" s="52">
        <v>1427.11457</v>
      </c>
      <c r="N20" s="52">
        <v>2333.5544300000001</v>
      </c>
      <c r="O20" s="52">
        <v>0</v>
      </c>
      <c r="P20" s="53">
        <v>17407.058099999998</v>
      </c>
      <c r="Q20" s="95">
        <v>1.108229817757</v>
      </c>
    </row>
    <row r="21" spans="1:17" ht="14.4" customHeight="1" x14ac:dyDescent="0.3">
      <c r="A21" s="16" t="s">
        <v>49</v>
      </c>
      <c r="B21" s="51">
        <v>1167</v>
      </c>
      <c r="C21" s="52">
        <v>97.25</v>
      </c>
      <c r="D21" s="52">
        <v>108.065</v>
      </c>
      <c r="E21" s="52">
        <v>96.331000000000003</v>
      </c>
      <c r="F21" s="52">
        <v>96.331000000000003</v>
      </c>
      <c r="G21" s="52">
        <v>96.33</v>
      </c>
      <c r="H21" s="52">
        <v>96.328999999999994</v>
      </c>
      <c r="I21" s="52">
        <v>96.328000000000003</v>
      </c>
      <c r="J21" s="52">
        <v>98.691000000000003</v>
      </c>
      <c r="K21" s="52">
        <v>98.691000000000003</v>
      </c>
      <c r="L21" s="52">
        <v>98.69</v>
      </c>
      <c r="M21" s="52">
        <v>104.569</v>
      </c>
      <c r="N21" s="52">
        <v>104.569</v>
      </c>
      <c r="O21" s="52">
        <v>0</v>
      </c>
      <c r="P21" s="53">
        <v>1094.924</v>
      </c>
      <c r="Q21" s="95">
        <v>1.0235326010750001</v>
      </c>
    </row>
    <row r="22" spans="1:17" ht="14.4" customHeight="1" x14ac:dyDescent="0.3">
      <c r="A22" s="15" t="s">
        <v>50</v>
      </c>
      <c r="B22" s="51">
        <v>10</v>
      </c>
      <c r="C22" s="52">
        <v>0.83333333333299997</v>
      </c>
      <c r="D22" s="52">
        <v>0</v>
      </c>
      <c r="E22" s="52">
        <v>0</v>
      </c>
      <c r="F22" s="52">
        <v>0</v>
      </c>
      <c r="G22" s="52">
        <v>0</v>
      </c>
      <c r="H22" s="52">
        <v>10.494</v>
      </c>
      <c r="I22" s="52">
        <v>69.953490000000002</v>
      </c>
      <c r="J22" s="52">
        <v>14.46918</v>
      </c>
      <c r="K22" s="52">
        <v>7.5987999999999998</v>
      </c>
      <c r="L22" s="52">
        <v>0</v>
      </c>
      <c r="M22" s="52">
        <v>5.6386000000000003</v>
      </c>
      <c r="N22" s="52">
        <v>52.513999999999001</v>
      </c>
      <c r="O22" s="52">
        <v>0</v>
      </c>
      <c r="P22" s="53">
        <v>160.66807</v>
      </c>
      <c r="Q22" s="95">
        <v>17.527425818181001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267</v>
      </c>
    </row>
    <row r="24" spans="1:17" ht="14.4" customHeight="1" x14ac:dyDescent="0.3">
      <c r="A24" s="16" t="s">
        <v>52</v>
      </c>
      <c r="B24" s="51">
        <v>0</v>
      </c>
      <c r="C24" s="52">
        <v>-4.5474735088646402E-13</v>
      </c>
      <c r="D24" s="52">
        <v>-6.99999999E-4</v>
      </c>
      <c r="E24" s="52">
        <v>3.1293000000000002</v>
      </c>
      <c r="F24" s="52">
        <v>6.4822799999990002</v>
      </c>
      <c r="G24" s="52">
        <v>8.0997000000000003</v>
      </c>
      <c r="H24" s="52">
        <v>26.733440000000002</v>
      </c>
      <c r="I24" s="52">
        <v>12.805099999999999</v>
      </c>
      <c r="J24" s="52">
        <v>8.2134199999999993</v>
      </c>
      <c r="K24" s="52">
        <v>-7.7962599999990001</v>
      </c>
      <c r="L24" s="52">
        <v>17.115929999999</v>
      </c>
      <c r="M24" s="52">
        <v>27.505179999999001</v>
      </c>
      <c r="N24" s="52">
        <v>30.657239999999</v>
      </c>
      <c r="O24" s="52">
        <v>0</v>
      </c>
      <c r="P24" s="53">
        <v>132.94462999999999</v>
      </c>
      <c r="Q24" s="95"/>
    </row>
    <row r="25" spans="1:17" ht="14.4" customHeight="1" x14ac:dyDescent="0.3">
      <c r="A25" s="17" t="s">
        <v>53</v>
      </c>
      <c r="B25" s="54">
        <v>24961.0908375607</v>
      </c>
      <c r="C25" s="55">
        <v>2080.0909031300598</v>
      </c>
      <c r="D25" s="55">
        <v>2060.2988300000002</v>
      </c>
      <c r="E25" s="55">
        <v>2011.9643699999999</v>
      </c>
      <c r="F25" s="55">
        <v>2038.30414</v>
      </c>
      <c r="G25" s="55">
        <v>1791.4510600000001</v>
      </c>
      <c r="H25" s="55">
        <v>1968.58035</v>
      </c>
      <c r="I25" s="55">
        <v>2385.2563700000001</v>
      </c>
      <c r="J25" s="55">
        <v>2479.1331399999999</v>
      </c>
      <c r="K25" s="55">
        <v>1991.88265000001</v>
      </c>
      <c r="L25" s="55">
        <v>2276.7316799999999</v>
      </c>
      <c r="M25" s="55">
        <v>2244.0485600000002</v>
      </c>
      <c r="N25" s="55">
        <v>3052.1521899999898</v>
      </c>
      <c r="O25" s="55">
        <v>0</v>
      </c>
      <c r="P25" s="56">
        <v>24299.803339999999</v>
      </c>
      <c r="Q25" s="96">
        <v>1.062007928396</v>
      </c>
    </row>
    <row r="26" spans="1:17" ht="14.4" customHeight="1" x14ac:dyDescent="0.3">
      <c r="A26" s="15" t="s">
        <v>54</v>
      </c>
      <c r="B26" s="51">
        <v>2687.0938758759899</v>
      </c>
      <c r="C26" s="52">
        <v>223.92448965633201</v>
      </c>
      <c r="D26" s="52">
        <v>197.40085999999999</v>
      </c>
      <c r="E26" s="52">
        <v>199.06254000000001</v>
      </c>
      <c r="F26" s="52">
        <v>238.78685999999999</v>
      </c>
      <c r="G26" s="52">
        <v>218.78208000000001</v>
      </c>
      <c r="H26" s="52">
        <v>227.13946000000001</v>
      </c>
      <c r="I26" s="52">
        <v>255.78778</v>
      </c>
      <c r="J26" s="52">
        <v>278.09606000000002</v>
      </c>
      <c r="K26" s="52">
        <v>369.82143000000002</v>
      </c>
      <c r="L26" s="52">
        <v>227.74378999999999</v>
      </c>
      <c r="M26" s="52">
        <v>273.46539000000001</v>
      </c>
      <c r="N26" s="52">
        <v>309.03505000000001</v>
      </c>
      <c r="O26" s="52">
        <v>0</v>
      </c>
      <c r="P26" s="53">
        <v>2795.1212999999998</v>
      </c>
      <c r="Q26" s="95">
        <v>1.1347661738720001</v>
      </c>
    </row>
    <row r="27" spans="1:17" ht="14.4" customHeight="1" x14ac:dyDescent="0.3">
      <c r="A27" s="18" t="s">
        <v>55</v>
      </c>
      <c r="B27" s="54">
        <v>27648.184713436702</v>
      </c>
      <c r="C27" s="55">
        <v>2304.0153927863898</v>
      </c>
      <c r="D27" s="55">
        <v>2257.6996899999999</v>
      </c>
      <c r="E27" s="55">
        <v>2211.02691</v>
      </c>
      <c r="F27" s="55">
        <v>2277.0909999999999</v>
      </c>
      <c r="G27" s="55">
        <v>2010.23314</v>
      </c>
      <c r="H27" s="55">
        <v>2195.7198100000001</v>
      </c>
      <c r="I27" s="55">
        <v>2641.0441500000002</v>
      </c>
      <c r="J27" s="55">
        <v>2757.2292000000002</v>
      </c>
      <c r="K27" s="55">
        <v>2361.70408000001</v>
      </c>
      <c r="L27" s="55">
        <v>2504.4754699999999</v>
      </c>
      <c r="M27" s="55">
        <v>2517.51395</v>
      </c>
      <c r="N27" s="55">
        <v>3361.1872399999902</v>
      </c>
      <c r="O27" s="55">
        <v>0</v>
      </c>
      <c r="P27" s="56">
        <v>27094.924640000001</v>
      </c>
      <c r="Q27" s="96">
        <v>1.0690792149149999</v>
      </c>
    </row>
    <row r="28" spans="1:17" ht="14.4" customHeight="1" x14ac:dyDescent="0.3">
      <c r="A28" s="16" t="s">
        <v>56</v>
      </c>
      <c r="B28" s="51">
        <v>40</v>
      </c>
      <c r="C28" s="52">
        <v>3.333333333333</v>
      </c>
      <c r="D28" s="52">
        <v>0</v>
      </c>
      <c r="E28" s="52">
        <v>0</v>
      </c>
      <c r="F28" s="52">
        <v>7.0469999999999997</v>
      </c>
      <c r="G28" s="52">
        <v>0</v>
      </c>
      <c r="H28" s="52">
        <v>2.9903200000000001</v>
      </c>
      <c r="I28" s="52">
        <v>7.28</v>
      </c>
      <c r="J28" s="52">
        <v>7.6230000000000002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24.94032</v>
      </c>
      <c r="Q28" s="95">
        <v>0.68019054545400004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267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218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266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219</v>
      </c>
      <c r="G4" s="353" t="s">
        <v>64</v>
      </c>
      <c r="H4" s="140" t="s">
        <v>140</v>
      </c>
      <c r="I4" s="351" t="s">
        <v>65</v>
      </c>
      <c r="J4" s="353" t="s">
        <v>226</v>
      </c>
      <c r="K4" s="354" t="s">
        <v>220</v>
      </c>
    </row>
    <row r="5" spans="1:11" ht="42" thickBot="1" x14ac:dyDescent="0.35">
      <c r="A5" s="78"/>
      <c r="B5" s="24" t="s">
        <v>222</v>
      </c>
      <c r="C5" s="25" t="s">
        <v>223</v>
      </c>
      <c r="D5" s="26" t="s">
        <v>224</v>
      </c>
      <c r="E5" s="26" t="s">
        <v>225</v>
      </c>
      <c r="F5" s="352"/>
      <c r="G5" s="352"/>
      <c r="H5" s="25" t="s">
        <v>221</v>
      </c>
      <c r="I5" s="352"/>
      <c r="J5" s="352"/>
      <c r="K5" s="355"/>
    </row>
    <row r="6" spans="1:11" ht="14.4" customHeight="1" thickBot="1" x14ac:dyDescent="0.35">
      <c r="A6" s="477" t="s">
        <v>269</v>
      </c>
      <c r="B6" s="459">
        <v>23235.557866586099</v>
      </c>
      <c r="C6" s="459">
        <v>25936.413700000001</v>
      </c>
      <c r="D6" s="460">
        <v>2700.8558334139602</v>
      </c>
      <c r="E6" s="461">
        <v>1.1162380455380001</v>
      </c>
      <c r="F6" s="459">
        <v>24961.0908375607</v>
      </c>
      <c r="G6" s="460">
        <v>22880.9999344307</v>
      </c>
      <c r="H6" s="462">
        <v>3052.1521899999898</v>
      </c>
      <c r="I6" s="459">
        <v>24299.803339999999</v>
      </c>
      <c r="J6" s="460">
        <v>1418.8034055693199</v>
      </c>
      <c r="K6" s="463">
        <v>0.97350726769600004</v>
      </c>
    </row>
    <row r="7" spans="1:11" ht="14.4" customHeight="1" thickBot="1" x14ac:dyDescent="0.35">
      <c r="A7" s="478" t="s">
        <v>270</v>
      </c>
      <c r="B7" s="459">
        <v>5247.6526396947202</v>
      </c>
      <c r="C7" s="459">
        <v>4883.0271499999999</v>
      </c>
      <c r="D7" s="460">
        <v>-364.62548969471101</v>
      </c>
      <c r="E7" s="461">
        <v>0.93051645855200005</v>
      </c>
      <c r="F7" s="459">
        <v>5158.8409267707802</v>
      </c>
      <c r="G7" s="460">
        <v>4728.9375162065498</v>
      </c>
      <c r="H7" s="462">
        <v>347.32004000000001</v>
      </c>
      <c r="I7" s="459">
        <v>4078.3285999999998</v>
      </c>
      <c r="J7" s="460">
        <v>-650.60891620655104</v>
      </c>
      <c r="K7" s="463">
        <v>0.79055133854500004</v>
      </c>
    </row>
    <row r="8" spans="1:11" ht="14.4" customHeight="1" thickBot="1" x14ac:dyDescent="0.35">
      <c r="A8" s="479" t="s">
        <v>271</v>
      </c>
      <c r="B8" s="459">
        <v>5080.6832820361096</v>
      </c>
      <c r="C8" s="459">
        <v>4718.3751499999998</v>
      </c>
      <c r="D8" s="460">
        <v>-362.30813203610802</v>
      </c>
      <c r="E8" s="461">
        <v>0.92868909319299997</v>
      </c>
      <c r="F8" s="459">
        <v>4991.8085263662797</v>
      </c>
      <c r="G8" s="460">
        <v>4575.8244825024203</v>
      </c>
      <c r="H8" s="462">
        <v>331.70803999999998</v>
      </c>
      <c r="I8" s="459">
        <v>3931.4265999999998</v>
      </c>
      <c r="J8" s="460">
        <v>-644.39788250241998</v>
      </c>
      <c r="K8" s="463">
        <v>0.78757560095300005</v>
      </c>
    </row>
    <row r="9" spans="1:11" ht="14.4" customHeight="1" thickBot="1" x14ac:dyDescent="0.35">
      <c r="A9" s="480" t="s">
        <v>272</v>
      </c>
      <c r="B9" s="464">
        <v>0</v>
      </c>
      <c r="C9" s="464">
        <v>-1.34E-3</v>
      </c>
      <c r="D9" s="465">
        <v>-1.34E-3</v>
      </c>
      <c r="E9" s="466" t="s">
        <v>267</v>
      </c>
      <c r="F9" s="464">
        <v>0</v>
      </c>
      <c r="G9" s="465">
        <v>0</v>
      </c>
      <c r="H9" s="467">
        <v>-2.5999999999999998E-4</v>
      </c>
      <c r="I9" s="464">
        <v>-1.33E-3</v>
      </c>
      <c r="J9" s="465">
        <v>-1.33E-3</v>
      </c>
      <c r="K9" s="468" t="s">
        <v>267</v>
      </c>
    </row>
    <row r="10" spans="1:11" ht="14.4" customHeight="1" thickBot="1" x14ac:dyDescent="0.35">
      <c r="A10" s="481" t="s">
        <v>273</v>
      </c>
      <c r="B10" s="459">
        <v>0</v>
      </c>
      <c r="C10" s="459">
        <v>-1.34E-3</v>
      </c>
      <c r="D10" s="460">
        <v>-1.34E-3</v>
      </c>
      <c r="E10" s="469" t="s">
        <v>267</v>
      </c>
      <c r="F10" s="459">
        <v>0</v>
      </c>
      <c r="G10" s="460">
        <v>0</v>
      </c>
      <c r="H10" s="462">
        <v>-2.5999999999999998E-4</v>
      </c>
      <c r="I10" s="459">
        <v>-1.33E-3</v>
      </c>
      <c r="J10" s="460">
        <v>-1.33E-3</v>
      </c>
      <c r="K10" s="470" t="s">
        <v>267</v>
      </c>
    </row>
    <row r="11" spans="1:11" ht="14.4" customHeight="1" thickBot="1" x14ac:dyDescent="0.35">
      <c r="A11" s="480" t="s">
        <v>274</v>
      </c>
      <c r="B11" s="464">
        <v>61.000005507048002</v>
      </c>
      <c r="C11" s="464">
        <v>29.187390000000001</v>
      </c>
      <c r="D11" s="465">
        <v>-31.812615507048001</v>
      </c>
      <c r="E11" s="471">
        <v>0.47848176008100002</v>
      </c>
      <c r="F11" s="464">
        <v>50.202600188841998</v>
      </c>
      <c r="G11" s="465">
        <v>46.019050173105001</v>
      </c>
      <c r="H11" s="467">
        <v>3.9768699999989998</v>
      </c>
      <c r="I11" s="464">
        <v>30.78978</v>
      </c>
      <c r="J11" s="465">
        <v>-15.229270173105</v>
      </c>
      <c r="K11" s="472">
        <v>0.613310463684</v>
      </c>
    </row>
    <row r="12" spans="1:11" ht="14.4" customHeight="1" thickBot="1" x14ac:dyDescent="0.35">
      <c r="A12" s="481" t="s">
        <v>275</v>
      </c>
      <c r="B12" s="459">
        <v>59.000005326489003</v>
      </c>
      <c r="C12" s="459">
        <v>28.996870000000001</v>
      </c>
      <c r="D12" s="460">
        <v>-30.003135326489001</v>
      </c>
      <c r="E12" s="461">
        <v>0.49147232851099998</v>
      </c>
      <c r="F12" s="459">
        <v>50</v>
      </c>
      <c r="G12" s="460">
        <v>45.833333333333002</v>
      </c>
      <c r="H12" s="462">
        <v>3.9768699999989998</v>
      </c>
      <c r="I12" s="459">
        <v>30.78978</v>
      </c>
      <c r="J12" s="460">
        <v>-15.043553333333</v>
      </c>
      <c r="K12" s="463">
        <v>0.6157956</v>
      </c>
    </row>
    <row r="13" spans="1:11" ht="14.4" customHeight="1" thickBot="1" x14ac:dyDescent="0.35">
      <c r="A13" s="481" t="s">
        <v>276</v>
      </c>
      <c r="B13" s="459">
        <v>0</v>
      </c>
      <c r="C13" s="459">
        <v>0.19051999999999999</v>
      </c>
      <c r="D13" s="460">
        <v>0.19051999999999999</v>
      </c>
      <c r="E13" s="469" t="s">
        <v>277</v>
      </c>
      <c r="F13" s="459">
        <v>0.20260018884200001</v>
      </c>
      <c r="G13" s="460">
        <v>0.18571683977100001</v>
      </c>
      <c r="H13" s="462">
        <v>0</v>
      </c>
      <c r="I13" s="459">
        <v>0</v>
      </c>
      <c r="J13" s="460">
        <v>-0.18571683977100001</v>
      </c>
      <c r="K13" s="463">
        <v>0</v>
      </c>
    </row>
    <row r="14" spans="1:11" ht="14.4" customHeight="1" thickBot="1" x14ac:dyDescent="0.35">
      <c r="A14" s="481" t="s">
        <v>278</v>
      </c>
      <c r="B14" s="459">
        <v>2.0000001805580001</v>
      </c>
      <c r="C14" s="459">
        <v>0</v>
      </c>
      <c r="D14" s="460">
        <v>-2.0000001805580001</v>
      </c>
      <c r="E14" s="461">
        <v>0</v>
      </c>
      <c r="F14" s="459">
        <v>0</v>
      </c>
      <c r="G14" s="460">
        <v>0</v>
      </c>
      <c r="H14" s="462">
        <v>0</v>
      </c>
      <c r="I14" s="459">
        <v>0</v>
      </c>
      <c r="J14" s="460">
        <v>0</v>
      </c>
      <c r="K14" s="463">
        <v>0</v>
      </c>
    </row>
    <row r="15" spans="1:11" ht="14.4" customHeight="1" thickBot="1" x14ac:dyDescent="0.35">
      <c r="A15" s="480" t="s">
        <v>279</v>
      </c>
      <c r="B15" s="464">
        <v>4880.69347357069</v>
      </c>
      <c r="C15" s="464">
        <v>4529.0268999999998</v>
      </c>
      <c r="D15" s="465">
        <v>-351.66657357068698</v>
      </c>
      <c r="E15" s="471">
        <v>0.927947416596</v>
      </c>
      <c r="F15" s="464">
        <v>4761.6506508389502</v>
      </c>
      <c r="G15" s="465">
        <v>4364.8464299357101</v>
      </c>
      <c r="H15" s="467">
        <v>311.28649000000001</v>
      </c>
      <c r="I15" s="464">
        <v>3775.1428700000001</v>
      </c>
      <c r="J15" s="465">
        <v>-589.70355993570502</v>
      </c>
      <c r="K15" s="472">
        <v>0.79282231033299999</v>
      </c>
    </row>
    <row r="16" spans="1:11" ht="14.4" customHeight="1" thickBot="1" x14ac:dyDescent="0.35">
      <c r="A16" s="481" t="s">
        <v>280</v>
      </c>
      <c r="B16" s="459">
        <v>4218.0003807988696</v>
      </c>
      <c r="C16" s="459">
        <v>4225.4083600000004</v>
      </c>
      <c r="D16" s="460">
        <v>7.4079792011360004</v>
      </c>
      <c r="E16" s="461">
        <v>1.001756277508</v>
      </c>
      <c r="F16" s="459">
        <v>4199.8662205187202</v>
      </c>
      <c r="G16" s="460">
        <v>3849.8773688088299</v>
      </c>
      <c r="H16" s="462">
        <v>261.46589999999998</v>
      </c>
      <c r="I16" s="459">
        <v>3308.5172899999998</v>
      </c>
      <c r="J16" s="460">
        <v>-541.36007880882505</v>
      </c>
      <c r="K16" s="463">
        <v>0.78776730407100004</v>
      </c>
    </row>
    <row r="17" spans="1:11" ht="14.4" customHeight="1" thickBot="1" x14ac:dyDescent="0.35">
      <c r="A17" s="481" t="s">
        <v>281</v>
      </c>
      <c r="B17" s="459">
        <v>349.61146450698101</v>
      </c>
      <c r="C17" s="459">
        <v>172.02336</v>
      </c>
      <c r="D17" s="460">
        <v>-177.58810450698101</v>
      </c>
      <c r="E17" s="461">
        <v>0.49204153028100001</v>
      </c>
      <c r="F17" s="459">
        <v>349.623541009836</v>
      </c>
      <c r="G17" s="460">
        <v>320.48824592568297</v>
      </c>
      <c r="H17" s="462">
        <v>20.599869999999999</v>
      </c>
      <c r="I17" s="459">
        <v>250.66949</v>
      </c>
      <c r="J17" s="460">
        <v>-69.818755925683007</v>
      </c>
      <c r="K17" s="463">
        <v>0.716969713412</v>
      </c>
    </row>
    <row r="18" spans="1:11" ht="14.4" customHeight="1" thickBot="1" x14ac:dyDescent="0.35">
      <c r="A18" s="481" t="s">
        <v>282</v>
      </c>
      <c r="B18" s="459">
        <v>20.000001805589001</v>
      </c>
      <c r="C18" s="459">
        <v>8.8501200000000004</v>
      </c>
      <c r="D18" s="460">
        <v>-11.149881805589001</v>
      </c>
      <c r="E18" s="461">
        <v>0.44250596004999998</v>
      </c>
      <c r="F18" s="459">
        <v>20</v>
      </c>
      <c r="G18" s="460">
        <v>18.333333333333002</v>
      </c>
      <c r="H18" s="462">
        <v>1.8733599999999999</v>
      </c>
      <c r="I18" s="459">
        <v>11.994669999999999</v>
      </c>
      <c r="J18" s="460">
        <v>-6.3386633333329998</v>
      </c>
      <c r="K18" s="463">
        <v>0.59973350000000003</v>
      </c>
    </row>
    <row r="19" spans="1:11" ht="14.4" customHeight="1" thickBot="1" x14ac:dyDescent="0.35">
      <c r="A19" s="481" t="s">
        <v>283</v>
      </c>
      <c r="B19" s="459">
        <v>270.00002437546101</v>
      </c>
      <c r="C19" s="459">
        <v>104.51130999999999</v>
      </c>
      <c r="D19" s="460">
        <v>-165.488714375461</v>
      </c>
      <c r="E19" s="461">
        <v>0.38707889097999998</v>
      </c>
      <c r="F19" s="459">
        <v>170</v>
      </c>
      <c r="G19" s="460">
        <v>155.833333333333</v>
      </c>
      <c r="H19" s="462">
        <v>23.677859999999999</v>
      </c>
      <c r="I19" s="459">
        <v>184.68892</v>
      </c>
      <c r="J19" s="460">
        <v>28.855586666665999</v>
      </c>
      <c r="K19" s="463">
        <v>1.0864054117640001</v>
      </c>
    </row>
    <row r="20" spans="1:11" ht="14.4" customHeight="1" thickBot="1" x14ac:dyDescent="0.35">
      <c r="A20" s="481" t="s">
        <v>284</v>
      </c>
      <c r="B20" s="459">
        <v>8.1600007365999996E-2</v>
      </c>
      <c r="C20" s="459">
        <v>8.1599999999E-2</v>
      </c>
      <c r="D20" s="460">
        <v>-7.3668046662867004E-9</v>
      </c>
      <c r="E20" s="461">
        <v>0.99999990971999997</v>
      </c>
      <c r="F20" s="459">
        <v>0.16088931039500001</v>
      </c>
      <c r="G20" s="460">
        <v>0.14748186786199999</v>
      </c>
      <c r="H20" s="462">
        <v>0</v>
      </c>
      <c r="I20" s="459">
        <v>0</v>
      </c>
      <c r="J20" s="460">
        <v>-0.14748186786199999</v>
      </c>
      <c r="K20" s="463">
        <v>0</v>
      </c>
    </row>
    <row r="21" spans="1:11" ht="14.4" customHeight="1" thickBot="1" x14ac:dyDescent="0.35">
      <c r="A21" s="481" t="s">
        <v>285</v>
      </c>
      <c r="B21" s="459">
        <v>7.0000006319560004</v>
      </c>
      <c r="C21" s="459">
        <v>2.7719999999999998</v>
      </c>
      <c r="D21" s="460">
        <v>-4.2280006319560002</v>
      </c>
      <c r="E21" s="461">
        <v>0.39599996424900002</v>
      </c>
      <c r="F21" s="459">
        <v>6</v>
      </c>
      <c r="G21" s="460">
        <v>5.5</v>
      </c>
      <c r="H21" s="462">
        <v>0.49999999999900002</v>
      </c>
      <c r="I21" s="459">
        <v>2.871</v>
      </c>
      <c r="J21" s="460">
        <v>-2.629</v>
      </c>
      <c r="K21" s="463">
        <v>0.47849999999999998</v>
      </c>
    </row>
    <row r="22" spans="1:11" ht="14.4" customHeight="1" thickBot="1" x14ac:dyDescent="0.35">
      <c r="A22" s="481" t="s">
        <v>286</v>
      </c>
      <c r="B22" s="459">
        <v>16.000001444471</v>
      </c>
      <c r="C22" s="459">
        <v>15.117000000000001</v>
      </c>
      <c r="D22" s="460">
        <v>-0.88300144447100004</v>
      </c>
      <c r="E22" s="461">
        <v>0.94481241470199995</v>
      </c>
      <c r="F22" s="459">
        <v>16</v>
      </c>
      <c r="G22" s="460">
        <v>14.666666666666</v>
      </c>
      <c r="H22" s="462">
        <v>3.1694999999990001</v>
      </c>
      <c r="I22" s="459">
        <v>16.401499999999999</v>
      </c>
      <c r="J22" s="460">
        <v>1.7348333333329999</v>
      </c>
      <c r="K22" s="463">
        <v>1.0250937499999999</v>
      </c>
    </row>
    <row r="23" spans="1:11" ht="14.4" customHeight="1" thickBot="1" x14ac:dyDescent="0.35">
      <c r="A23" s="481" t="s">
        <v>287</v>
      </c>
      <c r="B23" s="459">
        <v>0</v>
      </c>
      <c r="C23" s="459">
        <v>0.26315</v>
      </c>
      <c r="D23" s="460">
        <v>0.26315</v>
      </c>
      <c r="E23" s="469" t="s">
        <v>277</v>
      </c>
      <c r="F23" s="459">
        <v>0</v>
      </c>
      <c r="G23" s="460">
        <v>0</v>
      </c>
      <c r="H23" s="462">
        <v>0</v>
      </c>
      <c r="I23" s="459">
        <v>0</v>
      </c>
      <c r="J23" s="460">
        <v>0</v>
      </c>
      <c r="K23" s="470" t="s">
        <v>267</v>
      </c>
    </row>
    <row r="24" spans="1:11" ht="14.4" customHeight="1" thickBot="1" x14ac:dyDescent="0.35">
      <c r="A24" s="480" t="s">
        <v>288</v>
      </c>
      <c r="B24" s="464">
        <v>121.415967543451</v>
      </c>
      <c r="C24" s="464">
        <v>97.096789999999999</v>
      </c>
      <c r="D24" s="465">
        <v>-24.319177543451001</v>
      </c>
      <c r="E24" s="471">
        <v>0.79970363012699996</v>
      </c>
      <c r="F24" s="464">
        <v>118.50567054448</v>
      </c>
      <c r="G24" s="465">
        <v>108.630197999107</v>
      </c>
      <c r="H24" s="467">
        <v>16.296340000000001</v>
      </c>
      <c r="I24" s="464">
        <v>105.51031</v>
      </c>
      <c r="J24" s="465">
        <v>-3.119887999106</v>
      </c>
      <c r="K24" s="472">
        <v>0.89033975771100005</v>
      </c>
    </row>
    <row r="25" spans="1:11" ht="14.4" customHeight="1" thickBot="1" x14ac:dyDescent="0.35">
      <c r="A25" s="481" t="s">
        <v>289</v>
      </c>
      <c r="B25" s="459">
        <v>0.202696304573</v>
      </c>
      <c r="C25" s="459">
        <v>1.5289999999999999</v>
      </c>
      <c r="D25" s="460">
        <v>1.3263036954259999</v>
      </c>
      <c r="E25" s="461">
        <v>7.5433047643120004</v>
      </c>
      <c r="F25" s="459">
        <v>0</v>
      </c>
      <c r="G25" s="460">
        <v>0</v>
      </c>
      <c r="H25" s="462">
        <v>0</v>
      </c>
      <c r="I25" s="459">
        <v>4.1745000000000001</v>
      </c>
      <c r="J25" s="460">
        <v>4.1745000000000001</v>
      </c>
      <c r="K25" s="470" t="s">
        <v>267</v>
      </c>
    </row>
    <row r="26" spans="1:11" ht="14.4" customHeight="1" thickBot="1" x14ac:dyDescent="0.35">
      <c r="A26" s="481" t="s">
        <v>290</v>
      </c>
      <c r="B26" s="459">
        <v>5.0298532918159999</v>
      </c>
      <c r="C26" s="459">
        <v>4.0599400000000001</v>
      </c>
      <c r="D26" s="460">
        <v>-0.96991329181599995</v>
      </c>
      <c r="E26" s="461">
        <v>0.80716867161999994</v>
      </c>
      <c r="F26" s="459">
        <v>5</v>
      </c>
      <c r="G26" s="460">
        <v>4.583333333333</v>
      </c>
      <c r="H26" s="462">
        <v>0.85079999999900002</v>
      </c>
      <c r="I26" s="459">
        <v>4.58474</v>
      </c>
      <c r="J26" s="460">
        <v>1.4066666659999999E-3</v>
      </c>
      <c r="K26" s="463">
        <v>0.91694799999999999</v>
      </c>
    </row>
    <row r="27" spans="1:11" ht="14.4" customHeight="1" thickBot="1" x14ac:dyDescent="0.35">
      <c r="A27" s="481" t="s">
        <v>291</v>
      </c>
      <c r="B27" s="459">
        <v>13.904110480701</v>
      </c>
      <c r="C27" s="459">
        <v>11.10539</v>
      </c>
      <c r="D27" s="460">
        <v>-2.7987204807010002</v>
      </c>
      <c r="E27" s="461">
        <v>0.79871272710399999</v>
      </c>
      <c r="F27" s="459">
        <v>14.349554122374</v>
      </c>
      <c r="G27" s="460">
        <v>13.153757945509</v>
      </c>
      <c r="H27" s="462">
        <v>2.0109599999999999</v>
      </c>
      <c r="I27" s="459">
        <v>6.94848</v>
      </c>
      <c r="J27" s="460">
        <v>-6.2052779455089997</v>
      </c>
      <c r="K27" s="463">
        <v>0.484229679942</v>
      </c>
    </row>
    <row r="28" spans="1:11" ht="14.4" customHeight="1" thickBot="1" x14ac:dyDescent="0.35">
      <c r="A28" s="481" t="s">
        <v>292</v>
      </c>
      <c r="B28" s="459">
        <v>25.113731884147999</v>
      </c>
      <c r="C28" s="459">
        <v>26.365379999999998</v>
      </c>
      <c r="D28" s="460">
        <v>1.251648115851</v>
      </c>
      <c r="E28" s="461">
        <v>1.0498391924229999</v>
      </c>
      <c r="F28" s="459">
        <v>25</v>
      </c>
      <c r="G28" s="460">
        <v>22.916666666666</v>
      </c>
      <c r="H28" s="462">
        <v>3.4618399999989999</v>
      </c>
      <c r="I28" s="459">
        <v>28.221679999999999</v>
      </c>
      <c r="J28" s="460">
        <v>5.3050133333330001</v>
      </c>
      <c r="K28" s="463">
        <v>1.1288672</v>
      </c>
    </row>
    <row r="29" spans="1:11" ht="14.4" customHeight="1" thickBot="1" x14ac:dyDescent="0.35">
      <c r="A29" s="481" t="s">
        <v>293</v>
      </c>
      <c r="B29" s="459">
        <v>1.635730486408</v>
      </c>
      <c r="C29" s="459">
        <v>3.6707900000000002</v>
      </c>
      <c r="D29" s="460">
        <v>2.0350595135909999</v>
      </c>
      <c r="E29" s="461">
        <v>2.2441288650539999</v>
      </c>
      <c r="F29" s="459">
        <v>3.9667456394260001</v>
      </c>
      <c r="G29" s="460">
        <v>3.636183502807</v>
      </c>
      <c r="H29" s="462">
        <v>0</v>
      </c>
      <c r="I29" s="459">
        <v>3.87988</v>
      </c>
      <c r="J29" s="460">
        <v>0.24369649719200001</v>
      </c>
      <c r="K29" s="463">
        <v>0.97810153528300003</v>
      </c>
    </row>
    <row r="30" spans="1:11" ht="14.4" customHeight="1" thickBot="1" x14ac:dyDescent="0.35">
      <c r="A30" s="481" t="s">
        <v>294</v>
      </c>
      <c r="B30" s="459">
        <v>0</v>
      </c>
      <c r="C30" s="459">
        <v>0.73204999999999998</v>
      </c>
      <c r="D30" s="460">
        <v>0.73204999999999998</v>
      </c>
      <c r="E30" s="469" t="s">
        <v>277</v>
      </c>
      <c r="F30" s="459">
        <v>0</v>
      </c>
      <c r="G30" s="460">
        <v>0</v>
      </c>
      <c r="H30" s="462">
        <v>0.1409</v>
      </c>
      <c r="I30" s="459">
        <v>0.51193</v>
      </c>
      <c r="J30" s="460">
        <v>0.51193</v>
      </c>
      <c r="K30" s="470" t="s">
        <v>277</v>
      </c>
    </row>
    <row r="31" spans="1:11" ht="14.4" customHeight="1" thickBot="1" x14ac:dyDescent="0.35">
      <c r="A31" s="481" t="s">
        <v>295</v>
      </c>
      <c r="B31" s="459">
        <v>2.1603203219279998</v>
      </c>
      <c r="C31" s="459">
        <v>2.6777299999999999</v>
      </c>
      <c r="D31" s="460">
        <v>0.51740967807100002</v>
      </c>
      <c r="E31" s="461">
        <v>1.2395059995590001</v>
      </c>
      <c r="F31" s="459">
        <v>4</v>
      </c>
      <c r="G31" s="460">
        <v>3.6666666666659999</v>
      </c>
      <c r="H31" s="462">
        <v>0.71532999999900004</v>
      </c>
      <c r="I31" s="459">
        <v>2.8981699999999999</v>
      </c>
      <c r="J31" s="460">
        <v>-0.76849666666600003</v>
      </c>
      <c r="K31" s="463">
        <v>0.72454249999999998</v>
      </c>
    </row>
    <row r="32" spans="1:11" ht="14.4" customHeight="1" thickBot="1" x14ac:dyDescent="0.35">
      <c r="A32" s="481" t="s">
        <v>296</v>
      </c>
      <c r="B32" s="459">
        <v>14.665919773982001</v>
      </c>
      <c r="C32" s="459">
        <v>16.039809999999999</v>
      </c>
      <c r="D32" s="460">
        <v>1.3738902260170001</v>
      </c>
      <c r="E32" s="461">
        <v>1.0936791041530001</v>
      </c>
      <c r="F32" s="459">
        <v>21.189370782678999</v>
      </c>
      <c r="G32" s="460">
        <v>19.423589884121998</v>
      </c>
      <c r="H32" s="462">
        <v>2.1718799999999998</v>
      </c>
      <c r="I32" s="459">
        <v>22.388940000000002</v>
      </c>
      <c r="J32" s="460">
        <v>2.9653501158769999</v>
      </c>
      <c r="K32" s="463">
        <v>1.0566118375869999</v>
      </c>
    </row>
    <row r="33" spans="1:11" ht="14.4" customHeight="1" thickBot="1" x14ac:dyDescent="0.35">
      <c r="A33" s="481" t="s">
        <v>297</v>
      </c>
      <c r="B33" s="459">
        <v>0</v>
      </c>
      <c r="C33" s="459">
        <v>0</v>
      </c>
      <c r="D33" s="460">
        <v>0</v>
      </c>
      <c r="E33" s="461">
        <v>1</v>
      </c>
      <c r="F33" s="459">
        <v>0</v>
      </c>
      <c r="G33" s="460">
        <v>0</v>
      </c>
      <c r="H33" s="462">
        <v>0</v>
      </c>
      <c r="I33" s="459">
        <v>1.5318499999999999</v>
      </c>
      <c r="J33" s="460">
        <v>1.5318499999999999</v>
      </c>
      <c r="K33" s="470" t="s">
        <v>277</v>
      </c>
    </row>
    <row r="34" spans="1:11" ht="14.4" customHeight="1" thickBot="1" x14ac:dyDescent="0.35">
      <c r="A34" s="481" t="s">
        <v>298</v>
      </c>
      <c r="B34" s="459">
        <v>29.986486371885999</v>
      </c>
      <c r="C34" s="459">
        <v>26.197700000000001</v>
      </c>
      <c r="D34" s="460">
        <v>-3.7887863718860002</v>
      </c>
      <c r="E34" s="461">
        <v>0.87365020613199995</v>
      </c>
      <c r="F34" s="459">
        <v>30</v>
      </c>
      <c r="G34" s="460">
        <v>27.5</v>
      </c>
      <c r="H34" s="462">
        <v>6.0008299999989996</v>
      </c>
      <c r="I34" s="459">
        <v>21.87594</v>
      </c>
      <c r="J34" s="460">
        <v>-5.6240600000000001</v>
      </c>
      <c r="K34" s="463">
        <v>0.72919800000000001</v>
      </c>
    </row>
    <row r="35" spans="1:11" ht="14.4" customHeight="1" thickBot="1" x14ac:dyDescent="0.35">
      <c r="A35" s="481" t="s">
        <v>299</v>
      </c>
      <c r="B35" s="459">
        <v>28.717118628005</v>
      </c>
      <c r="C35" s="459">
        <v>4.7190000000000003</v>
      </c>
      <c r="D35" s="460">
        <v>-23.998118628004999</v>
      </c>
      <c r="E35" s="461">
        <v>0.16432707128900001</v>
      </c>
      <c r="F35" s="459">
        <v>15</v>
      </c>
      <c r="G35" s="460">
        <v>13.75</v>
      </c>
      <c r="H35" s="462">
        <v>0.94379999999899999</v>
      </c>
      <c r="I35" s="459">
        <v>8.4941999999999993</v>
      </c>
      <c r="J35" s="460">
        <v>-5.2557999999999998</v>
      </c>
      <c r="K35" s="463">
        <v>0.56627999999900003</v>
      </c>
    </row>
    <row r="36" spans="1:11" ht="14.4" customHeight="1" thickBot="1" x14ac:dyDescent="0.35">
      <c r="A36" s="480" t="s">
        <v>300</v>
      </c>
      <c r="B36" s="464">
        <v>12.511808808171001</v>
      </c>
      <c r="C36" s="464">
        <v>38.66836</v>
      </c>
      <c r="D36" s="465">
        <v>26.156551191828001</v>
      </c>
      <c r="E36" s="471">
        <v>3.0905491438410002</v>
      </c>
      <c r="F36" s="464">
        <v>44.449604794001999</v>
      </c>
      <c r="G36" s="465">
        <v>40.745471061168999</v>
      </c>
      <c r="H36" s="467">
        <v>0</v>
      </c>
      <c r="I36" s="464">
        <v>10.06193</v>
      </c>
      <c r="J36" s="465">
        <v>-30.683541061168999</v>
      </c>
      <c r="K36" s="472">
        <v>0.22636714199399999</v>
      </c>
    </row>
    <row r="37" spans="1:11" ht="14.4" customHeight="1" thickBot="1" x14ac:dyDescent="0.35">
      <c r="A37" s="481" t="s">
        <v>301</v>
      </c>
      <c r="B37" s="459">
        <v>4.4711247740570004</v>
      </c>
      <c r="C37" s="459">
        <v>4.8689999999999998</v>
      </c>
      <c r="D37" s="460">
        <v>0.39787522594199998</v>
      </c>
      <c r="E37" s="461">
        <v>1.0889877259180001</v>
      </c>
      <c r="F37" s="459">
        <v>6.3488781153789997</v>
      </c>
      <c r="G37" s="460">
        <v>5.8198049390969997</v>
      </c>
      <c r="H37" s="462">
        <v>0</v>
      </c>
      <c r="I37" s="459">
        <v>7.3446999999999996</v>
      </c>
      <c r="J37" s="460">
        <v>1.524895060902</v>
      </c>
      <c r="K37" s="463">
        <v>1.1568500554779999</v>
      </c>
    </row>
    <row r="38" spans="1:11" ht="14.4" customHeight="1" thickBot="1" x14ac:dyDescent="0.35">
      <c r="A38" s="481" t="s">
        <v>302</v>
      </c>
      <c r="B38" s="459">
        <v>5.8923950605710003</v>
      </c>
      <c r="C38" s="459">
        <v>32.218960000000003</v>
      </c>
      <c r="D38" s="460">
        <v>26.326564939428</v>
      </c>
      <c r="E38" s="461">
        <v>5.4678886376079996</v>
      </c>
      <c r="F38" s="459">
        <v>34.482620857838</v>
      </c>
      <c r="G38" s="460">
        <v>31.609069119685</v>
      </c>
      <c r="H38" s="462">
        <v>0</v>
      </c>
      <c r="I38" s="459">
        <v>0</v>
      </c>
      <c r="J38" s="460">
        <v>-31.609069119685</v>
      </c>
      <c r="K38" s="463">
        <v>0</v>
      </c>
    </row>
    <row r="39" spans="1:11" ht="14.4" customHeight="1" thickBot="1" x14ac:dyDescent="0.35">
      <c r="A39" s="481" t="s">
        <v>303</v>
      </c>
      <c r="B39" s="459">
        <v>2.1482889735419999</v>
      </c>
      <c r="C39" s="459">
        <v>1.5804</v>
      </c>
      <c r="D39" s="460">
        <v>-0.56788897354199996</v>
      </c>
      <c r="E39" s="461">
        <v>0.73565522118399995</v>
      </c>
      <c r="F39" s="459">
        <v>3.6181058207839998</v>
      </c>
      <c r="G39" s="460">
        <v>3.316597002385</v>
      </c>
      <c r="H39" s="462">
        <v>0</v>
      </c>
      <c r="I39" s="459">
        <v>2.7172299999999998</v>
      </c>
      <c r="J39" s="460">
        <v>-0.59936700238499996</v>
      </c>
      <c r="K39" s="463">
        <v>0.75100899050199998</v>
      </c>
    </row>
    <row r="40" spans="1:11" ht="14.4" customHeight="1" thickBot="1" x14ac:dyDescent="0.35">
      <c r="A40" s="480" t="s">
        <v>304</v>
      </c>
      <c r="B40" s="464">
        <v>5.0620266067459996</v>
      </c>
      <c r="C40" s="464">
        <v>16.505050000000001</v>
      </c>
      <c r="D40" s="465">
        <v>11.443023393253</v>
      </c>
      <c r="E40" s="471">
        <v>3.2605616845230001</v>
      </c>
      <c r="F40" s="464">
        <v>17</v>
      </c>
      <c r="G40" s="465">
        <v>15.583333333333</v>
      </c>
      <c r="H40" s="467">
        <v>0.14860000000000001</v>
      </c>
      <c r="I40" s="464">
        <v>9.9230400000000003</v>
      </c>
      <c r="J40" s="465">
        <v>-5.6602933333329997</v>
      </c>
      <c r="K40" s="472">
        <v>0.58370823529399996</v>
      </c>
    </row>
    <row r="41" spans="1:11" ht="14.4" customHeight="1" thickBot="1" x14ac:dyDescent="0.35">
      <c r="A41" s="481" t="s">
        <v>305</v>
      </c>
      <c r="B41" s="459">
        <v>0</v>
      </c>
      <c r="C41" s="459">
        <v>11.806990000000001</v>
      </c>
      <c r="D41" s="460">
        <v>11.806990000000001</v>
      </c>
      <c r="E41" s="469" t="s">
        <v>267</v>
      </c>
      <c r="F41" s="459">
        <v>13</v>
      </c>
      <c r="G41" s="460">
        <v>11.916666666666</v>
      </c>
      <c r="H41" s="462">
        <v>0</v>
      </c>
      <c r="I41" s="459">
        <v>6.9211200000000002</v>
      </c>
      <c r="J41" s="460">
        <v>-4.9955466666659998</v>
      </c>
      <c r="K41" s="463">
        <v>0.53239384615300001</v>
      </c>
    </row>
    <row r="42" spans="1:11" ht="14.4" customHeight="1" thickBot="1" x14ac:dyDescent="0.35">
      <c r="A42" s="481" t="s">
        <v>306</v>
      </c>
      <c r="B42" s="459">
        <v>0.41976352313499998</v>
      </c>
      <c r="C42" s="459">
        <v>0</v>
      </c>
      <c r="D42" s="460">
        <v>-0.41976352313499998</v>
      </c>
      <c r="E42" s="461">
        <v>0</v>
      </c>
      <c r="F42" s="459">
        <v>0</v>
      </c>
      <c r="G42" s="460">
        <v>0</v>
      </c>
      <c r="H42" s="462">
        <v>0</v>
      </c>
      <c r="I42" s="459">
        <v>0</v>
      </c>
      <c r="J42" s="460">
        <v>0</v>
      </c>
      <c r="K42" s="463">
        <v>0</v>
      </c>
    </row>
    <row r="43" spans="1:11" ht="14.4" customHeight="1" thickBot="1" x14ac:dyDescent="0.35">
      <c r="A43" s="481" t="s">
        <v>307</v>
      </c>
      <c r="B43" s="459">
        <v>0.14129044004399999</v>
      </c>
      <c r="C43" s="459">
        <v>8.616E-2</v>
      </c>
      <c r="D43" s="460">
        <v>-5.5130440044000001E-2</v>
      </c>
      <c r="E43" s="461">
        <v>0.60980771220600005</v>
      </c>
      <c r="F43" s="459">
        <v>0</v>
      </c>
      <c r="G43" s="460">
        <v>0</v>
      </c>
      <c r="H43" s="462">
        <v>0</v>
      </c>
      <c r="I43" s="459">
        <v>0</v>
      </c>
      <c r="J43" s="460">
        <v>0</v>
      </c>
      <c r="K43" s="463">
        <v>0</v>
      </c>
    </row>
    <row r="44" spans="1:11" ht="14.4" customHeight="1" thickBot="1" x14ac:dyDescent="0.35">
      <c r="A44" s="481" t="s">
        <v>308</v>
      </c>
      <c r="B44" s="459">
        <v>1.5009723727290001</v>
      </c>
      <c r="C44" s="459">
        <v>1.6276900000000001</v>
      </c>
      <c r="D44" s="460">
        <v>0.12671762726999999</v>
      </c>
      <c r="E44" s="461">
        <v>1.08442369065</v>
      </c>
      <c r="F44" s="459">
        <v>1</v>
      </c>
      <c r="G44" s="460">
        <v>0.91666666666600005</v>
      </c>
      <c r="H44" s="462">
        <v>0</v>
      </c>
      <c r="I44" s="459">
        <v>0.38419999999999999</v>
      </c>
      <c r="J44" s="460">
        <v>-0.53246666666599995</v>
      </c>
      <c r="K44" s="463">
        <v>0.38419999999999999</v>
      </c>
    </row>
    <row r="45" spans="1:11" ht="14.4" customHeight="1" thickBot="1" x14ac:dyDescent="0.35">
      <c r="A45" s="481" t="s">
        <v>309</v>
      </c>
      <c r="B45" s="459">
        <v>3.000000270838</v>
      </c>
      <c r="C45" s="459">
        <v>2.98421</v>
      </c>
      <c r="D45" s="460">
        <v>-1.5790270838000001E-2</v>
      </c>
      <c r="E45" s="461">
        <v>0.99473657686200001</v>
      </c>
      <c r="F45" s="459">
        <v>3</v>
      </c>
      <c r="G45" s="460">
        <v>2.75</v>
      </c>
      <c r="H45" s="462">
        <v>0.14860000000000001</v>
      </c>
      <c r="I45" s="459">
        <v>2.6177199999999998</v>
      </c>
      <c r="J45" s="460">
        <v>-0.13228000000000001</v>
      </c>
      <c r="K45" s="463">
        <v>0.87257333333300002</v>
      </c>
    </row>
    <row r="46" spans="1:11" ht="14.4" customHeight="1" thickBot="1" x14ac:dyDescent="0.35">
      <c r="A46" s="480" t="s">
        <v>310</v>
      </c>
      <c r="B46" s="464">
        <v>0</v>
      </c>
      <c r="C46" s="464">
        <v>7.8920000000000003</v>
      </c>
      <c r="D46" s="465">
        <v>7.8920000000000003</v>
      </c>
      <c r="E46" s="466" t="s">
        <v>277</v>
      </c>
      <c r="F46" s="464">
        <v>0</v>
      </c>
      <c r="G46" s="465">
        <v>0</v>
      </c>
      <c r="H46" s="467">
        <v>0</v>
      </c>
      <c r="I46" s="464">
        <v>0</v>
      </c>
      <c r="J46" s="465">
        <v>0</v>
      </c>
      <c r="K46" s="468" t="s">
        <v>267</v>
      </c>
    </row>
    <row r="47" spans="1:11" ht="14.4" customHeight="1" thickBot="1" x14ac:dyDescent="0.35">
      <c r="A47" s="481" t="s">
        <v>311</v>
      </c>
      <c r="B47" s="459">
        <v>0</v>
      </c>
      <c r="C47" s="459">
        <v>7.8920000000000003</v>
      </c>
      <c r="D47" s="460">
        <v>7.8920000000000003</v>
      </c>
      <c r="E47" s="469" t="s">
        <v>277</v>
      </c>
      <c r="F47" s="459">
        <v>0</v>
      </c>
      <c r="G47" s="460">
        <v>0</v>
      </c>
      <c r="H47" s="462">
        <v>0</v>
      </c>
      <c r="I47" s="459">
        <v>0</v>
      </c>
      <c r="J47" s="460">
        <v>0</v>
      </c>
      <c r="K47" s="470" t="s">
        <v>267</v>
      </c>
    </row>
    <row r="48" spans="1:11" ht="14.4" customHeight="1" thickBot="1" x14ac:dyDescent="0.35">
      <c r="A48" s="479" t="s">
        <v>42</v>
      </c>
      <c r="B48" s="459">
        <v>166.969357658604</v>
      </c>
      <c r="C48" s="459">
        <v>164.65199999999999</v>
      </c>
      <c r="D48" s="460">
        <v>-2.3173576586040001</v>
      </c>
      <c r="E48" s="461">
        <v>0.98612106022799995</v>
      </c>
      <c r="F48" s="459">
        <v>167.032400404507</v>
      </c>
      <c r="G48" s="460">
        <v>153.113033704131</v>
      </c>
      <c r="H48" s="462">
        <v>15.612</v>
      </c>
      <c r="I48" s="459">
        <v>146.90199999999999</v>
      </c>
      <c r="J48" s="460">
        <v>-6.2110337041310002</v>
      </c>
      <c r="K48" s="463">
        <v>0.879482062427</v>
      </c>
    </row>
    <row r="49" spans="1:11" ht="14.4" customHeight="1" thickBot="1" x14ac:dyDescent="0.35">
      <c r="A49" s="480" t="s">
        <v>312</v>
      </c>
      <c r="B49" s="464">
        <v>166.969357658604</v>
      </c>
      <c r="C49" s="464">
        <v>164.65199999999999</v>
      </c>
      <c r="D49" s="465">
        <v>-2.3173576586040001</v>
      </c>
      <c r="E49" s="471">
        <v>0.98612106022799995</v>
      </c>
      <c r="F49" s="464">
        <v>167.032400404507</v>
      </c>
      <c r="G49" s="465">
        <v>153.113033704131</v>
      </c>
      <c r="H49" s="467">
        <v>15.612</v>
      </c>
      <c r="I49" s="464">
        <v>146.90199999999999</v>
      </c>
      <c r="J49" s="465">
        <v>-6.2110337041310002</v>
      </c>
      <c r="K49" s="472">
        <v>0.879482062427</v>
      </c>
    </row>
    <row r="50" spans="1:11" ht="14.4" customHeight="1" thickBot="1" x14ac:dyDescent="0.35">
      <c r="A50" s="481" t="s">
        <v>313</v>
      </c>
      <c r="B50" s="459">
        <v>59.945411911736997</v>
      </c>
      <c r="C50" s="459">
        <v>54.466999999999999</v>
      </c>
      <c r="D50" s="460">
        <v>-5.478411911737</v>
      </c>
      <c r="E50" s="461">
        <v>0.90860998803699999</v>
      </c>
      <c r="F50" s="459">
        <v>55.999999999998998</v>
      </c>
      <c r="G50" s="460">
        <v>51.333333333333002</v>
      </c>
      <c r="H50" s="462">
        <v>4.720999999999</v>
      </c>
      <c r="I50" s="459">
        <v>52.276000000000003</v>
      </c>
      <c r="J50" s="460">
        <v>0.94266666666599996</v>
      </c>
      <c r="K50" s="463">
        <v>0.9335</v>
      </c>
    </row>
    <row r="51" spans="1:11" ht="14.4" customHeight="1" thickBot="1" x14ac:dyDescent="0.35">
      <c r="A51" s="481" t="s">
        <v>314</v>
      </c>
      <c r="B51" s="459">
        <v>24.999995365596</v>
      </c>
      <c r="C51" s="459">
        <v>25.033000000000001</v>
      </c>
      <c r="D51" s="460">
        <v>3.3004634402999999E-2</v>
      </c>
      <c r="E51" s="461">
        <v>1.00132018562</v>
      </c>
      <c r="F51" s="459">
        <v>27.032400404507001</v>
      </c>
      <c r="G51" s="460">
        <v>24.779700370798</v>
      </c>
      <c r="H51" s="462">
        <v>2.19</v>
      </c>
      <c r="I51" s="459">
        <v>22.876999999999999</v>
      </c>
      <c r="J51" s="460">
        <v>-1.9027003707979999</v>
      </c>
      <c r="K51" s="463">
        <v>0.84628074672099995</v>
      </c>
    </row>
    <row r="52" spans="1:11" ht="14.4" customHeight="1" thickBot="1" x14ac:dyDescent="0.35">
      <c r="A52" s="481" t="s">
        <v>315</v>
      </c>
      <c r="B52" s="459">
        <v>82.023950381269998</v>
      </c>
      <c r="C52" s="459">
        <v>85.152000000000001</v>
      </c>
      <c r="D52" s="460">
        <v>3.1280496187289999</v>
      </c>
      <c r="E52" s="461">
        <v>1.0381358079459999</v>
      </c>
      <c r="F52" s="459">
        <v>83.999999999999005</v>
      </c>
      <c r="G52" s="460">
        <v>76.999999999999005</v>
      </c>
      <c r="H52" s="462">
        <v>8.7009999999990004</v>
      </c>
      <c r="I52" s="459">
        <v>71.748999999999995</v>
      </c>
      <c r="J52" s="460">
        <v>-5.2509999999990002</v>
      </c>
      <c r="K52" s="463">
        <v>0.85415476190399997</v>
      </c>
    </row>
    <row r="53" spans="1:11" ht="14.4" customHeight="1" thickBot="1" x14ac:dyDescent="0.35">
      <c r="A53" s="482" t="s">
        <v>316</v>
      </c>
      <c r="B53" s="464">
        <v>1230.0116285635399</v>
      </c>
      <c r="C53" s="464">
        <v>1603.9986100000001</v>
      </c>
      <c r="D53" s="465">
        <v>373.98698143646197</v>
      </c>
      <c r="E53" s="471">
        <v>1.3040515819130001</v>
      </c>
      <c r="F53" s="464">
        <v>1490.24991078996</v>
      </c>
      <c r="G53" s="465">
        <v>1366.0624182241299</v>
      </c>
      <c r="H53" s="467">
        <v>183.53721999999999</v>
      </c>
      <c r="I53" s="464">
        <v>1425.87861</v>
      </c>
      <c r="J53" s="465">
        <v>59.816191775870998</v>
      </c>
      <c r="K53" s="472">
        <v>0.956805029596</v>
      </c>
    </row>
    <row r="54" spans="1:11" ht="14.4" customHeight="1" thickBot="1" x14ac:dyDescent="0.35">
      <c r="A54" s="479" t="s">
        <v>45</v>
      </c>
      <c r="B54" s="459">
        <v>91.007854056926007</v>
      </c>
      <c r="C54" s="459">
        <v>384.71105</v>
      </c>
      <c r="D54" s="460">
        <v>293.70319594307398</v>
      </c>
      <c r="E54" s="461">
        <v>4.2272291110099998</v>
      </c>
      <c r="F54" s="459">
        <v>405.94661257208202</v>
      </c>
      <c r="G54" s="460">
        <v>372.117728191075</v>
      </c>
      <c r="H54" s="462">
        <v>10.94228</v>
      </c>
      <c r="I54" s="459">
        <v>329.55428000000001</v>
      </c>
      <c r="J54" s="460">
        <v>-42.563448191074002</v>
      </c>
      <c r="K54" s="463">
        <v>0.81181680002599999</v>
      </c>
    </row>
    <row r="55" spans="1:11" ht="14.4" customHeight="1" thickBot="1" x14ac:dyDescent="0.35">
      <c r="A55" s="483" t="s">
        <v>317</v>
      </c>
      <c r="B55" s="459">
        <v>91.007854056926007</v>
      </c>
      <c r="C55" s="459">
        <v>384.71105</v>
      </c>
      <c r="D55" s="460">
        <v>293.70319594307398</v>
      </c>
      <c r="E55" s="461">
        <v>4.2272291110099998</v>
      </c>
      <c r="F55" s="459">
        <v>405.94661257208202</v>
      </c>
      <c r="G55" s="460">
        <v>372.117728191075</v>
      </c>
      <c r="H55" s="462">
        <v>10.94228</v>
      </c>
      <c r="I55" s="459">
        <v>329.55428000000001</v>
      </c>
      <c r="J55" s="460">
        <v>-42.563448191074002</v>
      </c>
      <c r="K55" s="463">
        <v>0.81181680002599999</v>
      </c>
    </row>
    <row r="56" spans="1:11" ht="14.4" customHeight="1" thickBot="1" x14ac:dyDescent="0.35">
      <c r="A56" s="481" t="s">
        <v>318</v>
      </c>
      <c r="B56" s="459">
        <v>21.338543037699999</v>
      </c>
      <c r="C56" s="459">
        <v>296.82420000000002</v>
      </c>
      <c r="D56" s="460">
        <v>275.485656962299</v>
      </c>
      <c r="E56" s="461">
        <v>13.910237426967999</v>
      </c>
      <c r="F56" s="459">
        <v>304.56326156191699</v>
      </c>
      <c r="G56" s="460">
        <v>279.18298976508999</v>
      </c>
      <c r="H56" s="462">
        <v>3.496899999999</v>
      </c>
      <c r="I56" s="459">
        <v>203.27074999999999</v>
      </c>
      <c r="J56" s="460">
        <v>-75.912239765090007</v>
      </c>
      <c r="K56" s="463">
        <v>0.66741716961300002</v>
      </c>
    </row>
    <row r="57" spans="1:11" ht="14.4" customHeight="1" thickBot="1" x14ac:dyDescent="0.35">
      <c r="A57" s="481" t="s">
        <v>319</v>
      </c>
      <c r="B57" s="459">
        <v>16.568127304151002</v>
      </c>
      <c r="C57" s="459">
        <v>0</v>
      </c>
      <c r="D57" s="460">
        <v>-16.568127304151002</v>
      </c>
      <c r="E57" s="461">
        <v>0</v>
      </c>
      <c r="F57" s="459">
        <v>0</v>
      </c>
      <c r="G57" s="460">
        <v>0</v>
      </c>
      <c r="H57" s="462">
        <v>0</v>
      </c>
      <c r="I57" s="459">
        <v>0</v>
      </c>
      <c r="J57" s="460">
        <v>0</v>
      </c>
      <c r="K57" s="463">
        <v>0</v>
      </c>
    </row>
    <row r="58" spans="1:11" ht="14.4" customHeight="1" thickBot="1" x14ac:dyDescent="0.35">
      <c r="A58" s="481" t="s">
        <v>320</v>
      </c>
      <c r="B58" s="459">
        <v>0</v>
      </c>
      <c r="C58" s="459">
        <v>2.6139999999999999</v>
      </c>
      <c r="D58" s="460">
        <v>2.6139999999999999</v>
      </c>
      <c r="E58" s="469" t="s">
        <v>267</v>
      </c>
      <c r="F58" s="459">
        <v>1.383351010165</v>
      </c>
      <c r="G58" s="460">
        <v>1.268071759318</v>
      </c>
      <c r="H58" s="462">
        <v>0</v>
      </c>
      <c r="I58" s="459">
        <v>52.872199999999999</v>
      </c>
      <c r="J58" s="460">
        <v>51.604128240681</v>
      </c>
      <c r="K58" s="463">
        <v>0</v>
      </c>
    </row>
    <row r="59" spans="1:11" ht="14.4" customHeight="1" thickBot="1" x14ac:dyDescent="0.35">
      <c r="A59" s="481" t="s">
        <v>321</v>
      </c>
      <c r="B59" s="459">
        <v>11.006291240909</v>
      </c>
      <c r="C59" s="459">
        <v>41.697940000000003</v>
      </c>
      <c r="D59" s="460">
        <v>30.69164875909</v>
      </c>
      <c r="E59" s="461">
        <v>3.7885550261479999</v>
      </c>
      <c r="F59" s="459">
        <v>49.999999999998998</v>
      </c>
      <c r="G59" s="460">
        <v>45.833333333333002</v>
      </c>
      <c r="H59" s="462">
        <v>1.1616</v>
      </c>
      <c r="I59" s="459">
        <v>33.928939999999997</v>
      </c>
      <c r="J59" s="460">
        <v>-11.904393333332999</v>
      </c>
      <c r="K59" s="463">
        <v>0.67857880000000004</v>
      </c>
    </row>
    <row r="60" spans="1:11" ht="14.4" customHeight="1" thickBot="1" x14ac:dyDescent="0.35">
      <c r="A60" s="481" t="s">
        <v>322</v>
      </c>
      <c r="B60" s="459">
        <v>42.094892474165</v>
      </c>
      <c r="C60" s="459">
        <v>43.574910000000003</v>
      </c>
      <c r="D60" s="460">
        <v>1.480017525834</v>
      </c>
      <c r="E60" s="461">
        <v>1.03515907605</v>
      </c>
      <c r="F60" s="459">
        <v>49.999999999998998</v>
      </c>
      <c r="G60" s="460">
        <v>45.833333333333002</v>
      </c>
      <c r="H60" s="462">
        <v>6.2837799999990001</v>
      </c>
      <c r="I60" s="459">
        <v>39.482390000000002</v>
      </c>
      <c r="J60" s="460">
        <v>-6.3509433333330003</v>
      </c>
      <c r="K60" s="463">
        <v>0.78964780000000001</v>
      </c>
    </row>
    <row r="61" spans="1:11" ht="14.4" customHeight="1" thickBot="1" x14ac:dyDescent="0.35">
      <c r="A61" s="484" t="s">
        <v>46</v>
      </c>
      <c r="B61" s="464">
        <v>0</v>
      </c>
      <c r="C61" s="464">
        <v>130.45500000000001</v>
      </c>
      <c r="D61" s="465">
        <v>130.45500000000001</v>
      </c>
      <c r="E61" s="466" t="s">
        <v>267</v>
      </c>
      <c r="F61" s="464">
        <v>0</v>
      </c>
      <c r="G61" s="465">
        <v>0</v>
      </c>
      <c r="H61" s="467">
        <v>14.122</v>
      </c>
      <c r="I61" s="464">
        <v>131.15899999999999</v>
      </c>
      <c r="J61" s="465">
        <v>131.15899999999999</v>
      </c>
      <c r="K61" s="468" t="s">
        <v>267</v>
      </c>
    </row>
    <row r="62" spans="1:11" ht="14.4" customHeight="1" thickBot="1" x14ac:dyDescent="0.35">
      <c r="A62" s="480" t="s">
        <v>323</v>
      </c>
      <c r="B62" s="464">
        <v>0</v>
      </c>
      <c r="C62" s="464">
        <v>51.35</v>
      </c>
      <c r="D62" s="465">
        <v>51.35</v>
      </c>
      <c r="E62" s="466" t="s">
        <v>267</v>
      </c>
      <c r="F62" s="464">
        <v>0</v>
      </c>
      <c r="G62" s="465">
        <v>0</v>
      </c>
      <c r="H62" s="467">
        <v>14.122</v>
      </c>
      <c r="I62" s="464">
        <v>72.588999999999999</v>
      </c>
      <c r="J62" s="465">
        <v>72.588999999999999</v>
      </c>
      <c r="K62" s="468" t="s">
        <v>267</v>
      </c>
    </row>
    <row r="63" spans="1:11" ht="14.4" customHeight="1" thickBot="1" x14ac:dyDescent="0.35">
      <c r="A63" s="481" t="s">
        <v>324</v>
      </c>
      <c r="B63" s="459">
        <v>0</v>
      </c>
      <c r="C63" s="459">
        <v>46.71</v>
      </c>
      <c r="D63" s="460">
        <v>46.71</v>
      </c>
      <c r="E63" s="469" t="s">
        <v>267</v>
      </c>
      <c r="F63" s="459">
        <v>0</v>
      </c>
      <c r="G63" s="460">
        <v>0</v>
      </c>
      <c r="H63" s="462">
        <v>13.821999999999999</v>
      </c>
      <c r="I63" s="459">
        <v>68.539000000000001</v>
      </c>
      <c r="J63" s="460">
        <v>68.539000000000001</v>
      </c>
      <c r="K63" s="470" t="s">
        <v>267</v>
      </c>
    </row>
    <row r="64" spans="1:11" ht="14.4" customHeight="1" thickBot="1" x14ac:dyDescent="0.35">
      <c r="A64" s="481" t="s">
        <v>325</v>
      </c>
      <c r="B64" s="459">
        <v>0</v>
      </c>
      <c r="C64" s="459">
        <v>4.6399999999999997</v>
      </c>
      <c r="D64" s="460">
        <v>4.6399999999999997</v>
      </c>
      <c r="E64" s="469" t="s">
        <v>277</v>
      </c>
      <c r="F64" s="459">
        <v>0</v>
      </c>
      <c r="G64" s="460">
        <v>0</v>
      </c>
      <c r="H64" s="462">
        <v>0.29999999999900001</v>
      </c>
      <c r="I64" s="459">
        <v>4.05</v>
      </c>
      <c r="J64" s="460">
        <v>4.05</v>
      </c>
      <c r="K64" s="470" t="s">
        <v>267</v>
      </c>
    </row>
    <row r="65" spans="1:11" ht="14.4" customHeight="1" thickBot="1" x14ac:dyDescent="0.35">
      <c r="A65" s="480" t="s">
        <v>326</v>
      </c>
      <c r="B65" s="464">
        <v>0</v>
      </c>
      <c r="C65" s="464">
        <v>79.105000000000004</v>
      </c>
      <c r="D65" s="465">
        <v>79.105000000000004</v>
      </c>
      <c r="E65" s="466" t="s">
        <v>267</v>
      </c>
      <c r="F65" s="464">
        <v>0</v>
      </c>
      <c r="G65" s="465">
        <v>0</v>
      </c>
      <c r="H65" s="467">
        <v>0</v>
      </c>
      <c r="I65" s="464">
        <v>58.569999999998998</v>
      </c>
      <c r="J65" s="465">
        <v>58.569999999998998</v>
      </c>
      <c r="K65" s="468" t="s">
        <v>267</v>
      </c>
    </row>
    <row r="66" spans="1:11" ht="14.4" customHeight="1" thickBot="1" x14ac:dyDescent="0.35">
      <c r="A66" s="481" t="s">
        <v>327</v>
      </c>
      <c r="B66" s="459">
        <v>0</v>
      </c>
      <c r="C66" s="459">
        <v>79.105000000000004</v>
      </c>
      <c r="D66" s="460">
        <v>79.105000000000004</v>
      </c>
      <c r="E66" s="469" t="s">
        <v>267</v>
      </c>
      <c r="F66" s="459">
        <v>0</v>
      </c>
      <c r="G66" s="460">
        <v>0</v>
      </c>
      <c r="H66" s="462">
        <v>0</v>
      </c>
      <c r="I66" s="459">
        <v>58.569999999998998</v>
      </c>
      <c r="J66" s="460">
        <v>58.569999999998998</v>
      </c>
      <c r="K66" s="470" t="s">
        <v>267</v>
      </c>
    </row>
    <row r="67" spans="1:11" ht="14.4" customHeight="1" thickBot="1" x14ac:dyDescent="0.35">
      <c r="A67" s="479" t="s">
        <v>47</v>
      </c>
      <c r="B67" s="459">
        <v>1139.0037745066099</v>
      </c>
      <c r="C67" s="459">
        <v>1088.8325600000001</v>
      </c>
      <c r="D67" s="460">
        <v>-50.171214506612003</v>
      </c>
      <c r="E67" s="461">
        <v>0.95595166966900003</v>
      </c>
      <c r="F67" s="459">
        <v>1084.30329821788</v>
      </c>
      <c r="G67" s="460">
        <v>993.94469003305403</v>
      </c>
      <c r="H67" s="462">
        <v>158.47293999999999</v>
      </c>
      <c r="I67" s="459">
        <v>965.16533000000004</v>
      </c>
      <c r="J67" s="460">
        <v>-28.779360033054001</v>
      </c>
      <c r="K67" s="463">
        <v>0.89012486781699995</v>
      </c>
    </row>
    <row r="68" spans="1:11" ht="14.4" customHeight="1" thickBot="1" x14ac:dyDescent="0.35">
      <c r="A68" s="480" t="s">
        <v>328</v>
      </c>
      <c r="B68" s="464">
        <v>24.258537649718001</v>
      </c>
      <c r="C68" s="464">
        <v>40.21311</v>
      </c>
      <c r="D68" s="465">
        <v>15.954572350281</v>
      </c>
      <c r="E68" s="471">
        <v>1.657688958034</v>
      </c>
      <c r="F68" s="464">
        <v>38.739524529577999</v>
      </c>
      <c r="G68" s="465">
        <v>35.511230818778998</v>
      </c>
      <c r="H68" s="467">
        <v>4.0015899999990001</v>
      </c>
      <c r="I68" s="464">
        <v>38.830269999999999</v>
      </c>
      <c r="J68" s="465">
        <v>3.31903918122</v>
      </c>
      <c r="K68" s="472">
        <v>1.0023424518370001</v>
      </c>
    </row>
    <row r="69" spans="1:11" ht="14.4" customHeight="1" thickBot="1" x14ac:dyDescent="0.35">
      <c r="A69" s="481" t="s">
        <v>329</v>
      </c>
      <c r="B69" s="459">
        <v>15.982233214042999</v>
      </c>
      <c r="C69" s="459">
        <v>31.075800000000001</v>
      </c>
      <c r="D69" s="460">
        <v>15.093566785956</v>
      </c>
      <c r="E69" s="461">
        <v>1.9443966048929999</v>
      </c>
      <c r="F69" s="459">
        <v>28.323295698664001</v>
      </c>
      <c r="G69" s="460">
        <v>25.963021057109</v>
      </c>
      <c r="H69" s="462">
        <v>3.1067999999990001</v>
      </c>
      <c r="I69" s="459">
        <v>29.398399999999999</v>
      </c>
      <c r="J69" s="460">
        <v>3.4353789428899999</v>
      </c>
      <c r="K69" s="463">
        <v>1.0379583051620001</v>
      </c>
    </row>
    <row r="70" spans="1:11" ht="14.4" customHeight="1" thickBot="1" x14ac:dyDescent="0.35">
      <c r="A70" s="481" t="s">
        <v>330</v>
      </c>
      <c r="B70" s="459">
        <v>8.2763044356739996</v>
      </c>
      <c r="C70" s="459">
        <v>9.1373099999999994</v>
      </c>
      <c r="D70" s="460">
        <v>0.86100556432499997</v>
      </c>
      <c r="E70" s="461">
        <v>1.1040326115370001</v>
      </c>
      <c r="F70" s="459">
        <v>10.416228830912999</v>
      </c>
      <c r="G70" s="460">
        <v>9.5482097616699999</v>
      </c>
      <c r="H70" s="462">
        <v>0.894789999999</v>
      </c>
      <c r="I70" s="459">
        <v>9.43187</v>
      </c>
      <c r="J70" s="460">
        <v>-0.11633976167</v>
      </c>
      <c r="K70" s="463">
        <v>0.90549758008400005</v>
      </c>
    </row>
    <row r="71" spans="1:11" ht="14.4" customHeight="1" thickBot="1" x14ac:dyDescent="0.35">
      <c r="A71" s="480" t="s">
        <v>331</v>
      </c>
      <c r="B71" s="464">
        <v>37.030576448634001</v>
      </c>
      <c r="C71" s="464">
        <v>20.608000000000001</v>
      </c>
      <c r="D71" s="465">
        <v>-16.422576448634</v>
      </c>
      <c r="E71" s="471">
        <v>0.55651307585099996</v>
      </c>
      <c r="F71" s="464">
        <v>25</v>
      </c>
      <c r="G71" s="465">
        <v>22.916666666666</v>
      </c>
      <c r="H71" s="467">
        <v>2.9846599999989998</v>
      </c>
      <c r="I71" s="464">
        <v>20.608000000000001</v>
      </c>
      <c r="J71" s="465">
        <v>-2.3086666666659998</v>
      </c>
      <c r="K71" s="472">
        <v>0.82431999999899996</v>
      </c>
    </row>
    <row r="72" spans="1:11" ht="14.4" customHeight="1" thickBot="1" x14ac:dyDescent="0.35">
      <c r="A72" s="481" t="s">
        <v>332</v>
      </c>
      <c r="B72" s="459">
        <v>2.999995225393</v>
      </c>
      <c r="C72" s="459">
        <v>2.7</v>
      </c>
      <c r="D72" s="460">
        <v>-0.299995225393</v>
      </c>
      <c r="E72" s="461">
        <v>0.90000143238399999</v>
      </c>
      <c r="F72" s="459">
        <v>2</v>
      </c>
      <c r="G72" s="460">
        <v>1.833333333333</v>
      </c>
      <c r="H72" s="462">
        <v>0</v>
      </c>
      <c r="I72" s="459">
        <v>2.7</v>
      </c>
      <c r="J72" s="460">
        <v>0.86666666666600001</v>
      </c>
      <c r="K72" s="463">
        <v>1.35</v>
      </c>
    </row>
    <row r="73" spans="1:11" ht="14.4" customHeight="1" thickBot="1" x14ac:dyDescent="0.35">
      <c r="A73" s="481" t="s">
        <v>333</v>
      </c>
      <c r="B73" s="459">
        <v>34.030581223239999</v>
      </c>
      <c r="C73" s="459">
        <v>17.908000000000001</v>
      </c>
      <c r="D73" s="460">
        <v>-16.122581223240001</v>
      </c>
      <c r="E73" s="461">
        <v>0.52623256366100002</v>
      </c>
      <c r="F73" s="459">
        <v>23</v>
      </c>
      <c r="G73" s="460">
        <v>21.083333333333002</v>
      </c>
      <c r="H73" s="462">
        <v>2.9846599999989998</v>
      </c>
      <c r="I73" s="459">
        <v>17.908000000000001</v>
      </c>
      <c r="J73" s="460">
        <v>-3.1753333333330001</v>
      </c>
      <c r="K73" s="463">
        <v>0.77860869565199997</v>
      </c>
    </row>
    <row r="74" spans="1:11" ht="14.4" customHeight="1" thickBot="1" x14ac:dyDescent="0.35">
      <c r="A74" s="480" t="s">
        <v>334</v>
      </c>
      <c r="B74" s="464">
        <v>262.74554588567599</v>
      </c>
      <c r="C74" s="464">
        <v>261.99826000000002</v>
      </c>
      <c r="D74" s="465">
        <v>-0.74728588567599996</v>
      </c>
      <c r="E74" s="471">
        <v>0.99715585707300003</v>
      </c>
      <c r="F74" s="464">
        <v>275.33534641976303</v>
      </c>
      <c r="G74" s="465">
        <v>252.39073421811599</v>
      </c>
      <c r="H74" s="467">
        <v>22.525189999999998</v>
      </c>
      <c r="I74" s="464">
        <v>241.48767000000001</v>
      </c>
      <c r="J74" s="465">
        <v>-10.903064218116</v>
      </c>
      <c r="K74" s="472">
        <v>0.87706744934799996</v>
      </c>
    </row>
    <row r="75" spans="1:11" ht="14.4" customHeight="1" thickBot="1" x14ac:dyDescent="0.35">
      <c r="A75" s="481" t="s">
        <v>335</v>
      </c>
      <c r="B75" s="459">
        <v>228.475378186847</v>
      </c>
      <c r="C75" s="459">
        <v>228.1071</v>
      </c>
      <c r="D75" s="460">
        <v>-0.36827818684699998</v>
      </c>
      <c r="E75" s="461">
        <v>0.998388105581</v>
      </c>
      <c r="F75" s="459">
        <v>236</v>
      </c>
      <c r="G75" s="460">
        <v>216.333333333333</v>
      </c>
      <c r="H75" s="462">
        <v>19.3172</v>
      </c>
      <c r="I75" s="459">
        <v>208.97914</v>
      </c>
      <c r="J75" s="460">
        <v>-7.3541933333329998</v>
      </c>
      <c r="K75" s="463">
        <v>0.885504830508</v>
      </c>
    </row>
    <row r="76" spans="1:11" ht="14.4" customHeight="1" thickBot="1" x14ac:dyDescent="0.35">
      <c r="A76" s="481" t="s">
        <v>336</v>
      </c>
      <c r="B76" s="459">
        <v>0</v>
      </c>
      <c r="C76" s="459">
        <v>2.2385000000000002</v>
      </c>
      <c r="D76" s="460">
        <v>2.2385000000000002</v>
      </c>
      <c r="E76" s="469" t="s">
        <v>277</v>
      </c>
      <c r="F76" s="459">
        <v>0</v>
      </c>
      <c r="G76" s="460">
        <v>0</v>
      </c>
      <c r="H76" s="462">
        <v>0</v>
      </c>
      <c r="I76" s="459">
        <v>0</v>
      </c>
      <c r="J76" s="460">
        <v>0</v>
      </c>
      <c r="K76" s="470" t="s">
        <v>267</v>
      </c>
    </row>
    <row r="77" spans="1:11" ht="14.4" customHeight="1" thickBot="1" x14ac:dyDescent="0.35">
      <c r="A77" s="481" t="s">
        <v>337</v>
      </c>
      <c r="B77" s="459">
        <v>0.40187537061</v>
      </c>
      <c r="C77" s="459">
        <v>0.36399999999999999</v>
      </c>
      <c r="D77" s="460">
        <v>-3.787537061E-2</v>
      </c>
      <c r="E77" s="461">
        <v>0.90575344153799997</v>
      </c>
      <c r="F77" s="459">
        <v>0.40874392592300002</v>
      </c>
      <c r="G77" s="460">
        <v>0.37468193209599998</v>
      </c>
      <c r="H77" s="462">
        <v>0</v>
      </c>
      <c r="I77" s="459">
        <v>0.36399999999999999</v>
      </c>
      <c r="J77" s="460">
        <v>-1.0681932096E-2</v>
      </c>
      <c r="K77" s="463">
        <v>0.89053311111099998</v>
      </c>
    </row>
    <row r="78" spans="1:11" ht="14.4" customHeight="1" thickBot="1" x14ac:dyDescent="0.35">
      <c r="A78" s="481" t="s">
        <v>338</v>
      </c>
      <c r="B78" s="459">
        <v>33.868292328217997</v>
      </c>
      <c r="C78" s="459">
        <v>31.28866</v>
      </c>
      <c r="D78" s="460">
        <v>-2.579632328218</v>
      </c>
      <c r="E78" s="461">
        <v>0.92383341022200005</v>
      </c>
      <c r="F78" s="459">
        <v>38.926602493840001</v>
      </c>
      <c r="G78" s="460">
        <v>35.682718952686002</v>
      </c>
      <c r="H78" s="462">
        <v>3.207989999999</v>
      </c>
      <c r="I78" s="459">
        <v>32.144530000000003</v>
      </c>
      <c r="J78" s="460">
        <v>-3.5381889526860002</v>
      </c>
      <c r="K78" s="463">
        <v>0.82577281192399998</v>
      </c>
    </row>
    <row r="79" spans="1:11" ht="14.4" customHeight="1" thickBot="1" x14ac:dyDescent="0.35">
      <c r="A79" s="480" t="s">
        <v>339</v>
      </c>
      <c r="B79" s="464">
        <v>404.16936898103501</v>
      </c>
      <c r="C79" s="464">
        <v>534.12184000000104</v>
      </c>
      <c r="D79" s="465">
        <v>129.95247101896501</v>
      </c>
      <c r="E79" s="471">
        <v>1.321529737264</v>
      </c>
      <c r="F79" s="464">
        <v>475.228427268536</v>
      </c>
      <c r="G79" s="465">
        <v>435.626058329491</v>
      </c>
      <c r="H79" s="467">
        <v>128.9615</v>
      </c>
      <c r="I79" s="464">
        <v>540.57642999999996</v>
      </c>
      <c r="J79" s="465">
        <v>104.950371670509</v>
      </c>
      <c r="K79" s="472">
        <v>1.1375086147660001</v>
      </c>
    </row>
    <row r="80" spans="1:11" ht="14.4" customHeight="1" thickBot="1" x14ac:dyDescent="0.35">
      <c r="A80" s="481" t="s">
        <v>340</v>
      </c>
      <c r="B80" s="459">
        <v>0</v>
      </c>
      <c r="C80" s="459">
        <v>0</v>
      </c>
      <c r="D80" s="460">
        <v>0</v>
      </c>
      <c r="E80" s="469" t="s">
        <v>267</v>
      </c>
      <c r="F80" s="459">
        <v>0</v>
      </c>
      <c r="G80" s="460">
        <v>0</v>
      </c>
      <c r="H80" s="462">
        <v>0</v>
      </c>
      <c r="I80" s="459">
        <v>12.934900000000001</v>
      </c>
      <c r="J80" s="460">
        <v>12.934900000000001</v>
      </c>
      <c r="K80" s="470" t="s">
        <v>277</v>
      </c>
    </row>
    <row r="81" spans="1:11" ht="14.4" customHeight="1" thickBot="1" x14ac:dyDescent="0.35">
      <c r="A81" s="481" t="s">
        <v>341</v>
      </c>
      <c r="B81" s="459">
        <v>236.79681120822801</v>
      </c>
      <c r="C81" s="459">
        <v>374.04776000000101</v>
      </c>
      <c r="D81" s="460">
        <v>137.250948791772</v>
      </c>
      <c r="E81" s="461">
        <v>1.5796148524610001</v>
      </c>
      <c r="F81" s="459">
        <v>273.23801520251601</v>
      </c>
      <c r="G81" s="460">
        <v>250.46818060230601</v>
      </c>
      <c r="H81" s="462">
        <v>124.42400000000001</v>
      </c>
      <c r="I81" s="459">
        <v>353.07646999999997</v>
      </c>
      <c r="J81" s="460">
        <v>102.60828939769399</v>
      </c>
      <c r="K81" s="463">
        <v>1.2921938030410001</v>
      </c>
    </row>
    <row r="82" spans="1:11" ht="14.4" customHeight="1" thickBot="1" x14ac:dyDescent="0.35">
      <c r="A82" s="481" t="s">
        <v>342</v>
      </c>
      <c r="B82" s="459">
        <v>14.999976126967001</v>
      </c>
      <c r="C82" s="459">
        <v>6.2045000000000003</v>
      </c>
      <c r="D82" s="460">
        <v>-8.7954761269669994</v>
      </c>
      <c r="E82" s="461">
        <v>0.41363399164600001</v>
      </c>
      <c r="F82" s="459">
        <v>15</v>
      </c>
      <c r="G82" s="460">
        <v>13.75</v>
      </c>
      <c r="H82" s="462">
        <v>0</v>
      </c>
      <c r="I82" s="459">
        <v>7.1093000000000002</v>
      </c>
      <c r="J82" s="460">
        <v>-6.6406999999989997</v>
      </c>
      <c r="K82" s="463">
        <v>0.47395333333299999</v>
      </c>
    </row>
    <row r="83" spans="1:11" ht="14.4" customHeight="1" thickBot="1" x14ac:dyDescent="0.35">
      <c r="A83" s="481" t="s">
        <v>343</v>
      </c>
      <c r="B83" s="459">
        <v>149.35242877788801</v>
      </c>
      <c r="C83" s="459">
        <v>153.30814000000001</v>
      </c>
      <c r="D83" s="460">
        <v>3.9557112221119999</v>
      </c>
      <c r="E83" s="461">
        <v>1.0264857508809999</v>
      </c>
      <c r="F83" s="459">
        <v>185.28001220453299</v>
      </c>
      <c r="G83" s="460">
        <v>169.84001118748901</v>
      </c>
      <c r="H83" s="462">
        <v>4.5374999999989996</v>
      </c>
      <c r="I83" s="459">
        <v>165.16612000000001</v>
      </c>
      <c r="J83" s="460">
        <v>-4.6738911874879996</v>
      </c>
      <c r="K83" s="463">
        <v>0.89144057167699997</v>
      </c>
    </row>
    <row r="84" spans="1:11" ht="14.4" customHeight="1" thickBot="1" x14ac:dyDescent="0.35">
      <c r="A84" s="481" t="s">
        <v>344</v>
      </c>
      <c r="B84" s="459">
        <v>3.020152867952</v>
      </c>
      <c r="C84" s="459">
        <v>0.56143999999899996</v>
      </c>
      <c r="D84" s="460">
        <v>-2.4587128679519998</v>
      </c>
      <c r="E84" s="461">
        <v>0.18589787489099999</v>
      </c>
      <c r="F84" s="459">
        <v>1.7103998614860001</v>
      </c>
      <c r="G84" s="460">
        <v>1.5678665396960001</v>
      </c>
      <c r="H84" s="462">
        <v>0</v>
      </c>
      <c r="I84" s="459">
        <v>2.2896399999999999</v>
      </c>
      <c r="J84" s="460">
        <v>0.72177346030300005</v>
      </c>
      <c r="K84" s="463">
        <v>1.338657732355</v>
      </c>
    </row>
    <row r="85" spans="1:11" ht="14.4" customHeight="1" thickBot="1" x14ac:dyDescent="0.35">
      <c r="A85" s="480" t="s">
        <v>345</v>
      </c>
      <c r="B85" s="464">
        <v>410.79974554154899</v>
      </c>
      <c r="C85" s="464">
        <v>231.89134999999999</v>
      </c>
      <c r="D85" s="465">
        <v>-178.908395541549</v>
      </c>
      <c r="E85" s="471">
        <v>0.56448756971400005</v>
      </c>
      <c r="F85" s="464">
        <v>270</v>
      </c>
      <c r="G85" s="465">
        <v>247.5</v>
      </c>
      <c r="H85" s="467">
        <v>0</v>
      </c>
      <c r="I85" s="464">
        <v>123.66296</v>
      </c>
      <c r="J85" s="465">
        <v>-123.83704</v>
      </c>
      <c r="K85" s="472">
        <v>0.458010962962</v>
      </c>
    </row>
    <row r="86" spans="1:11" ht="14.4" customHeight="1" thickBot="1" x14ac:dyDescent="0.35">
      <c r="A86" s="481" t="s">
        <v>346</v>
      </c>
      <c r="B86" s="459">
        <v>19.680867082787</v>
      </c>
      <c r="C86" s="459">
        <v>0</v>
      </c>
      <c r="D86" s="460">
        <v>-19.680867082787</v>
      </c>
      <c r="E86" s="461">
        <v>0</v>
      </c>
      <c r="F86" s="459">
        <v>0</v>
      </c>
      <c r="G86" s="460">
        <v>0</v>
      </c>
      <c r="H86" s="462">
        <v>0</v>
      </c>
      <c r="I86" s="459">
        <v>0</v>
      </c>
      <c r="J86" s="460">
        <v>0</v>
      </c>
      <c r="K86" s="463">
        <v>11</v>
      </c>
    </row>
    <row r="87" spans="1:11" ht="14.4" customHeight="1" thickBot="1" x14ac:dyDescent="0.35">
      <c r="A87" s="481" t="s">
        <v>347</v>
      </c>
      <c r="B87" s="459">
        <v>231.11913310444299</v>
      </c>
      <c r="C87" s="459">
        <v>68.817350000000005</v>
      </c>
      <c r="D87" s="460">
        <v>-162.30178310444299</v>
      </c>
      <c r="E87" s="461">
        <v>0.29775704449700002</v>
      </c>
      <c r="F87" s="459">
        <v>180</v>
      </c>
      <c r="G87" s="460">
        <v>165</v>
      </c>
      <c r="H87" s="462">
        <v>0</v>
      </c>
      <c r="I87" s="459">
        <v>64.571160000000006</v>
      </c>
      <c r="J87" s="460">
        <v>-100.42883999999999</v>
      </c>
      <c r="K87" s="463">
        <v>0.35872866666600001</v>
      </c>
    </row>
    <row r="88" spans="1:11" ht="14.4" customHeight="1" thickBot="1" x14ac:dyDescent="0.35">
      <c r="A88" s="481" t="s">
        <v>348</v>
      </c>
      <c r="B88" s="459">
        <v>159.99974535431801</v>
      </c>
      <c r="C88" s="459">
        <v>152.61500000000001</v>
      </c>
      <c r="D88" s="460">
        <v>-7.3847453543180004</v>
      </c>
      <c r="E88" s="461">
        <v>0.95384526807799996</v>
      </c>
      <c r="F88" s="459">
        <v>90</v>
      </c>
      <c r="G88" s="460">
        <v>82.5</v>
      </c>
      <c r="H88" s="462">
        <v>0</v>
      </c>
      <c r="I88" s="459">
        <v>59.091799999999999</v>
      </c>
      <c r="J88" s="460">
        <v>-23.408200000000001</v>
      </c>
      <c r="K88" s="463">
        <v>0.65657555555500002</v>
      </c>
    </row>
    <row r="89" spans="1:11" ht="14.4" customHeight="1" thickBot="1" x14ac:dyDescent="0.35">
      <c r="A89" s="481" t="s">
        <v>349</v>
      </c>
      <c r="B89" s="459">
        <v>0</v>
      </c>
      <c r="C89" s="459">
        <v>10.459</v>
      </c>
      <c r="D89" s="460">
        <v>10.459</v>
      </c>
      <c r="E89" s="469" t="s">
        <v>277</v>
      </c>
      <c r="F89" s="459">
        <v>0</v>
      </c>
      <c r="G89" s="460">
        <v>0</v>
      </c>
      <c r="H89" s="462">
        <v>0</v>
      </c>
      <c r="I89" s="459">
        <v>0</v>
      </c>
      <c r="J89" s="460">
        <v>0</v>
      </c>
      <c r="K89" s="463">
        <v>0</v>
      </c>
    </row>
    <row r="90" spans="1:11" ht="14.4" customHeight="1" thickBot="1" x14ac:dyDescent="0.35">
      <c r="A90" s="478" t="s">
        <v>48</v>
      </c>
      <c r="B90" s="459">
        <v>14901.001345254699</v>
      </c>
      <c r="C90" s="459">
        <v>17457.58927</v>
      </c>
      <c r="D90" s="460">
        <v>2556.5879247452799</v>
      </c>
      <c r="E90" s="461">
        <v>1.171571551837</v>
      </c>
      <c r="F90" s="459">
        <v>17135</v>
      </c>
      <c r="G90" s="460">
        <v>15707.083333333299</v>
      </c>
      <c r="H90" s="462">
        <v>2333.5544300000001</v>
      </c>
      <c r="I90" s="459">
        <v>17407.058099999998</v>
      </c>
      <c r="J90" s="460">
        <v>1699.9747666666699</v>
      </c>
      <c r="K90" s="463">
        <v>1.0158773329440001</v>
      </c>
    </row>
    <row r="91" spans="1:11" ht="14.4" customHeight="1" thickBot="1" x14ac:dyDescent="0.35">
      <c r="A91" s="484" t="s">
        <v>350</v>
      </c>
      <c r="B91" s="464">
        <v>11031.000995873101</v>
      </c>
      <c r="C91" s="464">
        <v>12897.717000000001</v>
      </c>
      <c r="D91" s="465">
        <v>1866.7160041269101</v>
      </c>
      <c r="E91" s="471">
        <v>1.169224534094</v>
      </c>
      <c r="F91" s="464">
        <v>12639</v>
      </c>
      <c r="G91" s="465">
        <v>11585.75</v>
      </c>
      <c r="H91" s="467">
        <v>1719.058</v>
      </c>
      <c r="I91" s="464">
        <v>12838.591</v>
      </c>
      <c r="J91" s="465">
        <v>1252.8409999999899</v>
      </c>
      <c r="K91" s="472">
        <v>1.015791676556</v>
      </c>
    </row>
    <row r="92" spans="1:11" ht="14.4" customHeight="1" thickBot="1" x14ac:dyDescent="0.35">
      <c r="A92" s="480" t="s">
        <v>351</v>
      </c>
      <c r="B92" s="464">
        <v>10900.000984046501</v>
      </c>
      <c r="C92" s="464">
        <v>12763.620999999999</v>
      </c>
      <c r="D92" s="465">
        <v>1863.6200159535299</v>
      </c>
      <c r="E92" s="471">
        <v>1.1709742979540001</v>
      </c>
      <c r="F92" s="464">
        <v>12484</v>
      </c>
      <c r="G92" s="465">
        <v>11443.666666666701</v>
      </c>
      <c r="H92" s="467">
        <v>1702.3019999999999</v>
      </c>
      <c r="I92" s="464">
        <v>12664.941000000001</v>
      </c>
      <c r="J92" s="465">
        <v>1221.2743333333301</v>
      </c>
      <c r="K92" s="472">
        <v>1.0144938321050001</v>
      </c>
    </row>
    <row r="93" spans="1:11" ht="14.4" customHeight="1" thickBot="1" x14ac:dyDescent="0.35">
      <c r="A93" s="481" t="s">
        <v>352</v>
      </c>
      <c r="B93" s="459">
        <v>10900.000984046501</v>
      </c>
      <c r="C93" s="459">
        <v>12763.620999999999</v>
      </c>
      <c r="D93" s="460">
        <v>1863.6200159535299</v>
      </c>
      <c r="E93" s="461">
        <v>1.1709742979540001</v>
      </c>
      <c r="F93" s="459">
        <v>12484</v>
      </c>
      <c r="G93" s="460">
        <v>11443.666666666701</v>
      </c>
      <c r="H93" s="462">
        <v>1702.3019999999999</v>
      </c>
      <c r="I93" s="459">
        <v>12664.941000000001</v>
      </c>
      <c r="J93" s="460">
        <v>1221.2743333333301</v>
      </c>
      <c r="K93" s="463">
        <v>1.0144938321050001</v>
      </c>
    </row>
    <row r="94" spans="1:11" ht="14.4" customHeight="1" thickBot="1" x14ac:dyDescent="0.35">
      <c r="A94" s="480" t="s">
        <v>353</v>
      </c>
      <c r="B94" s="464">
        <v>100.00000902794901</v>
      </c>
      <c r="C94" s="464">
        <v>120</v>
      </c>
      <c r="D94" s="465">
        <v>19.99999097205</v>
      </c>
      <c r="E94" s="471">
        <v>1.199999891664</v>
      </c>
      <c r="F94" s="464">
        <v>120</v>
      </c>
      <c r="G94" s="465">
        <v>110</v>
      </c>
      <c r="H94" s="467">
        <v>14.8</v>
      </c>
      <c r="I94" s="464">
        <v>114.8</v>
      </c>
      <c r="J94" s="465">
        <v>4.8</v>
      </c>
      <c r="K94" s="472">
        <v>0.95666666666599998</v>
      </c>
    </row>
    <row r="95" spans="1:11" ht="14.4" customHeight="1" thickBot="1" x14ac:dyDescent="0.35">
      <c r="A95" s="481" t="s">
        <v>354</v>
      </c>
      <c r="B95" s="459">
        <v>100.00000902794901</v>
      </c>
      <c r="C95" s="459">
        <v>120</v>
      </c>
      <c r="D95" s="460">
        <v>19.99999097205</v>
      </c>
      <c r="E95" s="461">
        <v>1.199999891664</v>
      </c>
      <c r="F95" s="459">
        <v>120</v>
      </c>
      <c r="G95" s="460">
        <v>110</v>
      </c>
      <c r="H95" s="462">
        <v>14.8</v>
      </c>
      <c r="I95" s="459">
        <v>114.8</v>
      </c>
      <c r="J95" s="460">
        <v>4.8</v>
      </c>
      <c r="K95" s="463">
        <v>0.95666666666599998</v>
      </c>
    </row>
    <row r="96" spans="1:11" ht="14.4" customHeight="1" thickBot="1" x14ac:dyDescent="0.35">
      <c r="A96" s="480" t="s">
        <v>355</v>
      </c>
      <c r="B96" s="464">
        <v>31.000002798663999</v>
      </c>
      <c r="C96" s="464">
        <v>14.096</v>
      </c>
      <c r="D96" s="465">
        <v>-16.904002798663999</v>
      </c>
      <c r="E96" s="471">
        <v>0.45470963636799999</v>
      </c>
      <c r="F96" s="464">
        <v>35</v>
      </c>
      <c r="G96" s="465">
        <v>32.083333333333002</v>
      </c>
      <c r="H96" s="467">
        <v>1.956</v>
      </c>
      <c r="I96" s="464">
        <v>28.85</v>
      </c>
      <c r="J96" s="465">
        <v>-3.2333333333329999</v>
      </c>
      <c r="K96" s="472">
        <v>0.82428571428499997</v>
      </c>
    </row>
    <row r="97" spans="1:11" ht="14.4" customHeight="1" thickBot="1" x14ac:dyDescent="0.35">
      <c r="A97" s="481" t="s">
        <v>356</v>
      </c>
      <c r="B97" s="459">
        <v>31.000002798663999</v>
      </c>
      <c r="C97" s="459">
        <v>14.096</v>
      </c>
      <c r="D97" s="460">
        <v>-16.904002798663999</v>
      </c>
      <c r="E97" s="461">
        <v>0.45470963636799999</v>
      </c>
      <c r="F97" s="459">
        <v>35</v>
      </c>
      <c r="G97" s="460">
        <v>32.083333333333002</v>
      </c>
      <c r="H97" s="462">
        <v>1.956</v>
      </c>
      <c r="I97" s="459">
        <v>28.85</v>
      </c>
      <c r="J97" s="460">
        <v>-3.2333333333329999</v>
      </c>
      <c r="K97" s="463">
        <v>0.82428571428499997</v>
      </c>
    </row>
    <row r="98" spans="1:11" ht="14.4" customHeight="1" thickBot="1" x14ac:dyDescent="0.35">
      <c r="A98" s="483" t="s">
        <v>357</v>
      </c>
      <c r="B98" s="459">
        <v>0</v>
      </c>
      <c r="C98" s="459">
        <v>0</v>
      </c>
      <c r="D98" s="460">
        <v>0</v>
      </c>
      <c r="E98" s="461">
        <v>1</v>
      </c>
      <c r="F98" s="459">
        <v>0</v>
      </c>
      <c r="G98" s="460">
        <v>0</v>
      </c>
      <c r="H98" s="462">
        <v>0</v>
      </c>
      <c r="I98" s="459">
        <v>30</v>
      </c>
      <c r="J98" s="460">
        <v>30</v>
      </c>
      <c r="K98" s="470" t="s">
        <v>277</v>
      </c>
    </row>
    <row r="99" spans="1:11" ht="14.4" customHeight="1" thickBot="1" x14ac:dyDescent="0.35">
      <c r="A99" s="481" t="s">
        <v>358</v>
      </c>
      <c r="B99" s="459">
        <v>0</v>
      </c>
      <c r="C99" s="459">
        <v>0</v>
      </c>
      <c r="D99" s="460">
        <v>0</v>
      </c>
      <c r="E99" s="461">
        <v>1</v>
      </c>
      <c r="F99" s="459">
        <v>0</v>
      </c>
      <c r="G99" s="460">
        <v>0</v>
      </c>
      <c r="H99" s="462">
        <v>0</v>
      </c>
      <c r="I99" s="459">
        <v>30</v>
      </c>
      <c r="J99" s="460">
        <v>30</v>
      </c>
      <c r="K99" s="470" t="s">
        <v>277</v>
      </c>
    </row>
    <row r="100" spans="1:11" ht="14.4" customHeight="1" thickBot="1" x14ac:dyDescent="0.35">
      <c r="A100" s="479" t="s">
        <v>359</v>
      </c>
      <c r="B100" s="459">
        <v>3706.0003345758</v>
      </c>
      <c r="C100" s="459">
        <v>4368.2020599999996</v>
      </c>
      <c r="D100" s="460">
        <v>662.20172542419903</v>
      </c>
      <c r="E100" s="461">
        <v>1.17868366585</v>
      </c>
      <c r="F100" s="459">
        <v>4245.99999999999</v>
      </c>
      <c r="G100" s="460">
        <v>3892.1666666666601</v>
      </c>
      <c r="H100" s="462">
        <v>580.41127999999901</v>
      </c>
      <c r="I100" s="459">
        <v>4314.5963700000002</v>
      </c>
      <c r="J100" s="460">
        <v>422.42970333334</v>
      </c>
      <c r="K100" s="463">
        <v>1.016155527555</v>
      </c>
    </row>
    <row r="101" spans="1:11" ht="14.4" customHeight="1" thickBot="1" x14ac:dyDescent="0.35">
      <c r="A101" s="480" t="s">
        <v>360</v>
      </c>
      <c r="B101" s="464">
        <v>981.00008856418299</v>
      </c>
      <c r="C101" s="464">
        <v>1156.2968100000001</v>
      </c>
      <c r="D101" s="465">
        <v>175.29672143581701</v>
      </c>
      <c r="E101" s="471">
        <v>1.1786918507740001</v>
      </c>
      <c r="F101" s="464">
        <v>1124</v>
      </c>
      <c r="G101" s="465">
        <v>1030.3333333333301</v>
      </c>
      <c r="H101" s="467">
        <v>153.63578000000001</v>
      </c>
      <c r="I101" s="464">
        <v>1142.97965</v>
      </c>
      <c r="J101" s="465">
        <v>112.646316666671</v>
      </c>
      <c r="K101" s="472">
        <v>1.016885809608</v>
      </c>
    </row>
    <row r="102" spans="1:11" ht="14.4" customHeight="1" thickBot="1" x14ac:dyDescent="0.35">
      <c r="A102" s="481" t="s">
        <v>361</v>
      </c>
      <c r="B102" s="459">
        <v>981.00008856418299</v>
      </c>
      <c r="C102" s="459">
        <v>1156.2968100000001</v>
      </c>
      <c r="D102" s="460">
        <v>175.29672143581701</v>
      </c>
      <c r="E102" s="461">
        <v>1.1786918507740001</v>
      </c>
      <c r="F102" s="459">
        <v>1124</v>
      </c>
      <c r="G102" s="460">
        <v>1030.3333333333301</v>
      </c>
      <c r="H102" s="462">
        <v>153.63578000000001</v>
      </c>
      <c r="I102" s="459">
        <v>1142.97965</v>
      </c>
      <c r="J102" s="460">
        <v>112.646316666671</v>
      </c>
      <c r="K102" s="463">
        <v>1.016885809608</v>
      </c>
    </row>
    <row r="103" spans="1:11" ht="14.4" customHeight="1" thickBot="1" x14ac:dyDescent="0.35">
      <c r="A103" s="480" t="s">
        <v>362</v>
      </c>
      <c r="B103" s="464">
        <v>2725.0002460116202</v>
      </c>
      <c r="C103" s="464">
        <v>3211.9052499999998</v>
      </c>
      <c r="D103" s="465">
        <v>486.905003988381</v>
      </c>
      <c r="E103" s="471">
        <v>1.1786807192769999</v>
      </c>
      <c r="F103" s="464">
        <v>3122</v>
      </c>
      <c r="G103" s="465">
        <v>2861.8333333333298</v>
      </c>
      <c r="H103" s="467">
        <v>426.775499999999</v>
      </c>
      <c r="I103" s="464">
        <v>3171.61672</v>
      </c>
      <c r="J103" s="465">
        <v>309.78338666666798</v>
      </c>
      <c r="K103" s="472">
        <v>1.0158926073029999</v>
      </c>
    </row>
    <row r="104" spans="1:11" ht="14.4" customHeight="1" thickBot="1" x14ac:dyDescent="0.35">
      <c r="A104" s="481" t="s">
        <v>363</v>
      </c>
      <c r="B104" s="459">
        <v>2725.0002460116202</v>
      </c>
      <c r="C104" s="459">
        <v>3211.9052499999998</v>
      </c>
      <c r="D104" s="460">
        <v>486.905003988381</v>
      </c>
      <c r="E104" s="461">
        <v>1.1786807192769999</v>
      </c>
      <c r="F104" s="459">
        <v>3122</v>
      </c>
      <c r="G104" s="460">
        <v>2861.8333333333298</v>
      </c>
      <c r="H104" s="462">
        <v>426.775499999999</v>
      </c>
      <c r="I104" s="459">
        <v>3171.61672</v>
      </c>
      <c r="J104" s="460">
        <v>309.78338666666798</v>
      </c>
      <c r="K104" s="463">
        <v>1.0158926073029999</v>
      </c>
    </row>
    <row r="105" spans="1:11" ht="14.4" customHeight="1" thickBot="1" x14ac:dyDescent="0.35">
      <c r="A105" s="479" t="s">
        <v>364</v>
      </c>
      <c r="B105" s="459">
        <v>164.000014805837</v>
      </c>
      <c r="C105" s="459">
        <v>191.67021</v>
      </c>
      <c r="D105" s="460">
        <v>27.670195194163</v>
      </c>
      <c r="E105" s="461">
        <v>1.1687206871710001</v>
      </c>
      <c r="F105" s="459">
        <v>250</v>
      </c>
      <c r="G105" s="460">
        <v>229.166666666667</v>
      </c>
      <c r="H105" s="462">
        <v>34.085149999998997</v>
      </c>
      <c r="I105" s="459">
        <v>253.87073000000001</v>
      </c>
      <c r="J105" s="460">
        <v>24.704063333333</v>
      </c>
      <c r="K105" s="463">
        <v>1.01548292</v>
      </c>
    </row>
    <row r="106" spans="1:11" ht="14.4" customHeight="1" thickBot="1" x14ac:dyDescent="0.35">
      <c r="A106" s="480" t="s">
        <v>365</v>
      </c>
      <c r="B106" s="464">
        <v>164.000014805837</v>
      </c>
      <c r="C106" s="464">
        <v>191.67021</v>
      </c>
      <c r="D106" s="465">
        <v>27.670195194163</v>
      </c>
      <c r="E106" s="471">
        <v>1.1687206871710001</v>
      </c>
      <c r="F106" s="464">
        <v>250</v>
      </c>
      <c r="G106" s="465">
        <v>229.166666666667</v>
      </c>
      <c r="H106" s="467">
        <v>34.085149999998997</v>
      </c>
      <c r="I106" s="464">
        <v>253.87073000000001</v>
      </c>
      <c r="J106" s="465">
        <v>24.704063333333</v>
      </c>
      <c r="K106" s="472">
        <v>1.01548292</v>
      </c>
    </row>
    <row r="107" spans="1:11" ht="14.4" customHeight="1" thickBot="1" x14ac:dyDescent="0.35">
      <c r="A107" s="481" t="s">
        <v>366</v>
      </c>
      <c r="B107" s="459">
        <v>164.000014805837</v>
      </c>
      <c r="C107" s="459">
        <v>191.67021</v>
      </c>
      <c r="D107" s="460">
        <v>27.670195194163</v>
      </c>
      <c r="E107" s="461">
        <v>1.1687206871710001</v>
      </c>
      <c r="F107" s="459">
        <v>250</v>
      </c>
      <c r="G107" s="460">
        <v>229.166666666667</v>
      </c>
      <c r="H107" s="462">
        <v>34.085149999998997</v>
      </c>
      <c r="I107" s="459">
        <v>253.87073000000001</v>
      </c>
      <c r="J107" s="460">
        <v>24.704063333333</v>
      </c>
      <c r="K107" s="463">
        <v>1.01548292</v>
      </c>
    </row>
    <row r="108" spans="1:11" ht="14.4" customHeight="1" thickBot="1" x14ac:dyDescent="0.35">
      <c r="A108" s="478" t="s">
        <v>367</v>
      </c>
      <c r="B108" s="459">
        <v>0</v>
      </c>
      <c r="C108" s="459">
        <v>133.70949999999999</v>
      </c>
      <c r="D108" s="460">
        <v>133.70949999999999</v>
      </c>
      <c r="E108" s="469" t="s">
        <v>267</v>
      </c>
      <c r="F108" s="459">
        <v>0</v>
      </c>
      <c r="G108" s="460">
        <v>0</v>
      </c>
      <c r="H108" s="462">
        <v>30.657499999999001</v>
      </c>
      <c r="I108" s="459">
        <v>132.77987999999999</v>
      </c>
      <c r="J108" s="460">
        <v>132.77987999999999</v>
      </c>
      <c r="K108" s="470" t="s">
        <v>267</v>
      </c>
    </row>
    <row r="109" spans="1:11" ht="14.4" customHeight="1" thickBot="1" x14ac:dyDescent="0.35">
      <c r="A109" s="479" t="s">
        <v>368</v>
      </c>
      <c r="B109" s="459">
        <v>0</v>
      </c>
      <c r="C109" s="459">
        <v>133.70949999999999</v>
      </c>
      <c r="D109" s="460">
        <v>133.70949999999999</v>
      </c>
      <c r="E109" s="469" t="s">
        <v>267</v>
      </c>
      <c r="F109" s="459">
        <v>0</v>
      </c>
      <c r="G109" s="460">
        <v>0</v>
      </c>
      <c r="H109" s="462">
        <v>30.657499999999001</v>
      </c>
      <c r="I109" s="459">
        <v>132.77987999999999</v>
      </c>
      <c r="J109" s="460">
        <v>132.77987999999999</v>
      </c>
      <c r="K109" s="470" t="s">
        <v>267</v>
      </c>
    </row>
    <row r="110" spans="1:11" ht="14.4" customHeight="1" thickBot="1" x14ac:dyDescent="0.35">
      <c r="A110" s="480" t="s">
        <v>369</v>
      </c>
      <c r="B110" s="464">
        <v>0</v>
      </c>
      <c r="C110" s="464">
        <v>57.927500000000002</v>
      </c>
      <c r="D110" s="465">
        <v>57.927500000000002</v>
      </c>
      <c r="E110" s="466" t="s">
        <v>267</v>
      </c>
      <c r="F110" s="464">
        <v>0</v>
      </c>
      <c r="G110" s="465">
        <v>0</v>
      </c>
      <c r="H110" s="467">
        <v>12.679500000000001</v>
      </c>
      <c r="I110" s="464">
        <v>59.262880000000003</v>
      </c>
      <c r="J110" s="465">
        <v>59.262880000000003</v>
      </c>
      <c r="K110" s="468" t="s">
        <v>267</v>
      </c>
    </row>
    <row r="111" spans="1:11" ht="14.4" customHeight="1" thickBot="1" x14ac:dyDescent="0.35">
      <c r="A111" s="481" t="s">
        <v>370</v>
      </c>
      <c r="B111" s="459">
        <v>0</v>
      </c>
      <c r="C111" s="459">
        <v>0</v>
      </c>
      <c r="D111" s="460">
        <v>0</v>
      </c>
      <c r="E111" s="469" t="s">
        <v>267</v>
      </c>
      <c r="F111" s="459">
        <v>0</v>
      </c>
      <c r="G111" s="460">
        <v>0</v>
      </c>
      <c r="H111" s="462">
        <v>5.9499999998999999E-2</v>
      </c>
      <c r="I111" s="459">
        <v>1.7878799999999999</v>
      </c>
      <c r="J111" s="460">
        <v>1.7878799999999999</v>
      </c>
      <c r="K111" s="470" t="s">
        <v>277</v>
      </c>
    </row>
    <row r="112" spans="1:11" ht="14.4" customHeight="1" thickBot="1" x14ac:dyDescent="0.35">
      <c r="A112" s="481" t="s">
        <v>371</v>
      </c>
      <c r="B112" s="459">
        <v>0</v>
      </c>
      <c r="C112" s="459">
        <v>57.625</v>
      </c>
      <c r="D112" s="460">
        <v>57.625</v>
      </c>
      <c r="E112" s="469" t="s">
        <v>267</v>
      </c>
      <c r="F112" s="459">
        <v>0</v>
      </c>
      <c r="G112" s="460">
        <v>0</v>
      </c>
      <c r="H112" s="462">
        <v>12.62</v>
      </c>
      <c r="I112" s="459">
        <v>57.475000000000001</v>
      </c>
      <c r="J112" s="460">
        <v>57.475000000000001</v>
      </c>
      <c r="K112" s="470" t="s">
        <v>267</v>
      </c>
    </row>
    <row r="113" spans="1:11" ht="14.4" customHeight="1" thickBot="1" x14ac:dyDescent="0.35">
      <c r="A113" s="481" t="s">
        <v>372</v>
      </c>
      <c r="B113" s="459">
        <v>0</v>
      </c>
      <c r="C113" s="459">
        <v>0.30249999999999999</v>
      </c>
      <c r="D113" s="460">
        <v>0.30249999999999999</v>
      </c>
      <c r="E113" s="469" t="s">
        <v>277</v>
      </c>
      <c r="F113" s="459">
        <v>0</v>
      </c>
      <c r="G113" s="460">
        <v>0</v>
      </c>
      <c r="H113" s="462">
        <v>0</v>
      </c>
      <c r="I113" s="459">
        <v>0</v>
      </c>
      <c r="J113" s="460">
        <v>0</v>
      </c>
      <c r="K113" s="470" t="s">
        <v>267</v>
      </c>
    </row>
    <row r="114" spans="1:11" ht="14.4" customHeight="1" thickBot="1" x14ac:dyDescent="0.35">
      <c r="A114" s="483" t="s">
        <v>373</v>
      </c>
      <c r="B114" s="459">
        <v>0</v>
      </c>
      <c r="C114" s="459">
        <v>15</v>
      </c>
      <c r="D114" s="460">
        <v>15</v>
      </c>
      <c r="E114" s="469" t="s">
        <v>267</v>
      </c>
      <c r="F114" s="459">
        <v>0</v>
      </c>
      <c r="G114" s="460">
        <v>0</v>
      </c>
      <c r="H114" s="462">
        <v>2.9999999999989999</v>
      </c>
      <c r="I114" s="459">
        <v>16.899999999999999</v>
      </c>
      <c r="J114" s="460">
        <v>16.899999999999999</v>
      </c>
      <c r="K114" s="470" t="s">
        <v>267</v>
      </c>
    </row>
    <row r="115" spans="1:11" ht="14.4" customHeight="1" thickBot="1" x14ac:dyDescent="0.35">
      <c r="A115" s="481" t="s">
        <v>374</v>
      </c>
      <c r="B115" s="459">
        <v>0</v>
      </c>
      <c r="C115" s="459">
        <v>15</v>
      </c>
      <c r="D115" s="460">
        <v>15</v>
      </c>
      <c r="E115" s="469" t="s">
        <v>267</v>
      </c>
      <c r="F115" s="459">
        <v>0</v>
      </c>
      <c r="G115" s="460">
        <v>0</v>
      </c>
      <c r="H115" s="462">
        <v>2.9999999999989999</v>
      </c>
      <c r="I115" s="459">
        <v>16.899999999999999</v>
      </c>
      <c r="J115" s="460">
        <v>16.899999999999999</v>
      </c>
      <c r="K115" s="470" t="s">
        <v>267</v>
      </c>
    </row>
    <row r="116" spans="1:11" ht="14.4" customHeight="1" thickBot="1" x14ac:dyDescent="0.35">
      <c r="A116" s="483" t="s">
        <v>375</v>
      </c>
      <c r="B116" s="459">
        <v>0</v>
      </c>
      <c r="C116" s="459">
        <v>11.5</v>
      </c>
      <c r="D116" s="460">
        <v>11.5</v>
      </c>
      <c r="E116" s="469" t="s">
        <v>267</v>
      </c>
      <c r="F116" s="459">
        <v>0</v>
      </c>
      <c r="G116" s="460">
        <v>0</v>
      </c>
      <c r="H116" s="462">
        <v>14.978</v>
      </c>
      <c r="I116" s="459">
        <v>24.013999999999999</v>
      </c>
      <c r="J116" s="460">
        <v>24.013999999999999</v>
      </c>
      <c r="K116" s="470" t="s">
        <v>267</v>
      </c>
    </row>
    <row r="117" spans="1:11" ht="14.4" customHeight="1" thickBot="1" x14ac:dyDescent="0.35">
      <c r="A117" s="481" t="s">
        <v>376</v>
      </c>
      <c r="B117" s="459">
        <v>0</v>
      </c>
      <c r="C117" s="459">
        <v>11.5</v>
      </c>
      <c r="D117" s="460">
        <v>11.5</v>
      </c>
      <c r="E117" s="469" t="s">
        <v>267</v>
      </c>
      <c r="F117" s="459">
        <v>0</v>
      </c>
      <c r="G117" s="460">
        <v>0</v>
      </c>
      <c r="H117" s="462">
        <v>14.978</v>
      </c>
      <c r="I117" s="459">
        <v>24.013999999999999</v>
      </c>
      <c r="J117" s="460">
        <v>24.013999999999999</v>
      </c>
      <c r="K117" s="470" t="s">
        <v>267</v>
      </c>
    </row>
    <row r="118" spans="1:11" ht="14.4" customHeight="1" thickBot="1" x14ac:dyDescent="0.35">
      <c r="A118" s="483" t="s">
        <v>377</v>
      </c>
      <c r="B118" s="459">
        <v>0</v>
      </c>
      <c r="C118" s="459">
        <v>49.281999999999996</v>
      </c>
      <c r="D118" s="460">
        <v>49.281999999999996</v>
      </c>
      <c r="E118" s="469" t="s">
        <v>267</v>
      </c>
      <c r="F118" s="459">
        <v>0</v>
      </c>
      <c r="G118" s="460">
        <v>0</v>
      </c>
      <c r="H118" s="462">
        <v>0</v>
      </c>
      <c r="I118" s="459">
        <v>32.603000000000002</v>
      </c>
      <c r="J118" s="460">
        <v>32.603000000000002</v>
      </c>
      <c r="K118" s="470" t="s">
        <v>267</v>
      </c>
    </row>
    <row r="119" spans="1:11" ht="14.4" customHeight="1" thickBot="1" x14ac:dyDescent="0.35">
      <c r="A119" s="481" t="s">
        <v>378</v>
      </c>
      <c r="B119" s="459">
        <v>0</v>
      </c>
      <c r="C119" s="459">
        <v>49.281999999999996</v>
      </c>
      <c r="D119" s="460">
        <v>49.281999999999996</v>
      </c>
      <c r="E119" s="469" t="s">
        <v>267</v>
      </c>
      <c r="F119" s="459">
        <v>0</v>
      </c>
      <c r="G119" s="460">
        <v>0</v>
      </c>
      <c r="H119" s="462">
        <v>0</v>
      </c>
      <c r="I119" s="459">
        <v>32.603000000000002</v>
      </c>
      <c r="J119" s="460">
        <v>32.603000000000002</v>
      </c>
      <c r="K119" s="470" t="s">
        <v>267</v>
      </c>
    </row>
    <row r="120" spans="1:11" ht="14.4" customHeight="1" thickBot="1" x14ac:dyDescent="0.35">
      <c r="A120" s="478" t="s">
        <v>379</v>
      </c>
      <c r="B120" s="459">
        <v>1856.8922530730699</v>
      </c>
      <c r="C120" s="459">
        <v>1857.806</v>
      </c>
      <c r="D120" s="460">
        <v>0.91374692693100001</v>
      </c>
      <c r="E120" s="461">
        <v>1.000492083978</v>
      </c>
      <c r="F120" s="459">
        <v>1177</v>
      </c>
      <c r="G120" s="460">
        <v>1078.9166666666699</v>
      </c>
      <c r="H120" s="462">
        <v>157.083</v>
      </c>
      <c r="I120" s="459">
        <v>1255.5920699999999</v>
      </c>
      <c r="J120" s="460">
        <v>176.67540333333201</v>
      </c>
      <c r="K120" s="463">
        <v>1.0667732115540001</v>
      </c>
    </row>
    <row r="121" spans="1:11" ht="14.4" customHeight="1" thickBot="1" x14ac:dyDescent="0.35">
      <c r="A121" s="479" t="s">
        <v>380</v>
      </c>
      <c r="B121" s="459">
        <v>1781.0041127914401</v>
      </c>
      <c r="C121" s="459">
        <v>1826.463</v>
      </c>
      <c r="D121" s="460">
        <v>45.458887208557002</v>
      </c>
      <c r="E121" s="461">
        <v>1.025524302207</v>
      </c>
      <c r="F121" s="459">
        <v>1167</v>
      </c>
      <c r="G121" s="460">
        <v>1069.75</v>
      </c>
      <c r="H121" s="462">
        <v>104.569</v>
      </c>
      <c r="I121" s="459">
        <v>1094.924</v>
      </c>
      <c r="J121" s="460">
        <v>25.173999999997999</v>
      </c>
      <c r="K121" s="463">
        <v>0.938238217652</v>
      </c>
    </row>
    <row r="122" spans="1:11" ht="14.4" customHeight="1" thickBot="1" x14ac:dyDescent="0.35">
      <c r="A122" s="480" t="s">
        <v>381</v>
      </c>
      <c r="B122" s="464">
        <v>1781.0041127914401</v>
      </c>
      <c r="C122" s="464">
        <v>1817.8230000000001</v>
      </c>
      <c r="D122" s="465">
        <v>36.818887208557001</v>
      </c>
      <c r="E122" s="471">
        <v>1.0206731062229999</v>
      </c>
      <c r="F122" s="464">
        <v>1167</v>
      </c>
      <c r="G122" s="465">
        <v>1069.75</v>
      </c>
      <c r="H122" s="467">
        <v>104.569</v>
      </c>
      <c r="I122" s="464">
        <v>1094.924</v>
      </c>
      <c r="J122" s="465">
        <v>25.173999999997999</v>
      </c>
      <c r="K122" s="472">
        <v>0.938238217652</v>
      </c>
    </row>
    <row r="123" spans="1:11" ht="14.4" customHeight="1" thickBot="1" x14ac:dyDescent="0.35">
      <c r="A123" s="481" t="s">
        <v>382</v>
      </c>
      <c r="B123" s="459">
        <v>42.000096988905</v>
      </c>
      <c r="C123" s="459">
        <v>42.335999999999999</v>
      </c>
      <c r="D123" s="460">
        <v>0.335903011094</v>
      </c>
      <c r="E123" s="461">
        <v>1.007997672271</v>
      </c>
      <c r="F123" s="459">
        <v>42</v>
      </c>
      <c r="G123" s="460">
        <v>38.5</v>
      </c>
      <c r="H123" s="462">
        <v>3.5279999999989999</v>
      </c>
      <c r="I123" s="459">
        <v>38.808</v>
      </c>
      <c r="J123" s="460">
        <v>0.30799999999900002</v>
      </c>
      <c r="K123" s="463">
        <v>0.92399999999899995</v>
      </c>
    </row>
    <row r="124" spans="1:11" ht="14.4" customHeight="1" thickBot="1" x14ac:dyDescent="0.35">
      <c r="A124" s="481" t="s">
        <v>383</v>
      </c>
      <c r="B124" s="459">
        <v>421.000972198314</v>
      </c>
      <c r="C124" s="459">
        <v>421.91199999999998</v>
      </c>
      <c r="D124" s="460">
        <v>0.91102780168499997</v>
      </c>
      <c r="E124" s="461">
        <v>1.002163956527</v>
      </c>
      <c r="F124" s="459">
        <v>423.00000000000102</v>
      </c>
      <c r="G124" s="460">
        <v>387.75000000000102</v>
      </c>
      <c r="H124" s="462">
        <v>41.062999999999001</v>
      </c>
      <c r="I124" s="459">
        <v>399.048</v>
      </c>
      <c r="J124" s="460">
        <v>11.297999999999</v>
      </c>
      <c r="K124" s="463">
        <v>0.94337588652399995</v>
      </c>
    </row>
    <row r="125" spans="1:11" ht="14.4" customHeight="1" thickBot="1" x14ac:dyDescent="0.35">
      <c r="A125" s="481" t="s">
        <v>384</v>
      </c>
      <c r="B125" s="459">
        <v>1314.0030343671899</v>
      </c>
      <c r="C125" s="459">
        <v>1348.883</v>
      </c>
      <c r="D125" s="460">
        <v>34.879965632815001</v>
      </c>
      <c r="E125" s="461">
        <v>1.026544813611</v>
      </c>
      <c r="F125" s="459">
        <v>698.00000000000102</v>
      </c>
      <c r="G125" s="460">
        <v>639.83333333333405</v>
      </c>
      <c r="H125" s="462">
        <v>59.557999999998998</v>
      </c>
      <c r="I125" s="459">
        <v>652.70899999999995</v>
      </c>
      <c r="J125" s="460">
        <v>12.875666666664999</v>
      </c>
      <c r="K125" s="463">
        <v>0.93511318051500003</v>
      </c>
    </row>
    <row r="126" spans="1:11" ht="14.4" customHeight="1" thickBot="1" x14ac:dyDescent="0.35">
      <c r="A126" s="481" t="s">
        <v>385</v>
      </c>
      <c r="B126" s="459">
        <v>4.0000092370380003</v>
      </c>
      <c r="C126" s="459">
        <v>4.6920000000000002</v>
      </c>
      <c r="D126" s="460">
        <v>0.69199076296100004</v>
      </c>
      <c r="E126" s="461">
        <v>1.1729972912440001</v>
      </c>
      <c r="F126" s="459">
        <v>4</v>
      </c>
      <c r="G126" s="460">
        <v>3.6666666666659999</v>
      </c>
      <c r="H126" s="462">
        <v>0.41999999999900001</v>
      </c>
      <c r="I126" s="459">
        <v>4.359</v>
      </c>
      <c r="J126" s="460">
        <v>0.69233333333299996</v>
      </c>
      <c r="K126" s="463">
        <v>1.08975</v>
      </c>
    </row>
    <row r="127" spans="1:11" ht="14.4" customHeight="1" thickBot="1" x14ac:dyDescent="0.35">
      <c r="A127" s="480" t="s">
        <v>386</v>
      </c>
      <c r="B127" s="464">
        <v>0</v>
      </c>
      <c r="C127" s="464">
        <v>8.64</v>
      </c>
      <c r="D127" s="465">
        <v>8.64</v>
      </c>
      <c r="E127" s="466" t="s">
        <v>277</v>
      </c>
      <c r="F127" s="464">
        <v>0</v>
      </c>
      <c r="G127" s="465">
        <v>0</v>
      </c>
      <c r="H127" s="467">
        <v>0</v>
      </c>
      <c r="I127" s="464">
        <v>0</v>
      </c>
      <c r="J127" s="465">
        <v>0</v>
      </c>
      <c r="K127" s="472">
        <v>0</v>
      </c>
    </row>
    <row r="128" spans="1:11" ht="14.4" customHeight="1" thickBot="1" x14ac:dyDescent="0.35">
      <c r="A128" s="481" t="s">
        <v>387</v>
      </c>
      <c r="B128" s="459">
        <v>0</v>
      </c>
      <c r="C128" s="459">
        <v>8.64</v>
      </c>
      <c r="D128" s="460">
        <v>8.64</v>
      </c>
      <c r="E128" s="469" t="s">
        <v>277</v>
      </c>
      <c r="F128" s="459">
        <v>0</v>
      </c>
      <c r="G128" s="460">
        <v>0</v>
      </c>
      <c r="H128" s="462">
        <v>0</v>
      </c>
      <c r="I128" s="459">
        <v>0</v>
      </c>
      <c r="J128" s="460">
        <v>0</v>
      </c>
      <c r="K128" s="463">
        <v>0</v>
      </c>
    </row>
    <row r="129" spans="1:11" ht="14.4" customHeight="1" thickBot="1" x14ac:dyDescent="0.35">
      <c r="A129" s="479" t="s">
        <v>388</v>
      </c>
      <c r="B129" s="459">
        <v>75.888140281624999</v>
      </c>
      <c r="C129" s="459">
        <v>31.343</v>
      </c>
      <c r="D129" s="460">
        <v>-44.545140281625002</v>
      </c>
      <c r="E129" s="461">
        <v>0.413015787232</v>
      </c>
      <c r="F129" s="459">
        <v>10</v>
      </c>
      <c r="G129" s="460">
        <v>9.1666666666659999</v>
      </c>
      <c r="H129" s="462">
        <v>52.513999999999001</v>
      </c>
      <c r="I129" s="459">
        <v>160.66807</v>
      </c>
      <c r="J129" s="460">
        <v>151.501403333333</v>
      </c>
      <c r="K129" s="463">
        <v>16.066807000000001</v>
      </c>
    </row>
    <row r="130" spans="1:11" ht="14.4" customHeight="1" thickBot="1" x14ac:dyDescent="0.35">
      <c r="A130" s="480" t="s">
        <v>389</v>
      </c>
      <c r="B130" s="464">
        <v>31</v>
      </c>
      <c r="C130" s="464">
        <v>31.343</v>
      </c>
      <c r="D130" s="465">
        <v>0.34300000000000003</v>
      </c>
      <c r="E130" s="471">
        <v>1.0110645161289999</v>
      </c>
      <c r="F130" s="464">
        <v>10</v>
      </c>
      <c r="G130" s="465">
        <v>9.1666666666659999</v>
      </c>
      <c r="H130" s="467">
        <v>52.513999999999001</v>
      </c>
      <c r="I130" s="464">
        <v>63.007999999999001</v>
      </c>
      <c r="J130" s="465">
        <v>53.841333333332997</v>
      </c>
      <c r="K130" s="472">
        <v>6.3007999999989996</v>
      </c>
    </row>
    <row r="131" spans="1:11" ht="14.4" customHeight="1" thickBot="1" x14ac:dyDescent="0.35">
      <c r="A131" s="481" t="s">
        <v>390</v>
      </c>
      <c r="B131" s="459">
        <v>31</v>
      </c>
      <c r="C131" s="459">
        <v>31.343</v>
      </c>
      <c r="D131" s="460">
        <v>0.34300000000000003</v>
      </c>
      <c r="E131" s="461">
        <v>1.0110645161289999</v>
      </c>
      <c r="F131" s="459">
        <v>10</v>
      </c>
      <c r="G131" s="460">
        <v>9.1666666666659999</v>
      </c>
      <c r="H131" s="462">
        <v>52.513999999999001</v>
      </c>
      <c r="I131" s="459">
        <v>63.007999999999001</v>
      </c>
      <c r="J131" s="460">
        <v>53.841333333332997</v>
      </c>
      <c r="K131" s="463">
        <v>6.3007999999989996</v>
      </c>
    </row>
    <row r="132" spans="1:11" ht="14.4" customHeight="1" thickBot="1" x14ac:dyDescent="0.35">
      <c r="A132" s="480" t="s">
        <v>391</v>
      </c>
      <c r="B132" s="464">
        <v>0</v>
      </c>
      <c r="C132" s="464">
        <v>0</v>
      </c>
      <c r="D132" s="465">
        <v>0</v>
      </c>
      <c r="E132" s="471">
        <v>1</v>
      </c>
      <c r="F132" s="464">
        <v>0</v>
      </c>
      <c r="G132" s="465">
        <v>0</v>
      </c>
      <c r="H132" s="467">
        <v>0</v>
      </c>
      <c r="I132" s="464">
        <v>14.46918</v>
      </c>
      <c r="J132" s="465">
        <v>14.46918</v>
      </c>
      <c r="K132" s="468" t="s">
        <v>277</v>
      </c>
    </row>
    <row r="133" spans="1:11" ht="14.4" customHeight="1" thickBot="1" x14ac:dyDescent="0.35">
      <c r="A133" s="481" t="s">
        <v>392</v>
      </c>
      <c r="B133" s="459">
        <v>0</v>
      </c>
      <c r="C133" s="459">
        <v>0</v>
      </c>
      <c r="D133" s="460">
        <v>0</v>
      </c>
      <c r="E133" s="461">
        <v>1</v>
      </c>
      <c r="F133" s="459">
        <v>0</v>
      </c>
      <c r="G133" s="460">
        <v>0</v>
      </c>
      <c r="H133" s="462">
        <v>0</v>
      </c>
      <c r="I133" s="459">
        <v>14.46918</v>
      </c>
      <c r="J133" s="460">
        <v>14.46918</v>
      </c>
      <c r="K133" s="470" t="s">
        <v>277</v>
      </c>
    </row>
    <row r="134" spans="1:11" ht="14.4" customHeight="1" thickBot="1" x14ac:dyDescent="0.35">
      <c r="A134" s="480" t="s">
        <v>393</v>
      </c>
      <c r="B134" s="464">
        <v>44.888140281624999</v>
      </c>
      <c r="C134" s="464">
        <v>0</v>
      </c>
      <c r="D134" s="465">
        <v>-44.888140281624999</v>
      </c>
      <c r="E134" s="471">
        <v>0</v>
      </c>
      <c r="F134" s="464">
        <v>0</v>
      </c>
      <c r="G134" s="465">
        <v>0</v>
      </c>
      <c r="H134" s="467">
        <v>0</v>
      </c>
      <c r="I134" s="464">
        <v>0</v>
      </c>
      <c r="J134" s="465">
        <v>0</v>
      </c>
      <c r="K134" s="472">
        <v>0</v>
      </c>
    </row>
    <row r="135" spans="1:11" ht="14.4" customHeight="1" thickBot="1" x14ac:dyDescent="0.35">
      <c r="A135" s="481" t="s">
        <v>394</v>
      </c>
      <c r="B135" s="459">
        <v>44.888140281624999</v>
      </c>
      <c r="C135" s="459">
        <v>0</v>
      </c>
      <c r="D135" s="460">
        <v>-44.888140281624999</v>
      </c>
      <c r="E135" s="461">
        <v>0</v>
      </c>
      <c r="F135" s="459">
        <v>0</v>
      </c>
      <c r="G135" s="460">
        <v>0</v>
      </c>
      <c r="H135" s="462">
        <v>0</v>
      </c>
      <c r="I135" s="459">
        <v>0</v>
      </c>
      <c r="J135" s="460">
        <v>0</v>
      </c>
      <c r="K135" s="463">
        <v>0</v>
      </c>
    </row>
    <row r="136" spans="1:11" ht="14.4" customHeight="1" thickBot="1" x14ac:dyDescent="0.35">
      <c r="A136" s="480" t="s">
        <v>395</v>
      </c>
      <c r="B136" s="464">
        <v>0</v>
      </c>
      <c r="C136" s="464">
        <v>0</v>
      </c>
      <c r="D136" s="465">
        <v>0</v>
      </c>
      <c r="E136" s="471">
        <v>1</v>
      </c>
      <c r="F136" s="464">
        <v>0</v>
      </c>
      <c r="G136" s="465">
        <v>0</v>
      </c>
      <c r="H136" s="467">
        <v>0</v>
      </c>
      <c r="I136" s="464">
        <v>83.190889999999996</v>
      </c>
      <c r="J136" s="465">
        <v>83.190889999999996</v>
      </c>
      <c r="K136" s="468" t="s">
        <v>277</v>
      </c>
    </row>
    <row r="137" spans="1:11" ht="14.4" customHeight="1" thickBot="1" x14ac:dyDescent="0.35">
      <c r="A137" s="481" t="s">
        <v>396</v>
      </c>
      <c r="B137" s="459">
        <v>0</v>
      </c>
      <c r="C137" s="459">
        <v>0</v>
      </c>
      <c r="D137" s="460">
        <v>0</v>
      </c>
      <c r="E137" s="461">
        <v>1</v>
      </c>
      <c r="F137" s="459">
        <v>0</v>
      </c>
      <c r="G137" s="460">
        <v>0</v>
      </c>
      <c r="H137" s="462">
        <v>0</v>
      </c>
      <c r="I137" s="459">
        <v>83.190889999999996</v>
      </c>
      <c r="J137" s="460">
        <v>83.190889999999996</v>
      </c>
      <c r="K137" s="470" t="s">
        <v>277</v>
      </c>
    </row>
    <row r="138" spans="1:11" ht="14.4" customHeight="1" thickBot="1" x14ac:dyDescent="0.35">
      <c r="A138" s="478" t="s">
        <v>397</v>
      </c>
      <c r="B138" s="459">
        <v>0</v>
      </c>
      <c r="C138" s="459">
        <v>0.28316999999999998</v>
      </c>
      <c r="D138" s="460">
        <v>0.28316999999999998</v>
      </c>
      <c r="E138" s="469" t="s">
        <v>267</v>
      </c>
      <c r="F138" s="459">
        <v>0</v>
      </c>
      <c r="G138" s="460">
        <v>0</v>
      </c>
      <c r="H138" s="462">
        <v>0</v>
      </c>
      <c r="I138" s="459">
        <v>0.16608000000000001</v>
      </c>
      <c r="J138" s="460">
        <v>0.16608000000000001</v>
      </c>
      <c r="K138" s="470" t="s">
        <v>267</v>
      </c>
    </row>
    <row r="139" spans="1:11" ht="14.4" customHeight="1" thickBot="1" x14ac:dyDescent="0.35">
      <c r="A139" s="479" t="s">
        <v>398</v>
      </c>
      <c r="B139" s="459">
        <v>0</v>
      </c>
      <c r="C139" s="459">
        <v>0.28316999999999998</v>
      </c>
      <c r="D139" s="460">
        <v>0.28316999999999998</v>
      </c>
      <c r="E139" s="469" t="s">
        <v>267</v>
      </c>
      <c r="F139" s="459">
        <v>0</v>
      </c>
      <c r="G139" s="460">
        <v>0</v>
      </c>
      <c r="H139" s="462">
        <v>0</v>
      </c>
      <c r="I139" s="459">
        <v>0.16608000000000001</v>
      </c>
      <c r="J139" s="460">
        <v>0.16608000000000001</v>
      </c>
      <c r="K139" s="470" t="s">
        <v>267</v>
      </c>
    </row>
    <row r="140" spans="1:11" ht="14.4" customHeight="1" thickBot="1" x14ac:dyDescent="0.35">
      <c r="A140" s="480" t="s">
        <v>399</v>
      </c>
      <c r="B140" s="464">
        <v>0</v>
      </c>
      <c r="C140" s="464">
        <v>0.28316999999999998</v>
      </c>
      <c r="D140" s="465">
        <v>0.28316999999999998</v>
      </c>
      <c r="E140" s="466" t="s">
        <v>267</v>
      </c>
      <c r="F140" s="464">
        <v>0</v>
      </c>
      <c r="G140" s="465">
        <v>0</v>
      </c>
      <c r="H140" s="467">
        <v>0</v>
      </c>
      <c r="I140" s="464">
        <v>0.16608000000000001</v>
      </c>
      <c r="J140" s="465">
        <v>0.16608000000000001</v>
      </c>
      <c r="K140" s="468" t="s">
        <v>267</v>
      </c>
    </row>
    <row r="141" spans="1:11" ht="14.4" customHeight="1" thickBot="1" x14ac:dyDescent="0.35">
      <c r="A141" s="481" t="s">
        <v>400</v>
      </c>
      <c r="B141" s="459">
        <v>0</v>
      </c>
      <c r="C141" s="459">
        <v>0.28316999999999998</v>
      </c>
      <c r="D141" s="460">
        <v>0.28316999999999998</v>
      </c>
      <c r="E141" s="469" t="s">
        <v>267</v>
      </c>
      <c r="F141" s="459">
        <v>0</v>
      </c>
      <c r="G141" s="460">
        <v>0</v>
      </c>
      <c r="H141" s="462">
        <v>0</v>
      </c>
      <c r="I141" s="459">
        <v>0.16608000000000001</v>
      </c>
      <c r="J141" s="460">
        <v>0.16608000000000001</v>
      </c>
      <c r="K141" s="470" t="s">
        <v>267</v>
      </c>
    </row>
    <row r="142" spans="1:11" ht="14.4" customHeight="1" thickBot="1" x14ac:dyDescent="0.35">
      <c r="A142" s="477" t="s">
        <v>401</v>
      </c>
      <c r="B142" s="459">
        <v>77975.618239885094</v>
      </c>
      <c r="C142" s="459">
        <v>94068.417329999997</v>
      </c>
      <c r="D142" s="460">
        <v>16092.799090114901</v>
      </c>
      <c r="E142" s="461">
        <v>1.2063824494540001</v>
      </c>
      <c r="F142" s="459">
        <v>83879.326475502603</v>
      </c>
      <c r="G142" s="460">
        <v>76889.382602544007</v>
      </c>
      <c r="H142" s="462">
        <v>7476.8070900000102</v>
      </c>
      <c r="I142" s="459">
        <v>76652.750610000003</v>
      </c>
      <c r="J142" s="460">
        <v>-236.631992544018</v>
      </c>
      <c r="K142" s="463">
        <v>0.91384556637299996</v>
      </c>
    </row>
    <row r="143" spans="1:11" ht="14.4" customHeight="1" thickBot="1" x14ac:dyDescent="0.35">
      <c r="A143" s="478" t="s">
        <v>402</v>
      </c>
      <c r="B143" s="459">
        <v>77973.232826761203</v>
      </c>
      <c r="C143" s="459">
        <v>94031.181460000007</v>
      </c>
      <c r="D143" s="460">
        <v>16057.948633238801</v>
      </c>
      <c r="E143" s="461">
        <v>1.205941809145</v>
      </c>
      <c r="F143" s="459">
        <v>83852.9597242249</v>
      </c>
      <c r="G143" s="460">
        <v>76865.213080539499</v>
      </c>
      <c r="H143" s="462">
        <v>7468.5426300000099</v>
      </c>
      <c r="I143" s="459">
        <v>76607.600560000006</v>
      </c>
      <c r="J143" s="460">
        <v>-257.61252053946401</v>
      </c>
      <c r="K143" s="463">
        <v>0.913594473134</v>
      </c>
    </row>
    <row r="144" spans="1:11" ht="14.4" customHeight="1" thickBot="1" x14ac:dyDescent="0.35">
      <c r="A144" s="479" t="s">
        <v>403</v>
      </c>
      <c r="B144" s="459">
        <v>77973.232826761203</v>
      </c>
      <c r="C144" s="459">
        <v>94031.181460000007</v>
      </c>
      <c r="D144" s="460">
        <v>16057.948633238801</v>
      </c>
      <c r="E144" s="461">
        <v>1.205941809145</v>
      </c>
      <c r="F144" s="459">
        <v>83852.9597242249</v>
      </c>
      <c r="G144" s="460">
        <v>76865.213080539499</v>
      </c>
      <c r="H144" s="462">
        <v>7468.5426300000099</v>
      </c>
      <c r="I144" s="459">
        <v>76607.600560000006</v>
      </c>
      <c r="J144" s="460">
        <v>-257.61252053946401</v>
      </c>
      <c r="K144" s="463">
        <v>0.913594473134</v>
      </c>
    </row>
    <row r="145" spans="1:11" ht="14.4" customHeight="1" thickBot="1" x14ac:dyDescent="0.35">
      <c r="A145" s="480" t="s">
        <v>404</v>
      </c>
      <c r="B145" s="464">
        <v>37.225029770150996</v>
      </c>
      <c r="C145" s="464">
        <v>36.793100000000003</v>
      </c>
      <c r="D145" s="465">
        <v>-0.43192977015099998</v>
      </c>
      <c r="E145" s="471">
        <v>0.98839679181399998</v>
      </c>
      <c r="F145" s="464">
        <v>40</v>
      </c>
      <c r="G145" s="465">
        <v>36.666666666666003</v>
      </c>
      <c r="H145" s="467">
        <v>0</v>
      </c>
      <c r="I145" s="464">
        <v>24.94032</v>
      </c>
      <c r="J145" s="465">
        <v>-11.726346666666</v>
      </c>
      <c r="K145" s="472">
        <v>0.62350799999999995</v>
      </c>
    </row>
    <row r="146" spans="1:11" ht="14.4" customHeight="1" thickBot="1" x14ac:dyDescent="0.35">
      <c r="A146" s="481" t="s">
        <v>405</v>
      </c>
      <c r="B146" s="459">
        <v>15.901642664125999</v>
      </c>
      <c r="C146" s="459">
        <v>24.445599999999999</v>
      </c>
      <c r="D146" s="460">
        <v>8.5439573358729994</v>
      </c>
      <c r="E146" s="461">
        <v>1.537300297606</v>
      </c>
      <c r="F146" s="459">
        <v>25</v>
      </c>
      <c r="G146" s="460">
        <v>22.916666666666</v>
      </c>
      <c r="H146" s="462">
        <v>0</v>
      </c>
      <c r="I146" s="459">
        <v>0.26432</v>
      </c>
      <c r="J146" s="460">
        <v>-22.652346666665998</v>
      </c>
      <c r="K146" s="463">
        <v>1.05728E-2</v>
      </c>
    </row>
    <row r="147" spans="1:11" ht="14.4" customHeight="1" thickBot="1" x14ac:dyDescent="0.35">
      <c r="A147" s="481" t="s">
        <v>406</v>
      </c>
      <c r="B147" s="459">
        <v>0.59907563200900005</v>
      </c>
      <c r="C147" s="459">
        <v>0</v>
      </c>
      <c r="D147" s="460">
        <v>-0.59907563200900005</v>
      </c>
      <c r="E147" s="461">
        <v>0</v>
      </c>
      <c r="F147" s="459">
        <v>0</v>
      </c>
      <c r="G147" s="460">
        <v>0</v>
      </c>
      <c r="H147" s="462">
        <v>0</v>
      </c>
      <c r="I147" s="459">
        <v>2.726</v>
      </c>
      <c r="J147" s="460">
        <v>2.726</v>
      </c>
      <c r="K147" s="470" t="s">
        <v>277</v>
      </c>
    </row>
    <row r="148" spans="1:11" ht="14.4" customHeight="1" thickBot="1" x14ac:dyDescent="0.35">
      <c r="A148" s="481" t="s">
        <v>407</v>
      </c>
      <c r="B148" s="459">
        <v>20.724311474015</v>
      </c>
      <c r="C148" s="459">
        <v>12.3475</v>
      </c>
      <c r="D148" s="460">
        <v>-8.3768114740149997</v>
      </c>
      <c r="E148" s="461">
        <v>0.59579783943499998</v>
      </c>
      <c r="F148" s="459">
        <v>15</v>
      </c>
      <c r="G148" s="460">
        <v>13.75</v>
      </c>
      <c r="H148" s="462">
        <v>0</v>
      </c>
      <c r="I148" s="459">
        <v>21.95</v>
      </c>
      <c r="J148" s="460">
        <v>8.1999999999999993</v>
      </c>
      <c r="K148" s="463">
        <v>1.4633333333330001</v>
      </c>
    </row>
    <row r="149" spans="1:11" ht="14.4" customHeight="1" thickBot="1" x14ac:dyDescent="0.35">
      <c r="A149" s="480" t="s">
        <v>408</v>
      </c>
      <c r="B149" s="464">
        <v>177.00000020053699</v>
      </c>
      <c r="C149" s="464">
        <v>27.84516</v>
      </c>
      <c r="D149" s="465">
        <v>-149.154840200537</v>
      </c>
      <c r="E149" s="471">
        <v>0.15731728795700001</v>
      </c>
      <c r="F149" s="464">
        <v>105.95972422491801</v>
      </c>
      <c r="G149" s="465">
        <v>97.129747206174997</v>
      </c>
      <c r="H149" s="467">
        <v>3.2130399999999999</v>
      </c>
      <c r="I149" s="464">
        <v>47.273600000000002</v>
      </c>
      <c r="J149" s="465">
        <v>-49.856147206175002</v>
      </c>
      <c r="K149" s="472">
        <v>0.44614687652099999</v>
      </c>
    </row>
    <row r="150" spans="1:11" ht="14.4" customHeight="1" thickBot="1" x14ac:dyDescent="0.35">
      <c r="A150" s="481" t="s">
        <v>409</v>
      </c>
      <c r="B150" s="459">
        <v>2.0000002005369999</v>
      </c>
      <c r="C150" s="459">
        <v>29.467960000000001</v>
      </c>
      <c r="D150" s="460">
        <v>27.467959799462001</v>
      </c>
      <c r="E150" s="461">
        <v>14.733978522643</v>
      </c>
      <c r="F150" s="459">
        <v>2.9597242249179998</v>
      </c>
      <c r="G150" s="460">
        <v>2.7130805395080002</v>
      </c>
      <c r="H150" s="462">
        <v>3.2130399999999999</v>
      </c>
      <c r="I150" s="459">
        <v>47.273600000000002</v>
      </c>
      <c r="J150" s="460">
        <v>44.560519460491001</v>
      </c>
      <c r="K150" s="463">
        <v>15.972298906092</v>
      </c>
    </row>
    <row r="151" spans="1:11" ht="14.4" customHeight="1" thickBot="1" x14ac:dyDescent="0.35">
      <c r="A151" s="481" t="s">
        <v>410</v>
      </c>
      <c r="B151" s="459">
        <v>175</v>
      </c>
      <c r="C151" s="459">
        <v>-1.6228</v>
      </c>
      <c r="D151" s="460">
        <v>-176.62280000000001</v>
      </c>
      <c r="E151" s="461">
        <v>-9.2731428570000003E-3</v>
      </c>
      <c r="F151" s="459">
        <v>103</v>
      </c>
      <c r="G151" s="460">
        <v>94.416666666666003</v>
      </c>
      <c r="H151" s="462">
        <v>0</v>
      </c>
      <c r="I151" s="459">
        <v>0</v>
      </c>
      <c r="J151" s="460">
        <v>-94.416666666666003</v>
      </c>
      <c r="K151" s="463">
        <v>0</v>
      </c>
    </row>
    <row r="152" spans="1:11" ht="14.4" customHeight="1" thickBot="1" x14ac:dyDescent="0.35">
      <c r="A152" s="480" t="s">
        <v>411</v>
      </c>
      <c r="B152" s="464">
        <v>0</v>
      </c>
      <c r="C152" s="464">
        <v>65.045240000000007</v>
      </c>
      <c r="D152" s="465">
        <v>65.045240000000007</v>
      </c>
      <c r="E152" s="466" t="s">
        <v>267</v>
      </c>
      <c r="F152" s="464">
        <v>0</v>
      </c>
      <c r="G152" s="465">
        <v>0</v>
      </c>
      <c r="H152" s="467">
        <v>0</v>
      </c>
      <c r="I152" s="464">
        <v>5.0609999999999999</v>
      </c>
      <c r="J152" s="465">
        <v>5.0609999999999999</v>
      </c>
      <c r="K152" s="468" t="s">
        <v>267</v>
      </c>
    </row>
    <row r="153" spans="1:11" ht="14.4" customHeight="1" thickBot="1" x14ac:dyDescent="0.35">
      <c r="A153" s="481" t="s">
        <v>412</v>
      </c>
      <c r="B153" s="459">
        <v>0</v>
      </c>
      <c r="C153" s="459">
        <v>60.341079999999998</v>
      </c>
      <c r="D153" s="460">
        <v>60.341079999999998</v>
      </c>
      <c r="E153" s="469" t="s">
        <v>277</v>
      </c>
      <c r="F153" s="459">
        <v>0</v>
      </c>
      <c r="G153" s="460">
        <v>0</v>
      </c>
      <c r="H153" s="462">
        <v>0</v>
      </c>
      <c r="I153" s="459">
        <v>5.0609999999999999</v>
      </c>
      <c r="J153" s="460">
        <v>5.0609999999999999</v>
      </c>
      <c r="K153" s="470" t="s">
        <v>267</v>
      </c>
    </row>
    <row r="154" spans="1:11" ht="14.4" customHeight="1" thickBot="1" x14ac:dyDescent="0.35">
      <c r="A154" s="481" t="s">
        <v>413</v>
      </c>
      <c r="B154" s="459">
        <v>0</v>
      </c>
      <c r="C154" s="459">
        <v>4.7041599999999999</v>
      </c>
      <c r="D154" s="460">
        <v>4.7041599999999999</v>
      </c>
      <c r="E154" s="469" t="s">
        <v>267</v>
      </c>
      <c r="F154" s="459">
        <v>0</v>
      </c>
      <c r="G154" s="460">
        <v>0</v>
      </c>
      <c r="H154" s="462">
        <v>0</v>
      </c>
      <c r="I154" s="459">
        <v>-6.6613381477509402E-16</v>
      </c>
      <c r="J154" s="460">
        <v>-6.6613381477509402E-16</v>
      </c>
      <c r="K154" s="470" t="s">
        <v>267</v>
      </c>
    </row>
    <row r="155" spans="1:11" ht="14.4" customHeight="1" thickBot="1" x14ac:dyDescent="0.35">
      <c r="A155" s="480" t="s">
        <v>414</v>
      </c>
      <c r="B155" s="464">
        <v>77759.007796790494</v>
      </c>
      <c r="C155" s="464">
        <v>88959.343470000007</v>
      </c>
      <c r="D155" s="465">
        <v>11200.3356732095</v>
      </c>
      <c r="E155" s="471">
        <v>1.1440390765070001</v>
      </c>
      <c r="F155" s="464">
        <v>83707</v>
      </c>
      <c r="G155" s="465">
        <v>76731.416666666701</v>
      </c>
      <c r="H155" s="467">
        <v>7205.4336600000097</v>
      </c>
      <c r="I155" s="464">
        <v>74118.567030000006</v>
      </c>
      <c r="J155" s="465">
        <v>-2612.84963666664</v>
      </c>
      <c r="K155" s="472">
        <v>0.88545243563800002</v>
      </c>
    </row>
    <row r="156" spans="1:11" ht="14.4" customHeight="1" thickBot="1" x14ac:dyDescent="0.35">
      <c r="A156" s="481" t="s">
        <v>415</v>
      </c>
      <c r="B156" s="459">
        <v>30513.0030594975</v>
      </c>
      <c r="C156" s="459">
        <v>27981.860379999998</v>
      </c>
      <c r="D156" s="460">
        <v>-2531.14267949755</v>
      </c>
      <c r="E156" s="461">
        <v>0.91704708072899999</v>
      </c>
      <c r="F156" s="459">
        <v>32237</v>
      </c>
      <c r="G156" s="460">
        <v>29550.583333333299</v>
      </c>
      <c r="H156" s="462">
        <v>2801.2069000000001</v>
      </c>
      <c r="I156" s="459">
        <v>28918.008809999999</v>
      </c>
      <c r="J156" s="460">
        <v>-632.57452333332503</v>
      </c>
      <c r="K156" s="463">
        <v>0.89704404286899997</v>
      </c>
    </row>
    <row r="157" spans="1:11" ht="14.4" customHeight="1" thickBot="1" x14ac:dyDescent="0.35">
      <c r="A157" s="481" t="s">
        <v>416</v>
      </c>
      <c r="B157" s="459">
        <v>47246.004737292998</v>
      </c>
      <c r="C157" s="459">
        <v>60977.483090000002</v>
      </c>
      <c r="D157" s="460">
        <v>13731.478352706999</v>
      </c>
      <c r="E157" s="461">
        <v>1.2906378735949999</v>
      </c>
      <c r="F157" s="459">
        <v>51470</v>
      </c>
      <c r="G157" s="460">
        <v>47180.833333333299</v>
      </c>
      <c r="H157" s="462">
        <v>4404.2267599999996</v>
      </c>
      <c r="I157" s="459">
        <v>45200.558219999999</v>
      </c>
      <c r="J157" s="460">
        <v>-1980.27511333332</v>
      </c>
      <c r="K157" s="463">
        <v>0.87819231047199997</v>
      </c>
    </row>
    <row r="158" spans="1:11" ht="14.4" customHeight="1" thickBot="1" x14ac:dyDescent="0.35">
      <c r="A158" s="480" t="s">
        <v>417</v>
      </c>
      <c r="B158" s="464">
        <v>0</v>
      </c>
      <c r="C158" s="464">
        <v>4942.1544899999999</v>
      </c>
      <c r="D158" s="465">
        <v>4942.1544899999999</v>
      </c>
      <c r="E158" s="466" t="s">
        <v>267</v>
      </c>
      <c r="F158" s="464">
        <v>0</v>
      </c>
      <c r="G158" s="465">
        <v>0</v>
      </c>
      <c r="H158" s="467">
        <v>259.89593000000002</v>
      </c>
      <c r="I158" s="464">
        <v>2411.7586099999999</v>
      </c>
      <c r="J158" s="465">
        <v>2411.7586099999999</v>
      </c>
      <c r="K158" s="468" t="s">
        <v>267</v>
      </c>
    </row>
    <row r="159" spans="1:11" ht="14.4" customHeight="1" thickBot="1" x14ac:dyDescent="0.35">
      <c r="A159" s="481" t="s">
        <v>418</v>
      </c>
      <c r="B159" s="459">
        <v>0</v>
      </c>
      <c r="C159" s="459">
        <v>500.93743000000001</v>
      </c>
      <c r="D159" s="460">
        <v>500.93743000000001</v>
      </c>
      <c r="E159" s="469" t="s">
        <v>267</v>
      </c>
      <c r="F159" s="459">
        <v>0</v>
      </c>
      <c r="G159" s="460">
        <v>0</v>
      </c>
      <c r="H159" s="462">
        <v>0</v>
      </c>
      <c r="I159" s="459">
        <v>1562.8987400000001</v>
      </c>
      <c r="J159" s="460">
        <v>1562.8987400000001</v>
      </c>
      <c r="K159" s="470" t="s">
        <v>267</v>
      </c>
    </row>
    <row r="160" spans="1:11" ht="14.4" customHeight="1" thickBot="1" x14ac:dyDescent="0.35">
      <c r="A160" s="481" t="s">
        <v>419</v>
      </c>
      <c r="B160" s="459">
        <v>0</v>
      </c>
      <c r="C160" s="459">
        <v>4441.2170599999999</v>
      </c>
      <c r="D160" s="460">
        <v>4441.2170599999999</v>
      </c>
      <c r="E160" s="469" t="s">
        <v>267</v>
      </c>
      <c r="F160" s="459">
        <v>0</v>
      </c>
      <c r="G160" s="460">
        <v>0</v>
      </c>
      <c r="H160" s="462">
        <v>259.89593000000002</v>
      </c>
      <c r="I160" s="459">
        <v>848.85987</v>
      </c>
      <c r="J160" s="460">
        <v>848.85987</v>
      </c>
      <c r="K160" s="470" t="s">
        <v>267</v>
      </c>
    </row>
    <row r="161" spans="1:11" ht="14.4" customHeight="1" thickBot="1" x14ac:dyDescent="0.35">
      <c r="A161" s="478" t="s">
        <v>420</v>
      </c>
      <c r="B161" s="459">
        <v>2.3854131238740002</v>
      </c>
      <c r="C161" s="459">
        <v>36.599850000000004</v>
      </c>
      <c r="D161" s="460">
        <v>34.214436876124999</v>
      </c>
      <c r="E161" s="461">
        <v>15.343191346474001</v>
      </c>
      <c r="F161" s="459">
        <v>26.366751277681001</v>
      </c>
      <c r="G161" s="460">
        <v>24.169522004541001</v>
      </c>
      <c r="H161" s="462">
        <v>8.2644599999999997</v>
      </c>
      <c r="I161" s="459">
        <v>44.239699999999999</v>
      </c>
      <c r="J161" s="460">
        <v>20.070177995459002</v>
      </c>
      <c r="K161" s="463">
        <v>1.677859343917</v>
      </c>
    </row>
    <row r="162" spans="1:11" ht="14.4" customHeight="1" thickBot="1" x14ac:dyDescent="0.35">
      <c r="A162" s="479" t="s">
        <v>421</v>
      </c>
      <c r="B162" s="459">
        <v>0</v>
      </c>
      <c r="C162" s="459">
        <v>7.8920000000000003</v>
      </c>
      <c r="D162" s="460">
        <v>7.8920000000000003</v>
      </c>
      <c r="E162" s="469" t="s">
        <v>277</v>
      </c>
      <c r="F162" s="459">
        <v>0</v>
      </c>
      <c r="G162" s="460">
        <v>0</v>
      </c>
      <c r="H162" s="462">
        <v>0</v>
      </c>
      <c r="I162" s="459">
        <v>30</v>
      </c>
      <c r="J162" s="460">
        <v>30</v>
      </c>
      <c r="K162" s="470" t="s">
        <v>267</v>
      </c>
    </row>
    <row r="163" spans="1:11" ht="14.4" customHeight="1" thickBot="1" x14ac:dyDescent="0.35">
      <c r="A163" s="480" t="s">
        <v>422</v>
      </c>
      <c r="B163" s="464">
        <v>0</v>
      </c>
      <c r="C163" s="464">
        <v>7.8920000000000003</v>
      </c>
      <c r="D163" s="465">
        <v>7.8920000000000003</v>
      </c>
      <c r="E163" s="466" t="s">
        <v>277</v>
      </c>
      <c r="F163" s="464">
        <v>0</v>
      </c>
      <c r="G163" s="465">
        <v>0</v>
      </c>
      <c r="H163" s="467">
        <v>0</v>
      </c>
      <c r="I163" s="464">
        <v>0</v>
      </c>
      <c r="J163" s="465">
        <v>0</v>
      </c>
      <c r="K163" s="468" t="s">
        <v>267</v>
      </c>
    </row>
    <row r="164" spans="1:11" ht="14.4" customHeight="1" thickBot="1" x14ac:dyDescent="0.35">
      <c r="A164" s="481" t="s">
        <v>423</v>
      </c>
      <c r="B164" s="459">
        <v>0</v>
      </c>
      <c r="C164" s="459">
        <v>7.8920000000000003</v>
      </c>
      <c r="D164" s="460">
        <v>7.8920000000000003</v>
      </c>
      <c r="E164" s="469" t="s">
        <v>277</v>
      </c>
      <c r="F164" s="459">
        <v>0</v>
      </c>
      <c r="G164" s="460">
        <v>0</v>
      </c>
      <c r="H164" s="462">
        <v>0</v>
      </c>
      <c r="I164" s="459">
        <v>0</v>
      </c>
      <c r="J164" s="460">
        <v>0</v>
      </c>
      <c r="K164" s="470" t="s">
        <v>267</v>
      </c>
    </row>
    <row r="165" spans="1:11" ht="14.4" customHeight="1" thickBot="1" x14ac:dyDescent="0.35">
      <c r="A165" s="480" t="s">
        <v>424</v>
      </c>
      <c r="B165" s="464">
        <v>0</v>
      </c>
      <c r="C165" s="464">
        <v>0</v>
      </c>
      <c r="D165" s="465">
        <v>0</v>
      </c>
      <c r="E165" s="471">
        <v>1</v>
      </c>
      <c r="F165" s="464">
        <v>0</v>
      </c>
      <c r="G165" s="465">
        <v>0</v>
      </c>
      <c r="H165" s="467">
        <v>0</v>
      </c>
      <c r="I165" s="464">
        <v>30</v>
      </c>
      <c r="J165" s="465">
        <v>30</v>
      </c>
      <c r="K165" s="468" t="s">
        <v>277</v>
      </c>
    </row>
    <row r="166" spans="1:11" ht="14.4" customHeight="1" thickBot="1" x14ac:dyDescent="0.35">
      <c r="A166" s="481" t="s">
        <v>425</v>
      </c>
      <c r="B166" s="459">
        <v>0</v>
      </c>
      <c r="C166" s="459">
        <v>0</v>
      </c>
      <c r="D166" s="460">
        <v>0</v>
      </c>
      <c r="E166" s="461">
        <v>1</v>
      </c>
      <c r="F166" s="459">
        <v>0</v>
      </c>
      <c r="G166" s="460">
        <v>0</v>
      </c>
      <c r="H166" s="462">
        <v>0</v>
      </c>
      <c r="I166" s="459">
        <v>30</v>
      </c>
      <c r="J166" s="460">
        <v>30</v>
      </c>
      <c r="K166" s="470" t="s">
        <v>277</v>
      </c>
    </row>
    <row r="167" spans="1:11" ht="14.4" customHeight="1" thickBot="1" x14ac:dyDescent="0.35">
      <c r="A167" s="484" t="s">
        <v>426</v>
      </c>
      <c r="B167" s="464">
        <v>2.3854131238740002</v>
      </c>
      <c r="C167" s="464">
        <v>28.707850000000001</v>
      </c>
      <c r="D167" s="465">
        <v>26.322436876125</v>
      </c>
      <c r="E167" s="471">
        <v>12.034749751593999</v>
      </c>
      <c r="F167" s="464">
        <v>26.366751277681001</v>
      </c>
      <c r="G167" s="465">
        <v>24.169522004541001</v>
      </c>
      <c r="H167" s="467">
        <v>8.2644599999999997</v>
      </c>
      <c r="I167" s="464">
        <v>14.239699999999999</v>
      </c>
      <c r="J167" s="465">
        <v>-9.9298220045400001</v>
      </c>
      <c r="K167" s="472">
        <v>0.540062742278</v>
      </c>
    </row>
    <row r="168" spans="1:11" ht="14.4" customHeight="1" thickBot="1" x14ac:dyDescent="0.35">
      <c r="A168" s="480" t="s">
        <v>427</v>
      </c>
      <c r="B168" s="464">
        <v>0</v>
      </c>
      <c r="C168" s="464">
        <v>-1.2899999999999999E-3</v>
      </c>
      <c r="D168" s="465">
        <v>-1.2899999999999999E-3</v>
      </c>
      <c r="E168" s="466" t="s">
        <v>267</v>
      </c>
      <c r="F168" s="464">
        <v>0</v>
      </c>
      <c r="G168" s="465">
        <v>0</v>
      </c>
      <c r="H168" s="467">
        <v>0</v>
      </c>
      <c r="I168" s="464">
        <v>4.0000000000000003E-5</v>
      </c>
      <c r="J168" s="465">
        <v>4.0000000000000003E-5</v>
      </c>
      <c r="K168" s="468" t="s">
        <v>267</v>
      </c>
    </row>
    <row r="169" spans="1:11" ht="14.4" customHeight="1" thickBot="1" x14ac:dyDescent="0.35">
      <c r="A169" s="481" t="s">
        <v>428</v>
      </c>
      <c r="B169" s="459">
        <v>0</v>
      </c>
      <c r="C169" s="459">
        <v>-1.2899999999999999E-3</v>
      </c>
      <c r="D169" s="460">
        <v>-1.2899999999999999E-3</v>
      </c>
      <c r="E169" s="469" t="s">
        <v>267</v>
      </c>
      <c r="F169" s="459">
        <v>0</v>
      </c>
      <c r="G169" s="460">
        <v>0</v>
      </c>
      <c r="H169" s="462">
        <v>0</v>
      </c>
      <c r="I169" s="459">
        <v>4.0000000000000003E-5</v>
      </c>
      <c r="J169" s="460">
        <v>4.0000000000000003E-5</v>
      </c>
      <c r="K169" s="470" t="s">
        <v>267</v>
      </c>
    </row>
    <row r="170" spans="1:11" ht="14.4" customHeight="1" thickBot="1" x14ac:dyDescent="0.35">
      <c r="A170" s="480" t="s">
        <v>429</v>
      </c>
      <c r="B170" s="464">
        <v>2.3854131238740002</v>
      </c>
      <c r="C170" s="464">
        <v>28.709140000000001</v>
      </c>
      <c r="D170" s="465">
        <v>26.323726876125001</v>
      </c>
      <c r="E170" s="471">
        <v>12.035290538423</v>
      </c>
      <c r="F170" s="464">
        <v>26.366751277681001</v>
      </c>
      <c r="G170" s="465">
        <v>24.169522004541001</v>
      </c>
      <c r="H170" s="467">
        <v>8.2644599999999997</v>
      </c>
      <c r="I170" s="464">
        <v>14.239660000000001</v>
      </c>
      <c r="J170" s="465">
        <v>-9.9298620045400003</v>
      </c>
      <c r="K170" s="472">
        <v>0.54006122521599997</v>
      </c>
    </row>
    <row r="171" spans="1:11" ht="14.4" customHeight="1" thickBot="1" x14ac:dyDescent="0.35">
      <c r="A171" s="481" t="s">
        <v>430</v>
      </c>
      <c r="B171" s="459">
        <v>1.9868212925999999E-2</v>
      </c>
      <c r="C171" s="459">
        <v>0.114</v>
      </c>
      <c r="D171" s="460">
        <v>9.4131787073000003E-2</v>
      </c>
      <c r="E171" s="461">
        <v>5.7378084492139996</v>
      </c>
      <c r="F171" s="459">
        <v>0</v>
      </c>
      <c r="G171" s="460">
        <v>0</v>
      </c>
      <c r="H171" s="462">
        <v>0</v>
      </c>
      <c r="I171" s="459">
        <v>0</v>
      </c>
      <c r="J171" s="460">
        <v>0</v>
      </c>
      <c r="K171" s="470" t="s">
        <v>267</v>
      </c>
    </row>
    <row r="172" spans="1:11" ht="14.4" customHeight="1" thickBot="1" x14ac:dyDescent="0.35">
      <c r="A172" s="481" t="s">
        <v>431</v>
      </c>
      <c r="B172" s="459">
        <v>2.365544910948</v>
      </c>
      <c r="C172" s="459">
        <v>28.595140000000001</v>
      </c>
      <c r="D172" s="460">
        <v>26.229595089050999</v>
      </c>
      <c r="E172" s="461">
        <v>12.088183093736999</v>
      </c>
      <c r="F172" s="459">
        <v>26.366751277681001</v>
      </c>
      <c r="G172" s="460">
        <v>24.169522004541001</v>
      </c>
      <c r="H172" s="462">
        <v>8.2644599999999997</v>
      </c>
      <c r="I172" s="459">
        <v>14.239660000000001</v>
      </c>
      <c r="J172" s="460">
        <v>-9.9298620045400003</v>
      </c>
      <c r="K172" s="463">
        <v>0.54006122521599997</v>
      </c>
    </row>
    <row r="173" spans="1:11" ht="14.4" customHeight="1" thickBot="1" x14ac:dyDescent="0.35">
      <c r="A173" s="478" t="s">
        <v>432</v>
      </c>
      <c r="B173" s="459">
        <v>0</v>
      </c>
      <c r="C173" s="459">
        <v>0.63602000000000003</v>
      </c>
      <c r="D173" s="460">
        <v>0.63602000000000003</v>
      </c>
      <c r="E173" s="469" t="s">
        <v>277</v>
      </c>
      <c r="F173" s="459">
        <v>0</v>
      </c>
      <c r="G173" s="460">
        <v>0</v>
      </c>
      <c r="H173" s="462">
        <v>0</v>
      </c>
      <c r="I173" s="459">
        <v>0.91034999999999999</v>
      </c>
      <c r="J173" s="460">
        <v>0.91034999999999999</v>
      </c>
      <c r="K173" s="470" t="s">
        <v>267</v>
      </c>
    </row>
    <row r="174" spans="1:11" ht="14.4" customHeight="1" thickBot="1" x14ac:dyDescent="0.35">
      <c r="A174" s="484" t="s">
        <v>433</v>
      </c>
      <c r="B174" s="464">
        <v>0</v>
      </c>
      <c r="C174" s="464">
        <v>0.63602000000000003</v>
      </c>
      <c r="D174" s="465">
        <v>0.63602000000000003</v>
      </c>
      <c r="E174" s="466" t="s">
        <v>277</v>
      </c>
      <c r="F174" s="464">
        <v>0</v>
      </c>
      <c r="G174" s="465">
        <v>0</v>
      </c>
      <c r="H174" s="467">
        <v>0</v>
      </c>
      <c r="I174" s="464">
        <v>0.91034999999999999</v>
      </c>
      <c r="J174" s="465">
        <v>0.91034999999999999</v>
      </c>
      <c r="K174" s="468" t="s">
        <v>267</v>
      </c>
    </row>
    <row r="175" spans="1:11" ht="14.4" customHeight="1" thickBot="1" x14ac:dyDescent="0.35">
      <c r="A175" s="480" t="s">
        <v>434</v>
      </c>
      <c r="B175" s="464">
        <v>0</v>
      </c>
      <c r="C175" s="464">
        <v>0.63602000000000003</v>
      </c>
      <c r="D175" s="465">
        <v>0.63602000000000003</v>
      </c>
      <c r="E175" s="466" t="s">
        <v>277</v>
      </c>
      <c r="F175" s="464">
        <v>0</v>
      </c>
      <c r="G175" s="465">
        <v>0</v>
      </c>
      <c r="H175" s="467">
        <v>0</v>
      </c>
      <c r="I175" s="464">
        <v>0.91034999999999999</v>
      </c>
      <c r="J175" s="465">
        <v>0.91034999999999999</v>
      </c>
      <c r="K175" s="468" t="s">
        <v>267</v>
      </c>
    </row>
    <row r="176" spans="1:11" ht="14.4" customHeight="1" thickBot="1" x14ac:dyDescent="0.35">
      <c r="A176" s="481" t="s">
        <v>435</v>
      </c>
      <c r="B176" s="459">
        <v>0</v>
      </c>
      <c r="C176" s="459">
        <v>0.63602000000000003</v>
      </c>
      <c r="D176" s="460">
        <v>0.63602000000000003</v>
      </c>
      <c r="E176" s="469" t="s">
        <v>277</v>
      </c>
      <c r="F176" s="459">
        <v>0</v>
      </c>
      <c r="G176" s="460">
        <v>0</v>
      </c>
      <c r="H176" s="462">
        <v>0</v>
      </c>
      <c r="I176" s="459">
        <v>0.91034999999999999</v>
      </c>
      <c r="J176" s="460">
        <v>0.91034999999999999</v>
      </c>
      <c r="K176" s="470" t="s">
        <v>267</v>
      </c>
    </row>
    <row r="177" spans="1:11" ht="14.4" customHeight="1" thickBot="1" x14ac:dyDescent="0.35">
      <c r="A177" s="477" t="s">
        <v>436</v>
      </c>
      <c r="B177" s="459">
        <v>2758.4611113379301</v>
      </c>
      <c r="C177" s="459">
        <v>2754.4626400000002</v>
      </c>
      <c r="D177" s="460">
        <v>-3.9984713379330001</v>
      </c>
      <c r="E177" s="461">
        <v>0.99855047028800004</v>
      </c>
      <c r="F177" s="459">
        <v>2687.0938758759899</v>
      </c>
      <c r="G177" s="460">
        <v>2463.1693862196498</v>
      </c>
      <c r="H177" s="462">
        <v>309.03505000000001</v>
      </c>
      <c r="I177" s="459">
        <v>2795.1212999999998</v>
      </c>
      <c r="J177" s="460">
        <v>331.95191378034599</v>
      </c>
      <c r="K177" s="463">
        <v>1.0402023260490001</v>
      </c>
    </row>
    <row r="178" spans="1:11" ht="14.4" customHeight="1" thickBot="1" x14ac:dyDescent="0.35">
      <c r="A178" s="482" t="s">
        <v>437</v>
      </c>
      <c r="B178" s="464">
        <v>2758.4611113379301</v>
      </c>
      <c r="C178" s="464">
        <v>2754.4626400000002</v>
      </c>
      <c r="D178" s="465">
        <v>-3.9984713379330001</v>
      </c>
      <c r="E178" s="471">
        <v>0.99855047028800004</v>
      </c>
      <c r="F178" s="464">
        <v>2687.0938758759899</v>
      </c>
      <c r="G178" s="465">
        <v>2463.1693862196498</v>
      </c>
      <c r="H178" s="467">
        <v>309.03505000000001</v>
      </c>
      <c r="I178" s="464">
        <v>2795.1212999999998</v>
      </c>
      <c r="J178" s="465">
        <v>331.95191378034599</v>
      </c>
      <c r="K178" s="472">
        <v>1.0402023260490001</v>
      </c>
    </row>
    <row r="179" spans="1:11" ht="14.4" customHeight="1" thickBot="1" x14ac:dyDescent="0.35">
      <c r="A179" s="484" t="s">
        <v>54</v>
      </c>
      <c r="B179" s="464">
        <v>2758.4611113379301</v>
      </c>
      <c r="C179" s="464">
        <v>2754.4626400000002</v>
      </c>
      <c r="D179" s="465">
        <v>-3.9984713379330001</v>
      </c>
      <c r="E179" s="471">
        <v>0.99855047028800004</v>
      </c>
      <c r="F179" s="464">
        <v>2687.0938758759899</v>
      </c>
      <c r="G179" s="465">
        <v>2463.1693862196498</v>
      </c>
      <c r="H179" s="467">
        <v>309.03505000000001</v>
      </c>
      <c r="I179" s="464">
        <v>2795.1212999999998</v>
      </c>
      <c r="J179" s="465">
        <v>331.95191378034599</v>
      </c>
      <c r="K179" s="472">
        <v>1.0402023260490001</v>
      </c>
    </row>
    <row r="180" spans="1:11" ht="14.4" customHeight="1" thickBot="1" x14ac:dyDescent="0.35">
      <c r="A180" s="483" t="s">
        <v>438</v>
      </c>
      <c r="B180" s="459">
        <v>0</v>
      </c>
      <c r="C180" s="459">
        <v>0</v>
      </c>
      <c r="D180" s="460">
        <v>0</v>
      </c>
      <c r="E180" s="461">
        <v>1</v>
      </c>
      <c r="F180" s="459">
        <v>0</v>
      </c>
      <c r="G180" s="460">
        <v>0</v>
      </c>
      <c r="H180" s="462">
        <v>0.13339999999999999</v>
      </c>
      <c r="I180" s="459">
        <v>0.26645999999999997</v>
      </c>
      <c r="J180" s="460">
        <v>0.26645999999999997</v>
      </c>
      <c r="K180" s="470" t="s">
        <v>277</v>
      </c>
    </row>
    <row r="181" spans="1:11" ht="14.4" customHeight="1" thickBot="1" x14ac:dyDescent="0.35">
      <c r="A181" s="481" t="s">
        <v>439</v>
      </c>
      <c r="B181" s="459">
        <v>0</v>
      </c>
      <c r="C181" s="459">
        <v>0</v>
      </c>
      <c r="D181" s="460">
        <v>0</v>
      </c>
      <c r="E181" s="461">
        <v>1</v>
      </c>
      <c r="F181" s="459">
        <v>0</v>
      </c>
      <c r="G181" s="460">
        <v>0</v>
      </c>
      <c r="H181" s="462">
        <v>0.13339999999999999</v>
      </c>
      <c r="I181" s="459">
        <v>0.26645999999999997</v>
      </c>
      <c r="J181" s="460">
        <v>0.26645999999999997</v>
      </c>
      <c r="K181" s="470" t="s">
        <v>277</v>
      </c>
    </row>
    <row r="182" spans="1:11" ht="14.4" customHeight="1" thickBot="1" x14ac:dyDescent="0.35">
      <c r="A182" s="480" t="s">
        <v>440</v>
      </c>
      <c r="B182" s="464">
        <v>44.062948368057</v>
      </c>
      <c r="C182" s="464">
        <v>40.488</v>
      </c>
      <c r="D182" s="465">
        <v>-3.574948368057</v>
      </c>
      <c r="E182" s="471">
        <v>0.91886724559999999</v>
      </c>
      <c r="F182" s="464">
        <v>43.736732114764003</v>
      </c>
      <c r="G182" s="465">
        <v>40.092004438533998</v>
      </c>
      <c r="H182" s="467">
        <v>3.3119999999999998</v>
      </c>
      <c r="I182" s="464">
        <v>36</v>
      </c>
      <c r="J182" s="465">
        <v>-4.0920044385340004</v>
      </c>
      <c r="K182" s="472">
        <v>0.82310676310999997</v>
      </c>
    </row>
    <row r="183" spans="1:11" ht="14.4" customHeight="1" thickBot="1" x14ac:dyDescent="0.35">
      <c r="A183" s="481" t="s">
        <v>441</v>
      </c>
      <c r="B183" s="459">
        <v>44.062948368057</v>
      </c>
      <c r="C183" s="459">
        <v>40.488</v>
      </c>
      <c r="D183" s="460">
        <v>-3.574948368057</v>
      </c>
      <c r="E183" s="461">
        <v>0.91886724559999999</v>
      </c>
      <c r="F183" s="459">
        <v>43.736732114764003</v>
      </c>
      <c r="G183" s="460">
        <v>40.092004438533998</v>
      </c>
      <c r="H183" s="462">
        <v>3.3119999999999998</v>
      </c>
      <c r="I183" s="459">
        <v>36</v>
      </c>
      <c r="J183" s="460">
        <v>-4.0920044385340004</v>
      </c>
      <c r="K183" s="463">
        <v>0.82310676310999997</v>
      </c>
    </row>
    <row r="184" spans="1:11" ht="14.4" customHeight="1" thickBot="1" x14ac:dyDescent="0.35">
      <c r="A184" s="480" t="s">
        <v>442</v>
      </c>
      <c r="B184" s="464">
        <v>5.8923595120690004</v>
      </c>
      <c r="C184" s="464">
        <v>5.1676399999999996</v>
      </c>
      <c r="D184" s="465">
        <v>-0.72471951206899998</v>
      </c>
      <c r="E184" s="471">
        <v>0.87700690859300001</v>
      </c>
      <c r="F184" s="464">
        <v>5.6046283929170002</v>
      </c>
      <c r="G184" s="465">
        <v>5.1375760268399997</v>
      </c>
      <c r="H184" s="467">
        <v>0.39101999999999998</v>
      </c>
      <c r="I184" s="464">
        <v>38.38214</v>
      </c>
      <c r="J184" s="465">
        <v>33.244563973159003</v>
      </c>
      <c r="K184" s="472">
        <v>6.8482934655400003</v>
      </c>
    </row>
    <row r="185" spans="1:11" ht="14.4" customHeight="1" thickBot="1" x14ac:dyDescent="0.35">
      <c r="A185" s="481" t="s">
        <v>443</v>
      </c>
      <c r="B185" s="459">
        <v>0</v>
      </c>
      <c r="C185" s="459">
        <v>0.74</v>
      </c>
      <c r="D185" s="460">
        <v>0.74</v>
      </c>
      <c r="E185" s="469" t="s">
        <v>277</v>
      </c>
      <c r="F185" s="459">
        <v>0.86427441196999999</v>
      </c>
      <c r="G185" s="460">
        <v>0.792251544305</v>
      </c>
      <c r="H185" s="462">
        <v>0</v>
      </c>
      <c r="I185" s="459">
        <v>0.37</v>
      </c>
      <c r="J185" s="460">
        <v>-0.422251544305</v>
      </c>
      <c r="K185" s="463">
        <v>0.42810477190500001</v>
      </c>
    </row>
    <row r="186" spans="1:11" ht="14.4" customHeight="1" thickBot="1" x14ac:dyDescent="0.35">
      <c r="A186" s="481" t="s">
        <v>444</v>
      </c>
      <c r="B186" s="459">
        <v>0</v>
      </c>
      <c r="C186" s="459">
        <v>0</v>
      </c>
      <c r="D186" s="460">
        <v>0</v>
      </c>
      <c r="E186" s="461">
        <v>1</v>
      </c>
      <c r="F186" s="459">
        <v>0</v>
      </c>
      <c r="G186" s="460">
        <v>0</v>
      </c>
      <c r="H186" s="462">
        <v>0</v>
      </c>
      <c r="I186" s="459">
        <v>33.613900000000001</v>
      </c>
      <c r="J186" s="460">
        <v>33.613900000000001</v>
      </c>
      <c r="K186" s="470" t="s">
        <v>277</v>
      </c>
    </row>
    <row r="187" spans="1:11" ht="14.4" customHeight="1" thickBot="1" x14ac:dyDescent="0.35">
      <c r="A187" s="481" t="s">
        <v>445</v>
      </c>
      <c r="B187" s="459">
        <v>5.8923595120690004</v>
      </c>
      <c r="C187" s="459">
        <v>4.4276400000000002</v>
      </c>
      <c r="D187" s="460">
        <v>-1.464719512069</v>
      </c>
      <c r="E187" s="461">
        <v>0.75142054569600003</v>
      </c>
      <c r="F187" s="459">
        <v>4.7403539809469999</v>
      </c>
      <c r="G187" s="460">
        <v>4.3453244825350001</v>
      </c>
      <c r="H187" s="462">
        <v>0.39101999999999998</v>
      </c>
      <c r="I187" s="459">
        <v>4.3982400000000004</v>
      </c>
      <c r="J187" s="460">
        <v>5.2915517464E-2</v>
      </c>
      <c r="K187" s="463">
        <v>0.92782944431500003</v>
      </c>
    </row>
    <row r="188" spans="1:11" ht="14.4" customHeight="1" thickBot="1" x14ac:dyDescent="0.35">
      <c r="A188" s="480" t="s">
        <v>446</v>
      </c>
      <c r="B188" s="464">
        <v>28.040435643837998</v>
      </c>
      <c r="C188" s="464">
        <v>29.08127</v>
      </c>
      <c r="D188" s="465">
        <v>1.0408343561610001</v>
      </c>
      <c r="E188" s="471">
        <v>1.0371190508370001</v>
      </c>
      <c r="F188" s="464">
        <v>28.456696253408001</v>
      </c>
      <c r="G188" s="465">
        <v>26.085304898958</v>
      </c>
      <c r="H188" s="467">
        <v>2.3546</v>
      </c>
      <c r="I188" s="464">
        <v>27.237100000000002</v>
      </c>
      <c r="J188" s="465">
        <v>1.1517951010409999</v>
      </c>
      <c r="K188" s="472">
        <v>0.95714202932900005</v>
      </c>
    </row>
    <row r="189" spans="1:11" ht="14.4" customHeight="1" thickBot="1" x14ac:dyDescent="0.35">
      <c r="A189" s="481" t="s">
        <v>447</v>
      </c>
      <c r="B189" s="459">
        <v>28.040435643837998</v>
      </c>
      <c r="C189" s="459">
        <v>29.08127</v>
      </c>
      <c r="D189" s="460">
        <v>1.0408343561610001</v>
      </c>
      <c r="E189" s="461">
        <v>1.0371190508370001</v>
      </c>
      <c r="F189" s="459">
        <v>28.456696253408001</v>
      </c>
      <c r="G189" s="460">
        <v>26.085304898958</v>
      </c>
      <c r="H189" s="462">
        <v>2.3546</v>
      </c>
      <c r="I189" s="459">
        <v>27.237100000000002</v>
      </c>
      <c r="J189" s="460">
        <v>1.1517951010409999</v>
      </c>
      <c r="K189" s="463">
        <v>0.95714202932900005</v>
      </c>
    </row>
    <row r="190" spans="1:11" ht="14.4" customHeight="1" thickBot="1" x14ac:dyDescent="0.35">
      <c r="A190" s="480" t="s">
        <v>448</v>
      </c>
      <c r="B190" s="464">
        <v>934.57803266924896</v>
      </c>
      <c r="C190" s="464">
        <v>894.19286999999997</v>
      </c>
      <c r="D190" s="465">
        <v>-40.385162669248999</v>
      </c>
      <c r="E190" s="471">
        <v>0.95678781090700005</v>
      </c>
      <c r="F190" s="464">
        <v>976.66972448137301</v>
      </c>
      <c r="G190" s="465">
        <v>895.28058077459195</v>
      </c>
      <c r="H190" s="467">
        <v>116.03379</v>
      </c>
      <c r="I190" s="464">
        <v>946.36396000000002</v>
      </c>
      <c r="J190" s="465">
        <v>51.083379225408002</v>
      </c>
      <c r="K190" s="472">
        <v>0.96897030416499996</v>
      </c>
    </row>
    <row r="191" spans="1:11" ht="14.4" customHeight="1" thickBot="1" x14ac:dyDescent="0.35">
      <c r="A191" s="481" t="s">
        <v>449</v>
      </c>
      <c r="B191" s="459">
        <v>934.57803266924896</v>
      </c>
      <c r="C191" s="459">
        <v>894.19286999999997</v>
      </c>
      <c r="D191" s="460">
        <v>-40.385162669248999</v>
      </c>
      <c r="E191" s="461">
        <v>0.95678781090700005</v>
      </c>
      <c r="F191" s="459">
        <v>976.66972448137301</v>
      </c>
      <c r="G191" s="460">
        <v>895.28058077459195</v>
      </c>
      <c r="H191" s="462">
        <v>116.03379</v>
      </c>
      <c r="I191" s="459">
        <v>946.36396000000002</v>
      </c>
      <c r="J191" s="460">
        <v>51.083379225408002</v>
      </c>
      <c r="K191" s="463">
        <v>0.96897030416499996</v>
      </c>
    </row>
    <row r="192" spans="1:11" ht="14.4" customHeight="1" thickBot="1" x14ac:dyDescent="0.35">
      <c r="A192" s="480" t="s">
        <v>450</v>
      </c>
      <c r="B192" s="464">
        <v>0</v>
      </c>
      <c r="C192" s="464">
        <v>4.2200000000000001E-2</v>
      </c>
      <c r="D192" s="465">
        <v>4.2200000000000001E-2</v>
      </c>
      <c r="E192" s="466" t="s">
        <v>277</v>
      </c>
      <c r="F192" s="464">
        <v>0</v>
      </c>
      <c r="G192" s="465">
        <v>0</v>
      </c>
      <c r="H192" s="467">
        <v>0</v>
      </c>
      <c r="I192" s="464">
        <v>0.56952000000000003</v>
      </c>
      <c r="J192" s="465">
        <v>0.56952000000000003</v>
      </c>
      <c r="K192" s="468" t="s">
        <v>277</v>
      </c>
    </row>
    <row r="193" spans="1:11" ht="14.4" customHeight="1" thickBot="1" x14ac:dyDescent="0.35">
      <c r="A193" s="481" t="s">
        <v>451</v>
      </c>
      <c r="B193" s="459">
        <v>0</v>
      </c>
      <c r="C193" s="459">
        <v>4.2200000000000001E-2</v>
      </c>
      <c r="D193" s="460">
        <v>4.2200000000000001E-2</v>
      </c>
      <c r="E193" s="469" t="s">
        <v>277</v>
      </c>
      <c r="F193" s="459">
        <v>0</v>
      </c>
      <c r="G193" s="460">
        <v>0</v>
      </c>
      <c r="H193" s="462">
        <v>0</v>
      </c>
      <c r="I193" s="459">
        <v>0.56952000000000003</v>
      </c>
      <c r="J193" s="460">
        <v>0.56952000000000003</v>
      </c>
      <c r="K193" s="470" t="s">
        <v>277</v>
      </c>
    </row>
    <row r="194" spans="1:11" ht="14.4" customHeight="1" thickBot="1" x14ac:dyDescent="0.35">
      <c r="A194" s="480" t="s">
        <v>452</v>
      </c>
      <c r="B194" s="464">
        <v>1745.8873351447201</v>
      </c>
      <c r="C194" s="464">
        <v>1785.4906599999999</v>
      </c>
      <c r="D194" s="465">
        <v>39.60332485528</v>
      </c>
      <c r="E194" s="471">
        <v>1.0226837803660001</v>
      </c>
      <c r="F194" s="464">
        <v>1632.6260946335201</v>
      </c>
      <c r="G194" s="465">
        <v>1496.57392008073</v>
      </c>
      <c r="H194" s="467">
        <v>186.81023999999999</v>
      </c>
      <c r="I194" s="464">
        <v>1746.3021200000001</v>
      </c>
      <c r="J194" s="465">
        <v>249.72819991927099</v>
      </c>
      <c r="K194" s="472">
        <v>1.06962771558</v>
      </c>
    </row>
    <row r="195" spans="1:11" ht="14.4" customHeight="1" thickBot="1" x14ac:dyDescent="0.35">
      <c r="A195" s="481" t="s">
        <v>453</v>
      </c>
      <c r="B195" s="459">
        <v>1745.8873351447201</v>
      </c>
      <c r="C195" s="459">
        <v>1785.4906599999999</v>
      </c>
      <c r="D195" s="460">
        <v>39.60332485528</v>
      </c>
      <c r="E195" s="461">
        <v>1.0226837803660001</v>
      </c>
      <c r="F195" s="459">
        <v>1632.6260946335201</v>
      </c>
      <c r="G195" s="460">
        <v>1496.57392008073</v>
      </c>
      <c r="H195" s="462">
        <v>186.81023999999999</v>
      </c>
      <c r="I195" s="459">
        <v>1746.3021200000001</v>
      </c>
      <c r="J195" s="460">
        <v>249.72819991927099</v>
      </c>
      <c r="K195" s="463">
        <v>1.06962771558</v>
      </c>
    </row>
    <row r="196" spans="1:11" ht="14.4" customHeight="1" thickBot="1" x14ac:dyDescent="0.35">
      <c r="A196" s="477" t="s">
        <v>454</v>
      </c>
      <c r="B196" s="459">
        <v>0</v>
      </c>
      <c r="C196" s="459">
        <v>3.2309999999999998E-2</v>
      </c>
      <c r="D196" s="460">
        <v>3.2309999999999998E-2</v>
      </c>
      <c r="E196" s="469" t="s">
        <v>277</v>
      </c>
      <c r="F196" s="459">
        <v>0</v>
      </c>
      <c r="G196" s="460">
        <v>0</v>
      </c>
      <c r="H196" s="462">
        <v>0</v>
      </c>
      <c r="I196" s="459">
        <v>0</v>
      </c>
      <c r="J196" s="460">
        <v>0</v>
      </c>
      <c r="K196" s="463">
        <v>11</v>
      </c>
    </row>
    <row r="197" spans="1:11" ht="14.4" customHeight="1" thickBot="1" x14ac:dyDescent="0.35">
      <c r="A197" s="482" t="s">
        <v>455</v>
      </c>
      <c r="B197" s="464">
        <v>0</v>
      </c>
      <c r="C197" s="464">
        <v>3.2309999999999998E-2</v>
      </c>
      <c r="D197" s="465">
        <v>3.2309999999999998E-2</v>
      </c>
      <c r="E197" s="466" t="s">
        <v>277</v>
      </c>
      <c r="F197" s="464">
        <v>0</v>
      </c>
      <c r="G197" s="465">
        <v>0</v>
      </c>
      <c r="H197" s="467">
        <v>0</v>
      </c>
      <c r="I197" s="464">
        <v>0</v>
      </c>
      <c r="J197" s="465">
        <v>0</v>
      </c>
      <c r="K197" s="472">
        <v>0</v>
      </c>
    </row>
    <row r="198" spans="1:11" ht="14.4" customHeight="1" thickBot="1" x14ac:dyDescent="0.35">
      <c r="A198" s="484" t="s">
        <v>456</v>
      </c>
      <c r="B198" s="464">
        <v>0</v>
      </c>
      <c r="C198" s="464">
        <v>3.2309999999999998E-2</v>
      </c>
      <c r="D198" s="465">
        <v>3.2309999999999998E-2</v>
      </c>
      <c r="E198" s="466" t="s">
        <v>277</v>
      </c>
      <c r="F198" s="464">
        <v>0</v>
      </c>
      <c r="G198" s="465">
        <v>0</v>
      </c>
      <c r="H198" s="467">
        <v>0</v>
      </c>
      <c r="I198" s="464">
        <v>0</v>
      </c>
      <c r="J198" s="465">
        <v>0</v>
      </c>
      <c r="K198" s="472">
        <v>0</v>
      </c>
    </row>
    <row r="199" spans="1:11" ht="14.4" customHeight="1" thickBot="1" x14ac:dyDescent="0.35">
      <c r="A199" s="480" t="s">
        <v>457</v>
      </c>
      <c r="B199" s="464">
        <v>0</v>
      </c>
      <c r="C199" s="464">
        <v>3.2309999999999998E-2</v>
      </c>
      <c r="D199" s="465">
        <v>3.2309999999999998E-2</v>
      </c>
      <c r="E199" s="466" t="s">
        <v>277</v>
      </c>
      <c r="F199" s="464">
        <v>0</v>
      </c>
      <c r="G199" s="465">
        <v>0</v>
      </c>
      <c r="H199" s="467">
        <v>0</v>
      </c>
      <c r="I199" s="464">
        <v>0</v>
      </c>
      <c r="J199" s="465">
        <v>0</v>
      </c>
      <c r="K199" s="472">
        <v>0</v>
      </c>
    </row>
    <row r="200" spans="1:11" ht="14.4" customHeight="1" thickBot="1" x14ac:dyDescent="0.35">
      <c r="A200" s="481" t="s">
        <v>458</v>
      </c>
      <c r="B200" s="459">
        <v>0</v>
      </c>
      <c r="C200" s="459">
        <v>3.2309999999999998E-2</v>
      </c>
      <c r="D200" s="460">
        <v>3.2309999999999998E-2</v>
      </c>
      <c r="E200" s="469" t="s">
        <v>277</v>
      </c>
      <c r="F200" s="459">
        <v>0</v>
      </c>
      <c r="G200" s="460">
        <v>0</v>
      </c>
      <c r="H200" s="462">
        <v>0</v>
      </c>
      <c r="I200" s="459">
        <v>0</v>
      </c>
      <c r="J200" s="460">
        <v>0</v>
      </c>
      <c r="K200" s="463">
        <v>0</v>
      </c>
    </row>
    <row r="201" spans="1:11" ht="14.4" customHeight="1" thickBot="1" x14ac:dyDescent="0.35">
      <c r="A201" s="485"/>
      <c r="B201" s="459">
        <v>51981.599261961099</v>
      </c>
      <c r="C201" s="459">
        <v>65377.573299999996</v>
      </c>
      <c r="D201" s="460">
        <v>13395.974038038899</v>
      </c>
      <c r="E201" s="461">
        <v>1.257706077308</v>
      </c>
      <c r="F201" s="459">
        <v>56231.141762065898</v>
      </c>
      <c r="G201" s="460">
        <v>51545.213281893703</v>
      </c>
      <c r="H201" s="462">
        <v>4115.61985000001</v>
      </c>
      <c r="I201" s="459">
        <v>49557.825969999998</v>
      </c>
      <c r="J201" s="460">
        <v>-1987.3873118936799</v>
      </c>
      <c r="K201" s="463">
        <v>0.88132348760900003</v>
      </c>
    </row>
    <row r="202" spans="1:11" ht="14.4" customHeight="1" thickBot="1" x14ac:dyDescent="0.35">
      <c r="A202" s="486" t="s">
        <v>66</v>
      </c>
      <c r="B202" s="473">
        <v>51981.599261961099</v>
      </c>
      <c r="C202" s="473">
        <v>65377.573299999996</v>
      </c>
      <c r="D202" s="474">
        <v>13395.974038038899</v>
      </c>
      <c r="E202" s="475" t="s">
        <v>277</v>
      </c>
      <c r="F202" s="473">
        <v>56231.141762065898</v>
      </c>
      <c r="G202" s="474">
        <v>51545.213281893703</v>
      </c>
      <c r="H202" s="473">
        <v>4115.61985000001</v>
      </c>
      <c r="I202" s="473">
        <v>49557.825969999998</v>
      </c>
      <c r="J202" s="474">
        <v>-1987.3873118936799</v>
      </c>
      <c r="K202" s="476">
        <v>0.88132348760900003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266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459</v>
      </c>
      <c r="B5" s="488" t="s">
        <v>460</v>
      </c>
      <c r="C5" s="489" t="s">
        <v>461</v>
      </c>
      <c r="D5" s="489" t="s">
        <v>461</v>
      </c>
      <c r="E5" s="489"/>
      <c r="F5" s="489" t="s">
        <v>461</v>
      </c>
      <c r="G5" s="489" t="s">
        <v>461</v>
      </c>
      <c r="H5" s="489" t="s">
        <v>461</v>
      </c>
      <c r="I5" s="490" t="s">
        <v>461</v>
      </c>
      <c r="J5" s="491" t="s">
        <v>68</v>
      </c>
    </row>
    <row r="6" spans="1:10" ht="14.4" customHeight="1" x14ac:dyDescent="0.3">
      <c r="A6" s="487" t="s">
        <v>459</v>
      </c>
      <c r="B6" s="488" t="s">
        <v>462</v>
      </c>
      <c r="C6" s="489">
        <v>25.452059999999978</v>
      </c>
      <c r="D6" s="489">
        <v>26.618739999999988</v>
      </c>
      <c r="E6" s="489"/>
      <c r="F6" s="489">
        <v>30.789779999999993</v>
      </c>
      <c r="G6" s="489">
        <v>45.833334594726566</v>
      </c>
      <c r="H6" s="489">
        <v>-15.043554594726572</v>
      </c>
      <c r="I6" s="490">
        <v>0.67177699969363702</v>
      </c>
      <c r="J6" s="491" t="s">
        <v>1</v>
      </c>
    </row>
    <row r="7" spans="1:10" ht="14.4" customHeight="1" x14ac:dyDescent="0.3">
      <c r="A7" s="487" t="s">
        <v>459</v>
      </c>
      <c r="B7" s="488" t="s">
        <v>463</v>
      </c>
      <c r="C7" s="489">
        <v>0</v>
      </c>
      <c r="D7" s="489">
        <v>0.19052000000000002</v>
      </c>
      <c r="E7" s="489"/>
      <c r="F7" s="489">
        <v>0</v>
      </c>
      <c r="G7" s="489">
        <v>0.18571682739257814</v>
      </c>
      <c r="H7" s="489">
        <v>-0.18571682739257814</v>
      </c>
      <c r="I7" s="490">
        <v>0</v>
      </c>
      <c r="J7" s="491" t="s">
        <v>1</v>
      </c>
    </row>
    <row r="8" spans="1:10" ht="14.4" customHeight="1" x14ac:dyDescent="0.3">
      <c r="A8" s="487" t="s">
        <v>459</v>
      </c>
      <c r="B8" s="488" t="s">
        <v>464</v>
      </c>
      <c r="C8" s="489">
        <v>1.8875999999999999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461</v>
      </c>
      <c r="J8" s="491" t="s">
        <v>1</v>
      </c>
    </row>
    <row r="9" spans="1:10" ht="14.4" customHeight="1" x14ac:dyDescent="0.3">
      <c r="A9" s="487" t="s">
        <v>459</v>
      </c>
      <c r="B9" s="488" t="s">
        <v>465</v>
      </c>
      <c r="C9" s="489">
        <v>27.339659999999977</v>
      </c>
      <c r="D9" s="489">
        <v>26.809259999999988</v>
      </c>
      <c r="E9" s="489"/>
      <c r="F9" s="489">
        <v>30.789779999999993</v>
      </c>
      <c r="G9" s="489">
        <v>46.019051422119141</v>
      </c>
      <c r="H9" s="489">
        <v>-15.229271422119147</v>
      </c>
      <c r="I9" s="490">
        <v>0.66906594222411175</v>
      </c>
      <c r="J9" s="491" t="s">
        <v>466</v>
      </c>
    </row>
    <row r="11" spans="1:10" ht="14.4" customHeight="1" x14ac:dyDescent="0.3">
      <c r="A11" s="487" t="s">
        <v>459</v>
      </c>
      <c r="B11" s="488" t="s">
        <v>460</v>
      </c>
      <c r="C11" s="489" t="s">
        <v>461</v>
      </c>
      <c r="D11" s="489" t="s">
        <v>461</v>
      </c>
      <c r="E11" s="489"/>
      <c r="F11" s="489" t="s">
        <v>461</v>
      </c>
      <c r="G11" s="489" t="s">
        <v>461</v>
      </c>
      <c r="H11" s="489" t="s">
        <v>461</v>
      </c>
      <c r="I11" s="490" t="s">
        <v>461</v>
      </c>
      <c r="J11" s="491" t="s">
        <v>68</v>
      </c>
    </row>
    <row r="12" spans="1:10" ht="14.4" customHeight="1" x14ac:dyDescent="0.3">
      <c r="A12" s="487" t="s">
        <v>467</v>
      </c>
      <c r="B12" s="488" t="s">
        <v>468</v>
      </c>
      <c r="C12" s="489" t="s">
        <v>461</v>
      </c>
      <c r="D12" s="489" t="s">
        <v>461</v>
      </c>
      <c r="E12" s="489"/>
      <c r="F12" s="489" t="s">
        <v>461</v>
      </c>
      <c r="G12" s="489" t="s">
        <v>461</v>
      </c>
      <c r="H12" s="489" t="s">
        <v>461</v>
      </c>
      <c r="I12" s="490" t="s">
        <v>461</v>
      </c>
      <c r="J12" s="491" t="s">
        <v>0</v>
      </c>
    </row>
    <row r="13" spans="1:10" ht="14.4" customHeight="1" x14ac:dyDescent="0.3">
      <c r="A13" s="487" t="s">
        <v>467</v>
      </c>
      <c r="B13" s="488" t="s">
        <v>462</v>
      </c>
      <c r="C13" s="489">
        <v>1.02722</v>
      </c>
      <c r="D13" s="489">
        <v>1.12818</v>
      </c>
      <c r="E13" s="489"/>
      <c r="F13" s="489">
        <v>1.4058600000000001</v>
      </c>
      <c r="G13" s="489">
        <v>2</v>
      </c>
      <c r="H13" s="489">
        <v>-0.59413999999999989</v>
      </c>
      <c r="I13" s="490">
        <v>0.70293000000000005</v>
      </c>
      <c r="J13" s="491" t="s">
        <v>1</v>
      </c>
    </row>
    <row r="14" spans="1:10" ht="14.4" customHeight="1" x14ac:dyDescent="0.3">
      <c r="A14" s="487" t="s">
        <v>467</v>
      </c>
      <c r="B14" s="488" t="s">
        <v>469</v>
      </c>
      <c r="C14" s="489">
        <v>1.02722</v>
      </c>
      <c r="D14" s="489">
        <v>1.12818</v>
      </c>
      <c r="E14" s="489"/>
      <c r="F14" s="489">
        <v>1.4058600000000001</v>
      </c>
      <c r="G14" s="489">
        <v>2</v>
      </c>
      <c r="H14" s="489">
        <v>-0.59413999999999989</v>
      </c>
      <c r="I14" s="490">
        <v>0.70293000000000005</v>
      </c>
      <c r="J14" s="491" t="s">
        <v>470</v>
      </c>
    </row>
    <row r="15" spans="1:10" ht="14.4" customHeight="1" x14ac:dyDescent="0.3">
      <c r="A15" s="487" t="s">
        <v>461</v>
      </c>
      <c r="B15" s="488" t="s">
        <v>461</v>
      </c>
      <c r="C15" s="489" t="s">
        <v>461</v>
      </c>
      <c r="D15" s="489" t="s">
        <v>461</v>
      </c>
      <c r="E15" s="489"/>
      <c r="F15" s="489" t="s">
        <v>461</v>
      </c>
      <c r="G15" s="489" t="s">
        <v>461</v>
      </c>
      <c r="H15" s="489" t="s">
        <v>461</v>
      </c>
      <c r="I15" s="490" t="s">
        <v>461</v>
      </c>
      <c r="J15" s="491" t="s">
        <v>471</v>
      </c>
    </row>
    <row r="16" spans="1:10" ht="14.4" customHeight="1" x14ac:dyDescent="0.3">
      <c r="A16" s="487" t="s">
        <v>472</v>
      </c>
      <c r="B16" s="488" t="s">
        <v>473</v>
      </c>
      <c r="C16" s="489" t="s">
        <v>461</v>
      </c>
      <c r="D16" s="489" t="s">
        <v>461</v>
      </c>
      <c r="E16" s="489"/>
      <c r="F16" s="489" t="s">
        <v>461</v>
      </c>
      <c r="G16" s="489" t="s">
        <v>461</v>
      </c>
      <c r="H16" s="489" t="s">
        <v>461</v>
      </c>
      <c r="I16" s="490" t="s">
        <v>461</v>
      </c>
      <c r="J16" s="491" t="s">
        <v>0</v>
      </c>
    </row>
    <row r="17" spans="1:10" ht="14.4" customHeight="1" x14ac:dyDescent="0.3">
      <c r="A17" s="487" t="s">
        <v>472</v>
      </c>
      <c r="B17" s="488" t="s">
        <v>462</v>
      </c>
      <c r="C17" s="489">
        <v>24.424839999999978</v>
      </c>
      <c r="D17" s="489">
        <v>25.490559999999988</v>
      </c>
      <c r="E17" s="489"/>
      <c r="F17" s="489">
        <v>29.383919999999993</v>
      </c>
      <c r="G17" s="489">
        <v>44</v>
      </c>
      <c r="H17" s="489">
        <v>-14.616080000000007</v>
      </c>
      <c r="I17" s="490">
        <v>0.66781636363636343</v>
      </c>
      <c r="J17" s="491" t="s">
        <v>1</v>
      </c>
    </row>
    <row r="18" spans="1:10" ht="14.4" customHeight="1" x14ac:dyDescent="0.3">
      <c r="A18" s="487" t="s">
        <v>472</v>
      </c>
      <c r="B18" s="488" t="s">
        <v>463</v>
      </c>
      <c r="C18" s="489">
        <v>0</v>
      </c>
      <c r="D18" s="489">
        <v>0.19052000000000002</v>
      </c>
      <c r="E18" s="489"/>
      <c r="F18" s="489">
        <v>0</v>
      </c>
      <c r="G18" s="489">
        <v>0</v>
      </c>
      <c r="H18" s="489">
        <v>0</v>
      </c>
      <c r="I18" s="490" t="s">
        <v>461</v>
      </c>
      <c r="J18" s="491" t="s">
        <v>1</v>
      </c>
    </row>
    <row r="19" spans="1:10" ht="14.4" customHeight="1" x14ac:dyDescent="0.3">
      <c r="A19" s="487" t="s">
        <v>472</v>
      </c>
      <c r="B19" s="488" t="s">
        <v>464</v>
      </c>
      <c r="C19" s="489">
        <v>1.8875999999999999</v>
      </c>
      <c r="D19" s="489">
        <v>0</v>
      </c>
      <c r="E19" s="489"/>
      <c r="F19" s="489">
        <v>0</v>
      </c>
      <c r="G19" s="489">
        <v>0</v>
      </c>
      <c r="H19" s="489">
        <v>0</v>
      </c>
      <c r="I19" s="490" t="s">
        <v>461</v>
      </c>
      <c r="J19" s="491" t="s">
        <v>1</v>
      </c>
    </row>
    <row r="20" spans="1:10" ht="14.4" customHeight="1" x14ac:dyDescent="0.3">
      <c r="A20" s="487" t="s">
        <v>472</v>
      </c>
      <c r="B20" s="488" t="s">
        <v>474</v>
      </c>
      <c r="C20" s="489">
        <v>26.312439999999977</v>
      </c>
      <c r="D20" s="489">
        <v>25.681079999999987</v>
      </c>
      <c r="E20" s="489"/>
      <c r="F20" s="489">
        <v>29.383919999999993</v>
      </c>
      <c r="G20" s="489">
        <v>44</v>
      </c>
      <c r="H20" s="489">
        <v>-14.616080000000007</v>
      </c>
      <c r="I20" s="490">
        <v>0.66781636363636343</v>
      </c>
      <c r="J20" s="491" t="s">
        <v>470</v>
      </c>
    </row>
    <row r="21" spans="1:10" ht="14.4" customHeight="1" x14ac:dyDescent="0.3">
      <c r="A21" s="487" t="s">
        <v>461</v>
      </c>
      <c r="B21" s="488" t="s">
        <v>461</v>
      </c>
      <c r="C21" s="489" t="s">
        <v>461</v>
      </c>
      <c r="D21" s="489" t="s">
        <v>461</v>
      </c>
      <c r="E21" s="489"/>
      <c r="F21" s="489" t="s">
        <v>461</v>
      </c>
      <c r="G21" s="489" t="s">
        <v>461</v>
      </c>
      <c r="H21" s="489" t="s">
        <v>461</v>
      </c>
      <c r="I21" s="490" t="s">
        <v>461</v>
      </c>
      <c r="J21" s="491" t="s">
        <v>471</v>
      </c>
    </row>
    <row r="22" spans="1:10" ht="14.4" customHeight="1" x14ac:dyDescent="0.3">
      <c r="A22" s="487" t="s">
        <v>459</v>
      </c>
      <c r="B22" s="488" t="s">
        <v>465</v>
      </c>
      <c r="C22" s="489">
        <v>27.339659999999977</v>
      </c>
      <c r="D22" s="489">
        <v>26.809259999999988</v>
      </c>
      <c r="E22" s="489"/>
      <c r="F22" s="489">
        <v>30.789779999999993</v>
      </c>
      <c r="G22" s="489">
        <v>46</v>
      </c>
      <c r="H22" s="489">
        <v>-15.210220000000007</v>
      </c>
      <c r="I22" s="490">
        <v>0.66934304347826068</v>
      </c>
      <c r="J22" s="491" t="s">
        <v>466</v>
      </c>
    </row>
  </sheetData>
  <mergeCells count="3">
    <mergeCell ref="F3:I3"/>
    <mergeCell ref="C4:D4"/>
    <mergeCell ref="A1:I1"/>
  </mergeCells>
  <conditionalFormatting sqref="F10 F23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2">
    <cfRule type="expression" dxfId="43" priority="5">
      <formula>$H11&gt;0</formula>
    </cfRule>
  </conditionalFormatting>
  <conditionalFormatting sqref="A11:A22">
    <cfRule type="expression" dxfId="42" priority="2">
      <formula>AND($J11&lt;&gt;"mezeraKL",$J11&lt;&gt;"")</formula>
    </cfRule>
  </conditionalFormatting>
  <conditionalFormatting sqref="I11:I22">
    <cfRule type="expression" dxfId="41" priority="6">
      <formula>$I11&gt;1</formula>
    </cfRule>
  </conditionalFormatting>
  <conditionalFormatting sqref="B11:B22">
    <cfRule type="expression" dxfId="40" priority="1">
      <formula>OR($J11="NS",$J11="SumaNS",$J11="Účet")</formula>
    </cfRule>
  </conditionalFormatting>
  <conditionalFormatting sqref="A11:D22 F11:I22">
    <cfRule type="expression" dxfId="39" priority="8">
      <formula>AND($J11&lt;&gt;"",$J11&lt;&gt;"mezeraKL")</formula>
    </cfRule>
  </conditionalFormatting>
  <conditionalFormatting sqref="B11:D22 F11:I22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266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146.4739138641294</v>
      </c>
      <c r="M3" s="98">
        <f>SUBTOTAL(9,M5:M1048576)</f>
        <v>76.5</v>
      </c>
      <c r="N3" s="99">
        <f>SUBTOTAL(9,N5:N1048576)</f>
        <v>11205.254410605899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" customHeight="1" x14ac:dyDescent="0.3">
      <c r="A5" s="498" t="s">
        <v>459</v>
      </c>
      <c r="B5" s="499" t="s">
        <v>460</v>
      </c>
      <c r="C5" s="500" t="s">
        <v>467</v>
      </c>
      <c r="D5" s="501" t="s">
        <v>468</v>
      </c>
      <c r="E5" s="502">
        <v>50113001</v>
      </c>
      <c r="F5" s="501" t="s">
        <v>475</v>
      </c>
      <c r="G5" s="500" t="s">
        <v>476</v>
      </c>
      <c r="H5" s="500">
        <v>847713</v>
      </c>
      <c r="I5" s="500">
        <v>125526</v>
      </c>
      <c r="J5" s="500" t="s">
        <v>477</v>
      </c>
      <c r="K5" s="500" t="s">
        <v>478</v>
      </c>
      <c r="L5" s="503">
        <v>84.25</v>
      </c>
      <c r="M5" s="503">
        <v>3</v>
      </c>
      <c r="N5" s="504">
        <v>252.75</v>
      </c>
    </row>
    <row r="6" spans="1:14" ht="14.4" customHeight="1" x14ac:dyDescent="0.3">
      <c r="A6" s="505" t="s">
        <v>459</v>
      </c>
      <c r="B6" s="506" t="s">
        <v>460</v>
      </c>
      <c r="C6" s="507" t="s">
        <v>467</v>
      </c>
      <c r="D6" s="508" t="s">
        <v>468</v>
      </c>
      <c r="E6" s="509">
        <v>50113001</v>
      </c>
      <c r="F6" s="508" t="s">
        <v>475</v>
      </c>
      <c r="G6" s="507" t="s">
        <v>476</v>
      </c>
      <c r="H6" s="507">
        <v>112895</v>
      </c>
      <c r="I6" s="507">
        <v>12895</v>
      </c>
      <c r="J6" s="507" t="s">
        <v>479</v>
      </c>
      <c r="K6" s="507" t="s">
        <v>480</v>
      </c>
      <c r="L6" s="510">
        <v>106.59000000000003</v>
      </c>
      <c r="M6" s="510">
        <v>3</v>
      </c>
      <c r="N6" s="511">
        <v>319.7700000000001</v>
      </c>
    </row>
    <row r="7" spans="1:14" ht="14.4" customHeight="1" x14ac:dyDescent="0.3">
      <c r="A7" s="505" t="s">
        <v>459</v>
      </c>
      <c r="B7" s="506" t="s">
        <v>460</v>
      </c>
      <c r="C7" s="507" t="s">
        <v>467</v>
      </c>
      <c r="D7" s="508" t="s">
        <v>468</v>
      </c>
      <c r="E7" s="509">
        <v>50113001</v>
      </c>
      <c r="F7" s="508" t="s">
        <v>475</v>
      </c>
      <c r="G7" s="507" t="s">
        <v>476</v>
      </c>
      <c r="H7" s="507">
        <v>132082</v>
      </c>
      <c r="I7" s="507">
        <v>32082</v>
      </c>
      <c r="J7" s="507" t="s">
        <v>481</v>
      </c>
      <c r="K7" s="507" t="s">
        <v>482</v>
      </c>
      <c r="L7" s="510">
        <v>82.96</v>
      </c>
      <c r="M7" s="510">
        <v>1</v>
      </c>
      <c r="N7" s="511">
        <v>82.96</v>
      </c>
    </row>
    <row r="8" spans="1:14" ht="14.4" customHeight="1" x14ac:dyDescent="0.3">
      <c r="A8" s="505" t="s">
        <v>459</v>
      </c>
      <c r="B8" s="506" t="s">
        <v>460</v>
      </c>
      <c r="C8" s="507" t="s">
        <v>467</v>
      </c>
      <c r="D8" s="508" t="s">
        <v>468</v>
      </c>
      <c r="E8" s="509">
        <v>50113001</v>
      </c>
      <c r="F8" s="508" t="s">
        <v>475</v>
      </c>
      <c r="G8" s="507" t="s">
        <v>476</v>
      </c>
      <c r="H8" s="507">
        <v>111063</v>
      </c>
      <c r="I8" s="507">
        <v>11063</v>
      </c>
      <c r="J8" s="507" t="s">
        <v>483</v>
      </c>
      <c r="K8" s="507" t="s">
        <v>484</v>
      </c>
      <c r="L8" s="510">
        <v>74.38</v>
      </c>
      <c r="M8" s="510">
        <v>1</v>
      </c>
      <c r="N8" s="511">
        <v>74.38</v>
      </c>
    </row>
    <row r="9" spans="1:14" ht="14.4" customHeight="1" x14ac:dyDescent="0.3">
      <c r="A9" s="505" t="s">
        <v>459</v>
      </c>
      <c r="B9" s="506" t="s">
        <v>460</v>
      </c>
      <c r="C9" s="507" t="s">
        <v>467</v>
      </c>
      <c r="D9" s="508" t="s">
        <v>468</v>
      </c>
      <c r="E9" s="509">
        <v>50113001</v>
      </c>
      <c r="F9" s="508" t="s">
        <v>475</v>
      </c>
      <c r="G9" s="507" t="s">
        <v>476</v>
      </c>
      <c r="H9" s="507">
        <v>100498</v>
      </c>
      <c r="I9" s="507">
        <v>498</v>
      </c>
      <c r="J9" s="507" t="s">
        <v>485</v>
      </c>
      <c r="K9" s="507" t="s">
        <v>486</v>
      </c>
      <c r="L9" s="510">
        <v>96.571428571428569</v>
      </c>
      <c r="M9" s="510">
        <v>7</v>
      </c>
      <c r="N9" s="511">
        <v>676</v>
      </c>
    </row>
    <row r="10" spans="1:14" ht="14.4" customHeight="1" x14ac:dyDescent="0.3">
      <c r="A10" s="505" t="s">
        <v>459</v>
      </c>
      <c r="B10" s="506" t="s">
        <v>460</v>
      </c>
      <c r="C10" s="507" t="s">
        <v>472</v>
      </c>
      <c r="D10" s="508" t="s">
        <v>473</v>
      </c>
      <c r="E10" s="509">
        <v>50113001</v>
      </c>
      <c r="F10" s="508" t="s">
        <v>475</v>
      </c>
      <c r="G10" s="507" t="s">
        <v>476</v>
      </c>
      <c r="H10" s="507">
        <v>193746</v>
      </c>
      <c r="I10" s="507">
        <v>93746</v>
      </c>
      <c r="J10" s="507" t="s">
        <v>487</v>
      </c>
      <c r="K10" s="507" t="s">
        <v>488</v>
      </c>
      <c r="L10" s="510">
        <v>373.24000000000007</v>
      </c>
      <c r="M10" s="510">
        <v>2</v>
      </c>
      <c r="N10" s="511">
        <v>746.48000000000013</v>
      </c>
    </row>
    <row r="11" spans="1:14" ht="14.4" customHeight="1" x14ac:dyDescent="0.3">
      <c r="A11" s="505" t="s">
        <v>459</v>
      </c>
      <c r="B11" s="506" t="s">
        <v>460</v>
      </c>
      <c r="C11" s="507" t="s">
        <v>472</v>
      </c>
      <c r="D11" s="508" t="s">
        <v>473</v>
      </c>
      <c r="E11" s="509">
        <v>50113001</v>
      </c>
      <c r="F11" s="508" t="s">
        <v>475</v>
      </c>
      <c r="G11" s="507" t="s">
        <v>476</v>
      </c>
      <c r="H11" s="507">
        <v>51366</v>
      </c>
      <c r="I11" s="507">
        <v>51366</v>
      </c>
      <c r="J11" s="507" t="s">
        <v>489</v>
      </c>
      <c r="K11" s="507" t="s">
        <v>490</v>
      </c>
      <c r="L11" s="510">
        <v>171.6</v>
      </c>
      <c r="M11" s="510">
        <v>1.5</v>
      </c>
      <c r="N11" s="511">
        <v>257.39999999999998</v>
      </c>
    </row>
    <row r="12" spans="1:14" ht="14.4" customHeight="1" x14ac:dyDescent="0.3">
      <c r="A12" s="505" t="s">
        <v>459</v>
      </c>
      <c r="B12" s="506" t="s">
        <v>460</v>
      </c>
      <c r="C12" s="507" t="s">
        <v>472</v>
      </c>
      <c r="D12" s="508" t="s">
        <v>473</v>
      </c>
      <c r="E12" s="509">
        <v>50113001</v>
      </c>
      <c r="F12" s="508" t="s">
        <v>475</v>
      </c>
      <c r="G12" s="507" t="s">
        <v>476</v>
      </c>
      <c r="H12" s="507">
        <v>102981</v>
      </c>
      <c r="I12" s="507">
        <v>25269</v>
      </c>
      <c r="J12" s="507" t="s">
        <v>491</v>
      </c>
      <c r="K12" s="507" t="s">
        <v>492</v>
      </c>
      <c r="L12" s="510">
        <v>46.320000000000007</v>
      </c>
      <c r="M12" s="510">
        <v>1</v>
      </c>
      <c r="N12" s="511">
        <v>46.320000000000007</v>
      </c>
    </row>
    <row r="13" spans="1:14" ht="14.4" customHeight="1" x14ac:dyDescent="0.3">
      <c r="A13" s="505" t="s">
        <v>459</v>
      </c>
      <c r="B13" s="506" t="s">
        <v>460</v>
      </c>
      <c r="C13" s="507" t="s">
        <v>472</v>
      </c>
      <c r="D13" s="508" t="s">
        <v>473</v>
      </c>
      <c r="E13" s="509">
        <v>50113001</v>
      </c>
      <c r="F13" s="508" t="s">
        <v>475</v>
      </c>
      <c r="G13" s="507" t="s">
        <v>476</v>
      </c>
      <c r="H13" s="507">
        <v>25268</v>
      </c>
      <c r="I13" s="507">
        <v>25268</v>
      </c>
      <c r="J13" s="507" t="s">
        <v>491</v>
      </c>
      <c r="K13" s="507" t="s">
        <v>493</v>
      </c>
      <c r="L13" s="510">
        <v>34.919999999999987</v>
      </c>
      <c r="M13" s="510">
        <v>2</v>
      </c>
      <c r="N13" s="511">
        <v>69.839999999999975</v>
      </c>
    </row>
    <row r="14" spans="1:14" ht="14.4" customHeight="1" x14ac:dyDescent="0.3">
      <c r="A14" s="505" t="s">
        <v>459</v>
      </c>
      <c r="B14" s="506" t="s">
        <v>460</v>
      </c>
      <c r="C14" s="507" t="s">
        <v>472</v>
      </c>
      <c r="D14" s="508" t="s">
        <v>473</v>
      </c>
      <c r="E14" s="509">
        <v>50113001</v>
      </c>
      <c r="F14" s="508" t="s">
        <v>475</v>
      </c>
      <c r="G14" s="507" t="s">
        <v>476</v>
      </c>
      <c r="H14" s="507">
        <v>125264</v>
      </c>
      <c r="I14" s="507">
        <v>25264</v>
      </c>
      <c r="J14" s="507" t="s">
        <v>494</v>
      </c>
      <c r="K14" s="507" t="s">
        <v>495</v>
      </c>
      <c r="L14" s="510">
        <v>55.030000000000015</v>
      </c>
      <c r="M14" s="510">
        <v>1</v>
      </c>
      <c r="N14" s="511">
        <v>55.030000000000015</v>
      </c>
    </row>
    <row r="15" spans="1:14" ht="14.4" customHeight="1" x14ac:dyDescent="0.3">
      <c r="A15" s="505" t="s">
        <v>459</v>
      </c>
      <c r="B15" s="506" t="s">
        <v>460</v>
      </c>
      <c r="C15" s="507" t="s">
        <v>472</v>
      </c>
      <c r="D15" s="508" t="s">
        <v>473</v>
      </c>
      <c r="E15" s="509">
        <v>50113001</v>
      </c>
      <c r="F15" s="508" t="s">
        <v>475</v>
      </c>
      <c r="G15" s="507" t="s">
        <v>476</v>
      </c>
      <c r="H15" s="507">
        <v>900512</v>
      </c>
      <c r="I15" s="507">
        <v>0</v>
      </c>
      <c r="J15" s="507" t="s">
        <v>496</v>
      </c>
      <c r="K15" s="507" t="s">
        <v>461</v>
      </c>
      <c r="L15" s="510">
        <v>96.184543008746687</v>
      </c>
      <c r="M15" s="510">
        <v>2</v>
      </c>
      <c r="N15" s="511">
        <v>192.36908601749337</v>
      </c>
    </row>
    <row r="16" spans="1:14" ht="14.4" customHeight="1" x14ac:dyDescent="0.3">
      <c r="A16" s="505" t="s">
        <v>459</v>
      </c>
      <c r="B16" s="506" t="s">
        <v>460</v>
      </c>
      <c r="C16" s="507" t="s">
        <v>472</v>
      </c>
      <c r="D16" s="508" t="s">
        <v>473</v>
      </c>
      <c r="E16" s="509">
        <v>50113001</v>
      </c>
      <c r="F16" s="508" t="s">
        <v>475</v>
      </c>
      <c r="G16" s="507" t="s">
        <v>476</v>
      </c>
      <c r="H16" s="507">
        <v>930589</v>
      </c>
      <c r="I16" s="507">
        <v>0</v>
      </c>
      <c r="J16" s="507" t="s">
        <v>497</v>
      </c>
      <c r="K16" s="507" t="s">
        <v>461</v>
      </c>
      <c r="L16" s="510">
        <v>89.892097446297427</v>
      </c>
      <c r="M16" s="510">
        <v>8</v>
      </c>
      <c r="N16" s="511">
        <v>719.13677957037942</v>
      </c>
    </row>
    <row r="17" spans="1:14" ht="14.4" customHeight="1" x14ac:dyDescent="0.3">
      <c r="A17" s="505" t="s">
        <v>459</v>
      </c>
      <c r="B17" s="506" t="s">
        <v>460</v>
      </c>
      <c r="C17" s="507" t="s">
        <v>472</v>
      </c>
      <c r="D17" s="508" t="s">
        <v>473</v>
      </c>
      <c r="E17" s="509">
        <v>50113001</v>
      </c>
      <c r="F17" s="508" t="s">
        <v>475</v>
      </c>
      <c r="G17" s="507" t="s">
        <v>476</v>
      </c>
      <c r="H17" s="507">
        <v>900321</v>
      </c>
      <c r="I17" s="507">
        <v>0</v>
      </c>
      <c r="J17" s="507" t="s">
        <v>498</v>
      </c>
      <c r="K17" s="507" t="s">
        <v>461</v>
      </c>
      <c r="L17" s="510">
        <v>181.44000000000003</v>
      </c>
      <c r="M17" s="510">
        <v>15</v>
      </c>
      <c r="N17" s="511">
        <v>2721.6000000000004</v>
      </c>
    </row>
    <row r="18" spans="1:14" ht="14.4" customHeight="1" x14ac:dyDescent="0.3">
      <c r="A18" s="505" t="s">
        <v>459</v>
      </c>
      <c r="B18" s="506" t="s">
        <v>460</v>
      </c>
      <c r="C18" s="507" t="s">
        <v>472</v>
      </c>
      <c r="D18" s="508" t="s">
        <v>473</v>
      </c>
      <c r="E18" s="509">
        <v>50113001</v>
      </c>
      <c r="F18" s="508" t="s">
        <v>475</v>
      </c>
      <c r="G18" s="507" t="s">
        <v>476</v>
      </c>
      <c r="H18" s="507">
        <v>921227</v>
      </c>
      <c r="I18" s="507">
        <v>0</v>
      </c>
      <c r="J18" s="507" t="s">
        <v>499</v>
      </c>
      <c r="K18" s="507" t="s">
        <v>461</v>
      </c>
      <c r="L18" s="510">
        <v>180.79615391160146</v>
      </c>
      <c r="M18" s="510">
        <v>27</v>
      </c>
      <c r="N18" s="511">
        <v>4881.4961556132394</v>
      </c>
    </row>
    <row r="19" spans="1:14" ht="14.4" customHeight="1" thickBot="1" x14ac:dyDescent="0.35">
      <c r="A19" s="512" t="s">
        <v>459</v>
      </c>
      <c r="B19" s="513" t="s">
        <v>460</v>
      </c>
      <c r="C19" s="514" t="s">
        <v>472</v>
      </c>
      <c r="D19" s="515" t="s">
        <v>473</v>
      </c>
      <c r="E19" s="516">
        <v>50113001</v>
      </c>
      <c r="F19" s="515" t="s">
        <v>475</v>
      </c>
      <c r="G19" s="514" t="s">
        <v>476</v>
      </c>
      <c r="H19" s="514">
        <v>900873</v>
      </c>
      <c r="I19" s="514">
        <v>0</v>
      </c>
      <c r="J19" s="514" t="s">
        <v>500</v>
      </c>
      <c r="K19" s="514" t="s">
        <v>461</v>
      </c>
      <c r="L19" s="517">
        <v>54.861194702393135</v>
      </c>
      <c r="M19" s="517">
        <v>2</v>
      </c>
      <c r="N19" s="518">
        <v>109.72238940478627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266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61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44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" customHeight="1" thickBot="1" x14ac:dyDescent="0.3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" customHeight="1" x14ac:dyDescent="0.3">
      <c r="A6" s="531" t="s">
        <v>501</v>
      </c>
      <c r="B6" s="537"/>
      <c r="C6" s="503"/>
      <c r="D6" s="503"/>
      <c r="E6" s="504"/>
      <c r="F6" s="534"/>
      <c r="G6" s="525"/>
      <c r="H6" s="525"/>
      <c r="I6" s="540"/>
      <c r="J6" s="537"/>
      <c r="K6" s="503"/>
      <c r="L6" s="503"/>
      <c r="M6" s="504"/>
      <c r="N6" s="534"/>
      <c r="O6" s="525"/>
      <c r="P6" s="525"/>
      <c r="Q6" s="526"/>
    </row>
    <row r="7" spans="1:17" ht="14.4" customHeight="1" x14ac:dyDescent="0.3">
      <c r="A7" s="532" t="s">
        <v>502</v>
      </c>
      <c r="B7" s="538">
        <v>18</v>
      </c>
      <c r="C7" s="510"/>
      <c r="D7" s="510"/>
      <c r="E7" s="511"/>
      <c r="F7" s="535">
        <v>1</v>
      </c>
      <c r="G7" s="527">
        <v>0</v>
      </c>
      <c r="H7" s="527">
        <v>0</v>
      </c>
      <c r="I7" s="541">
        <v>0</v>
      </c>
      <c r="J7" s="538">
        <v>7</v>
      </c>
      <c r="K7" s="510"/>
      <c r="L7" s="510"/>
      <c r="M7" s="511"/>
      <c r="N7" s="535">
        <v>1</v>
      </c>
      <c r="O7" s="527">
        <v>0</v>
      </c>
      <c r="P7" s="527">
        <v>0</v>
      </c>
      <c r="Q7" s="528">
        <v>0</v>
      </c>
    </row>
    <row r="8" spans="1:17" ht="14.4" customHeight="1" thickBot="1" x14ac:dyDescent="0.35">
      <c r="A8" s="533" t="s">
        <v>503</v>
      </c>
      <c r="B8" s="539">
        <v>43</v>
      </c>
      <c r="C8" s="517"/>
      <c r="D8" s="517"/>
      <c r="E8" s="518"/>
      <c r="F8" s="536">
        <v>1</v>
      </c>
      <c r="G8" s="529">
        <v>0</v>
      </c>
      <c r="H8" s="529">
        <v>0</v>
      </c>
      <c r="I8" s="542">
        <v>0</v>
      </c>
      <c r="J8" s="539">
        <v>37</v>
      </c>
      <c r="K8" s="517"/>
      <c r="L8" s="517"/>
      <c r="M8" s="518"/>
      <c r="N8" s="536">
        <v>1</v>
      </c>
      <c r="O8" s="529">
        <v>0</v>
      </c>
      <c r="P8" s="529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2017-12-28T20:45:49Z</dcterms:modified>
</cp:coreProperties>
</file>