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8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O14" i="431"/>
  <c r="C11" i="431"/>
  <c r="D13" i="431"/>
  <c r="E15" i="431"/>
  <c r="F17" i="431"/>
  <c r="G19" i="431"/>
  <c r="H21" i="431"/>
  <c r="J9" i="431"/>
  <c r="K11" i="431"/>
  <c r="L13" i="431"/>
  <c r="M15" i="431"/>
  <c r="N17" i="431"/>
  <c r="O19" i="431"/>
  <c r="P13" i="431"/>
  <c r="P21" i="431"/>
  <c r="Q15" i="431"/>
  <c r="C15" i="431"/>
  <c r="D17" i="431"/>
  <c r="E19" i="431"/>
  <c r="F21" i="431"/>
  <c r="H9" i="431"/>
  <c r="I11" i="431"/>
  <c r="J13" i="431"/>
  <c r="K15" i="431"/>
  <c r="L17" i="431"/>
  <c r="M19" i="431"/>
  <c r="N21" i="431"/>
  <c r="O22" i="431"/>
  <c r="P16" i="431"/>
  <c r="Q10" i="431"/>
  <c r="Q18" i="431"/>
  <c r="C19" i="431"/>
  <c r="F9" i="431"/>
  <c r="G11" i="431"/>
  <c r="H13" i="431"/>
  <c r="J17" i="431"/>
  <c r="L21" i="431"/>
  <c r="O11" i="431"/>
  <c r="P17" i="431"/>
  <c r="Q19" i="431"/>
  <c r="D9" i="431"/>
  <c r="E11" i="431"/>
  <c r="F13" i="431"/>
  <c r="G15" i="431"/>
  <c r="H17" i="431"/>
  <c r="I19" i="431"/>
  <c r="J21" i="431"/>
  <c r="L9" i="431"/>
  <c r="M11" i="431"/>
  <c r="N13" i="431"/>
  <c r="O15" i="431"/>
  <c r="P12" i="431"/>
  <c r="P20" i="431"/>
  <c r="Q14" i="431"/>
  <c r="Q22" i="431"/>
  <c r="D21" i="431"/>
  <c r="I15" i="431"/>
  <c r="K19" i="431"/>
  <c r="N9" i="431"/>
  <c r="P9" i="431"/>
  <c r="Q11" i="431"/>
  <c r="O8" i="431"/>
  <c r="J8" i="431"/>
  <c r="G8" i="431"/>
  <c r="P8" i="431"/>
  <c r="H8" i="431"/>
  <c r="I8" i="431"/>
  <c r="E8" i="431"/>
  <c r="F8" i="431"/>
  <c r="M8" i="431"/>
  <c r="N8" i="431"/>
  <c r="Q8" i="431"/>
  <c r="C8" i="431"/>
  <c r="L8" i="431"/>
  <c r="K8" i="431"/>
  <c r="D8" i="431"/>
  <c r="R11" i="431" l="1"/>
  <c r="S11" i="431"/>
  <c r="R22" i="431"/>
  <c r="S22" i="431"/>
  <c r="R14" i="431"/>
  <c r="S14" i="431"/>
  <c r="R19" i="431"/>
  <c r="S19" i="431"/>
  <c r="R18" i="431"/>
  <c r="S18" i="431"/>
  <c r="R10" i="431"/>
  <c r="S10" i="431"/>
  <c r="R15" i="431"/>
  <c r="S15" i="431"/>
  <c r="S21" i="431"/>
  <c r="R21" i="431"/>
  <c r="S17" i="431"/>
  <c r="R17" i="431"/>
  <c r="S13" i="431"/>
  <c r="R13" i="431"/>
  <c r="S9" i="431"/>
  <c r="R9" i="431"/>
  <c r="S20" i="431"/>
  <c r="R20" i="431"/>
  <c r="S16" i="431"/>
  <c r="R16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4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5" l="1"/>
  <c r="H3" i="390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<sst xmlns="http://schemas.openxmlformats.org/spreadsheetml/2006/main" count="4804" uniqueCount="1232">
  <si>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</si>
  <si>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</si>
  <si>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</si>
  <si>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</si>
  <si>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</si>
  <si>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</si>
  <si>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</si>
  <si>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</si>
  <si>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</si>
  <si>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</si>
  <si>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</si>
  <si>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</si>
  <si>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</si>
  <si>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</si>
  <si>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</si>
  <si>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</si>
  <si>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</si>
  <si>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</si>
  <si>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</si>
  <si>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</si>
  <si>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</si>
  <si>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</si>
  <si>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</si>
  <si>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</si>
  <si>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</si>
  <si>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</si>
  <si>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</si>
  <si>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</si>
  <si>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</si>
  <si>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</si>
  <si>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</si>
  <si>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</si>
  <si>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</si>
  <si>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</si>
  <si>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</si>
  <si>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</si>
  <si>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</si>
  <si>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</si>
  <si>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</si>
  <si>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</si>
  <si>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</si>
  <si>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</si>
  <si>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</si>
  <si>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</si>
  <si>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</si>
  <si>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</si>
  <si>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</si>
  <si>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</si>
  <si>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</si>
  <si>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</si>
  <si>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</si>
  <si>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</si>
  <si>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</si>
  <si>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</si>
  <si>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</si>
  <si>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</si>
  <si>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</si>
  <si>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</si>
  <si>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</si>
  <si>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</si>
  <si>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</si>
  <si>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</si>
  <si>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</si>
  <si>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</si>
  <si>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</si>
  <si>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</si>
  <si>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</si>
  <si>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</si>
  <si>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</si>
  <si>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</si>
  <si>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</si>
  <si>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</si>
  <si>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</si>
  <si>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</si>
  <si>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</si>
  <si>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</si>
  <si>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</si>
  <si>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</si>
  <si>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</si>
  <si>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</si>
  <si>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</si>
  <si>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</si>
  <si>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</si>
  <si>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</si>
  <si>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</si>
  <si>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</si>
  <si>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</si>
  <si>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</si>
  <si>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</si>
  <si>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</si>
  <si>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</si>
  <si>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</si>
  <si>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</si>
  <si>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</si>
  <si>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</si>
  <si>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</si>
  <si>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</si>
  <si>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</si>
  <si>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</si>
  <si>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</si>
  <si>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</si>
  <si>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</si>
  <si>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</si>
  <si>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</si>
  <si>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</si>
  <si>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</si>
  <si>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</si>
  <si>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</si>
  <si>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</si>
  <si>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</si>
  <si>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</si>
  <si>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</si>
  <si>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</si>
  <si>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</si>
  <si>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</si>
  <si>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</si>
  <si>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</si>
  <si>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</si>
  <si>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</si>
  <si>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</si>
  <si>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</si>
  <si>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</si>
  <si>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</si>
  <si>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</si>
  <si>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</si>
  <si>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</si>
  <si>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</si>
  <si>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</si>
  <si>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</si>
  <si>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</si>
  <si>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</si>
  <si>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</si>
  <si>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</si>
  <si>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</si>
  <si>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</si>
  <si>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</si>
  <si>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</si>
  <si>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</si>
  <si>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</si>
  <si>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</si>
  <si>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</si>
  <si>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</si>
  <si>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</si>
  <si>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</si>
  <si>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</si>
  <si>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</si>
  <si>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</si>
  <si>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</si>
  <si>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</si>
  <si>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</si>
  <si>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</si>
  <si>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</si>
  <si>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</si>
  <si>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</si>
  <si>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</si>
  <si>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</si>
  <si>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</si>
  <si>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</si>
  <si>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</si>
  <si>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</si>
  <si>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</si>
  <si>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</si>
  <si>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</si>
  <si>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</si>
  <si>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</si>
  <si>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</si>
  <si>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</si>
  <si>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</si>
  <si>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</si>
  <si>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</si>
  <si>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</si>
  <si>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</si>
  <si>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</si>
  <si>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</si>
  <si>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</si>
  <si>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</si>
  <si>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</si>
  <si>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</si>
  <si>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</si>
  <si>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</si>
  <si>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</si>
  <si>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</si>
  <si>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</si>
  <si>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</si>
  <si>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</si>
  <si>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</si>
  <si>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</si>
  <si>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</si>
  <si>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</si>
  <si>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</si>
  <si>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</si>
  <si>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</si>
  <si>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</si>
  <si>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</si>
  <si>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</si>
  <si>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</si>
  <si>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</si>
  <si>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</si>
  <si>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</si>
  <si>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</si>
  <si>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</si>
  <si>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</si>
  <si>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</si>
  <si>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</si>
  <si>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</si>
  <si>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</si>
  <si>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</si>
  <si>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</si>
  <si>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</si>
  <si>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</si>
  <si>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</si>
  <si>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</si>
  <si>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</si>
  <si>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</si>
  <si>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</si>
  <si>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</si>
  <si>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</si>
  <si>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</si>
  <si>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</si>
  <si>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</si>
  <si>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</si>
  <si>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</si>
  <si>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</si>
  <si>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</si>
  <si>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</si>
  <si>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</si>
  <si>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</si>
  <si>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</si>
  <si>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</si>
  <si>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</si>
  <si>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</si>
  <si>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</si>
  <si>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</si>
  <si>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</si>
  <si>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</si>
  <si>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</si>
  <si>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</si>
  <si>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</si>
  <si>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</si>
  <si>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</si>
  <si>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</si>
  <si>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</si>
  <si>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</si>
  <si>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</si>
  <si>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</si>
  <si>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</si>
  <si>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</si>
  <si>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</si>
  <si>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</si>
  <si>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</si>
  <si>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</si>
  <si>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</si>
  <si>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</si>
  <si>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</si>
  <si>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</si>
  <si>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</si>
  <si>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</si>
  <si>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</si>
  <si>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</si>
  <si>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</si>
  <si>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</si>
  <si>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</si>
  <si>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</si>
  <si>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</si>
  <si>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</si>
  <si>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</si>
  <si>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</si>
  <si>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</si>
  <si>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</si>
  <si>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</si>
  <si>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</si>
  <si>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</si>
  <si>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</si>
  <si>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</si>
  <si>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</si>
  <si>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</si>
  <si>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</si>
  <si>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</si>
  <si>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</si>
  <si>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</si>
  <si>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</si>
  <si>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</si>
  <si>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</si>
  <si>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</si>
  <si>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</si>
  <si>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</si>
  <si>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</si>
  <si>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</si>
  <si>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</si>
  <si>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</si>
  <si>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</si>
  <si>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</si>
  <si>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</si>
  <si>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</si>
  <si>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</si>
  <si>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</si>
  <si>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</si>
  <si>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</si>
  <si>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</si>
  <si>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</si>
  <si>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</si>
  <si>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</si>
  <si>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</si>
  <si>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</si>
  <si>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</si>
  <si>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</si>
  <si>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</si>
  <si>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</si>
  <si>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</si>
  <si>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</si>
  <si>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</si>
  <si>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</si>
  <si>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</si>
  <si>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</si>
  <si>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</si>
  <si>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</si>
  <si>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</si>
  <si>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</si>
  <si>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</si>
  <si>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</si>
  <si>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</si>
  <si>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</si>
  <si>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</si>
  <si>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</si>
  <si>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</si>
  <si>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</si>
  <si>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</si>
  <si>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</si>
  <si>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</si>
  <si>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</si>
  <si>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</si>
  <si>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</si>
  <si>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</si>
  <si>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</si>
  <si>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</si>
  <si>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</si>
  <si>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</si>
  <si>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</si>
  <si>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</si>
  <si>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</si>
  <si>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</si>
  <si>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</si>
  <si>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</si>
  <si>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</si>
  <si>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</si>
  <si>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</si>
  <si>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</si>
  <si>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</si>
  <si>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</si>
  <si>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</si>
  <si>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</si>
  <si>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</si>
  <si>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</si>
  <si>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</si>
  <si>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</si>
  <si>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</si>
  <si>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</si>
  <si>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</si>
  <si>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</si>
  <si>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</si>
  <si>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</si>
  <si>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</si>
  <si>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</si>
  <si>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</si>
  <si>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</si>
  <si>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</si>
  <si>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</si>
  <si>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</si>
  <si>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</si>
  <si>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</si>
  <si>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</si>
  <si>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</si>
  <si>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</si>
  <si>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</si>
  <si>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</si>
  <si>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</si>
  <si>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</si>
  <si>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</si>
  <si>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</si>
  <si>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</si>
  <si>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</si>
  <si>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</si>
  <si>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</si>
  <si>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</si>
  <si>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</si>
  <si>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</si>
  <si>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</si>
  <si>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</si>
  <si>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</si>
  <si>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</si>
  <si>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</si>
  <si>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</si>
  <si>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</si>
  <si>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</si>
  <si>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</si>
  <si>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</si>
  <si>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</si>
  <si>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</si>
  <si>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</si>
  <si>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</si>
  <si>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</si>
  <si>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</si>
  <si>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</si>
  <si>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</si>
  <si>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</si>
  <si>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</si>
  <si>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</si>
  <si>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</si>
  <si>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</si>
  <si>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</si>
  <si>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</si>
  <si>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</si>
  <si>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</si>
  <si>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</si>
  <si>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</si>
  <si>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</si>
  <si>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</si>
  <si>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</si>
  <si>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</si>
  <si>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</si>
  <si>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</si>
  <si>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</si>
  <si>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</si>
  <si>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</si>
  <si>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</si>
  <si>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</si>
  <si>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</si>
  <si>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</si>
  <si>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</si>
  <si>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</si>
  <si>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</si>
  <si>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</si>
  <si>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</si>
  <si>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</si>
  <si>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</si>
  <si>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</si>
  <si>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</si>
  <si>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</si>
  <si>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</si>
  <si>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</si>
  <si>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</si>
  <si>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</si>
  <si>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</si>
  <si>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</si>
  <si>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</si>
  <si>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</si>
  <si>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</si>
  <si>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</si>
  <si>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</si>
  <si>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</si>
  <si>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</si>
  <si>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</si>
  <si>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</si>
  <si>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</si>
  <si>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</si>
  <si>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</si>
  <si>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</si>
  <si>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</si>
  <si>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</si>
  <si>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</si>
  <si>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</si>
  <si>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</si>
  <si>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</si>
  <si>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</si>
  <si>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</si>
  <si>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</si>
  <si>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ANACID</t>
  </si>
  <si>
    <t>SUS 12X5ML(SACKY)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</si>
  <si>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</si>
  <si>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</si>
  <si>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</si>
  <si>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</si>
  <si>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</si>
  <si>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</si>
  <si>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KL ETHANOLUM BENZ.DENAT. 900 ml / 720g/</t>
  </si>
  <si>
    <t>KL PERSTERIL 4% 1000ml HVLP</t>
  </si>
  <si>
    <t>UN 3149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</si>
  <si>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</si>
  <si>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</si>
  <si>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</si>
  <si>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</si>
  <si>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</si>
  <si>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</si>
  <si>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</si>
  <si>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</si>
  <si>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</si>
  <si>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</si>
  <si>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</si>
  <si>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</si>
  <si>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</si>
  <si>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</si>
  <si>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</si>
  <si>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Štellmachová Júlia</t>
  </si>
  <si>
    <t>BEKLOMETASON</t>
  </si>
  <si>
    <t>58793</t>
  </si>
  <si>
    <t>ECOBEC</t>
  </si>
  <si>
    <t>250MCG INH SOL PSS 200DÁV</t>
  </si>
  <si>
    <t>CIKLESONID</t>
  </si>
  <si>
    <t>137279</t>
  </si>
  <si>
    <t>ALVESCO 160 INHALER</t>
  </si>
  <si>
    <t>160MCG/DÁV INH SOL PSS 60DÁV</t>
  </si>
  <si>
    <t>224687</t>
  </si>
  <si>
    <t>DESLORATADIN</t>
  </si>
  <si>
    <t>168836</t>
  </si>
  <si>
    <t>DASSELTA</t>
  </si>
  <si>
    <t>5MG TBL FLM 30</t>
  </si>
  <si>
    <t>DIAZEPAM</t>
  </si>
  <si>
    <t>208695</t>
  </si>
  <si>
    <t>DIAZEPAM SLOVAKOFARMA</t>
  </si>
  <si>
    <t>10MG TBL NOB 20(1X20)</t>
  </si>
  <si>
    <t>DIOSMIN, KOMBINACE</t>
  </si>
  <si>
    <t>201992</t>
  </si>
  <si>
    <t>DETRALEX</t>
  </si>
  <si>
    <t>500MG TBL FLM 120</t>
  </si>
  <si>
    <t>DYDROGESTERON A ESTROGEN</t>
  </si>
  <si>
    <t>200242</t>
  </si>
  <si>
    <t>FEMOSTON MINI</t>
  </si>
  <si>
    <t>0,5MG/2,5MG TBL FLM 28</t>
  </si>
  <si>
    <t>ESTRADIOL</t>
  </si>
  <si>
    <t>53797</t>
  </si>
  <si>
    <t>ESTROFEM</t>
  </si>
  <si>
    <t>1MG TBL FLM 28</t>
  </si>
  <si>
    <t>GESTODEN A ETHINYLESTRADIOL</t>
  </si>
  <si>
    <t>41633</t>
  </si>
  <si>
    <t>MIRELLE</t>
  </si>
  <si>
    <t>0,06MG/0,015MG TBL FLM 3X28</t>
  </si>
  <si>
    <t>HOŘČÍK (RŮZNÉ SOLE V KOMBINACI)</t>
  </si>
  <si>
    <t>66555</t>
  </si>
  <si>
    <t>MAGNOSOLV</t>
  </si>
  <si>
    <t>365MG POR GRA SOL SCC 30</t>
  </si>
  <si>
    <t>215978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</si>
  <si>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</si>
  <si>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</si>
  <si>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</si>
  <si>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</si>
  <si>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</si>
  <si>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</si>
  <si>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</si>
  <si>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</si>
  <si>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PROGESTERON</t>
  </si>
  <si>
    <t>76921</t>
  </si>
  <si>
    <t>UTROGESTAN</t>
  </si>
  <si>
    <t>100MG CPS MOL 30</t>
  </si>
  <si>
    <t>132648</t>
  </si>
  <si>
    <t>RAMIPRIL</t>
  </si>
  <si>
    <t>56976</t>
  </si>
  <si>
    <t>TRITACE</t>
  </si>
  <si>
    <t>2,5MG TBL NOB 20</t>
  </si>
  <si>
    <t>SALBUTAMOL</t>
  </si>
  <si>
    <t>31934</t>
  </si>
  <si>
    <t>VENTOLIN INHALER N</t>
  </si>
  <si>
    <t>100MCG/DÁV INH SUS PSS 200DÁV</t>
  </si>
  <si>
    <t>SÍRAN ŽELEZNATÝ</t>
  </si>
  <si>
    <t>14712</t>
  </si>
  <si>
    <t>TARDYFERON</t>
  </si>
  <si>
    <t>80MG TBL RET 100 I</t>
  </si>
  <si>
    <t>TIMOLOL, KOMBINACE</t>
  </si>
  <si>
    <t>182268</t>
  </si>
  <si>
    <t>LATANOPROST/TIMOLOL APOTEX</t>
  </si>
  <si>
    <t>0,05MG/ML+5MG/ML OPH GTT SOL 3X2,5ML</t>
  </si>
  <si>
    <t>VALSARTAN</t>
  </si>
  <si>
    <t>125598</t>
  </si>
  <si>
    <t>VALSACOR</t>
  </si>
  <si>
    <t>160MG TBL FLM 84</t>
  </si>
  <si>
    <t>ZOLPIDEM</t>
  </si>
  <si>
    <t>146894</t>
  </si>
  <si>
    <t>ZOLPIDEM MYLAN</t>
  </si>
  <si>
    <t>10MG TBL FLM 20</t>
  </si>
  <si>
    <t>146899</t>
  </si>
  <si>
    <t>10MG TBL FLM 50</t>
  </si>
  <si>
    <t>FOSFOMYCIN</t>
  </si>
  <si>
    <t>216283</t>
  </si>
  <si>
    <t>URIFOS</t>
  </si>
  <si>
    <t>3G POR GRA SOL 1</t>
  </si>
  <si>
    <t>213944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</si>
  <si>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</si>
  <si>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</si>
  <si>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</si>
  <si>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</si>
  <si>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</si>
  <si>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</si>
  <si>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</si>
  <si>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</si>
  <si>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183804</t>
  </si>
  <si>
    <t>DESLORATADIN APOTEX</t>
  </si>
  <si>
    <t>5MG TBL FLM 50 II</t>
  </si>
  <si>
    <t>DIKLOFENAK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</si>
  <si>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</si>
  <si>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</si>
  <si>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</si>
  <si>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</si>
  <si>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</si>
  <si>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</si>
  <si>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</si>
  <si>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FLUKONAZOL</t>
  </si>
  <si>
    <t>64941</t>
  </si>
  <si>
    <t>DIFLUCAN</t>
  </si>
  <si>
    <t>150MG CPS DUR 1 I</t>
  </si>
  <si>
    <t>HYDROKORTISON-BUTYRÁT</t>
  </si>
  <si>
    <t>9310</t>
  </si>
  <si>
    <t>LOCOID 0,1%</t>
  </si>
  <si>
    <t>1MG/G UNG 30G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</si>
  <si>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</si>
  <si>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</si>
  <si>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</si>
  <si>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</si>
  <si>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</si>
  <si>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</si>
  <si>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</si>
  <si>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</si>
  <si>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</si>
  <si>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</si>
  <si>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</si>
  <si>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</si>
  <si>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</si>
  <si>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</si>
  <si>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</si>
  <si>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</si>
  <si>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500MG TBL FLM 14</t>
  </si>
  <si>
    <t>KOMBINACE RŮZNÝCH ANTIBIOTIK</t>
  </si>
  <si>
    <t>1076</t>
  </si>
  <si>
    <t>OPHTHALMO-FRAMYKOIN</t>
  </si>
  <si>
    <t>OPH UNG 5G</t>
  </si>
  <si>
    <t>KORTIKOSTEROIDY</t>
  </si>
  <si>
    <t>84700</t>
  </si>
  <si>
    <t>OTOBACID N</t>
  </si>
  <si>
    <t>0,2MG/G+5MG/G+479,8MG/G AUR GTT SOL 1X5ML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</si>
  <si>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</si>
  <si>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</si>
  <si>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</si>
  <si>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</si>
  <si>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</si>
  <si>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</si>
  <si>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</si>
  <si>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</si>
  <si>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</si>
  <si>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</si>
  <si>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</si>
  <si>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</si>
  <si>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PREDNISON</t>
  </si>
  <si>
    <t>2963</t>
  </si>
  <si>
    <t>PREDNISON 20 LÉČIVA</t>
  </si>
  <si>
    <t>20MG TBL NOB 20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</si>
  <si>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</si>
  <si>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</si>
  <si>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</si>
  <si>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</si>
  <si>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</si>
  <si>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</si>
  <si>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</si>
  <si>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ACIKLOVIR</t>
  </si>
  <si>
    <t>155936</t>
  </si>
  <si>
    <t>HERPESIN 400</t>
  </si>
  <si>
    <t>400MG TBL NOB 25</t>
  </si>
  <si>
    <t>BROMAZEPAM</t>
  </si>
  <si>
    <t>88217</t>
  </si>
  <si>
    <t>LEXAURIN</t>
  </si>
  <si>
    <t>1,5MG TBL NOB 30</t>
  </si>
  <si>
    <t>KETOPROFEN</t>
  </si>
  <si>
    <t>16287</t>
  </si>
  <si>
    <t>FASTUM</t>
  </si>
  <si>
    <t>25MG/G GEL 100G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</si>
  <si>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</si>
  <si>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</si>
  <si>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</si>
  <si>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</si>
  <si>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S01ED51 - TIMOLOL, KOMBINACE</t>
  </si>
  <si>
    <t>J01CR02 - AMOXICILIN A  INHIBITOR BETA-LAKTAMASY</t>
  </si>
  <si>
    <t>R06AE07 - CETIRIZIN</t>
  </si>
  <si>
    <t>R03AC02 - SALBUTAMOL</t>
  </si>
  <si>
    <t>J01DC02 - CEFUROXIM</t>
  </si>
  <si>
    <t>C09CA03 - VALSARTAN</t>
  </si>
  <si>
    <t>R06AX27 - DESLORATADIN</t>
  </si>
  <si>
    <t>J02AC01 - FLUKONAZOL</t>
  </si>
  <si>
    <t>C09AA05 - RAMIPRIL</t>
  </si>
  <si>
    <t>N05CF02 - ZOLPIDEM</t>
  </si>
  <si>
    <t>N05CF02</t>
  </si>
  <si>
    <t>C09AA05</t>
  </si>
  <si>
    <t>C09CA03</t>
  </si>
  <si>
    <t>R03AC02</t>
  </si>
  <si>
    <t>R06AX27</t>
  </si>
  <si>
    <t>S01ED51</t>
  </si>
  <si>
    <t>J01CR02</t>
  </si>
  <si>
    <t>J01DC02</t>
  </si>
  <si>
    <t>J02AC01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</si>
  <si>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</si>
  <si>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</si>
  <si>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</si>
  <si>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</si>
  <si>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</si>
  <si>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</si>
  <si>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</si>
  <si>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</si>
  <si>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</si>
  <si>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50115050</t>
  </si>
  <si>
    <t>obvazový materiál (Z502)</t>
  </si>
  <si>
    <t>ZA411</t>
  </si>
  <si>
    <t>Gáza přířezy 28 cm x 32 cm 17 nití 07004</t>
  </si>
  <si>
    <t>Gáza přířezy 30 cm x 30 cm 17 nití 07004</t>
  </si>
  <si>
    <t>ZC854</t>
  </si>
  <si>
    <t>Kompresa NT 7,5 x 7,5 cm/2 ks sterilní 26510</t>
  </si>
  <si>
    <t>ZL790</t>
  </si>
  <si>
    <t>Obvaz sterilní hotový č. 3 A4101144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</si>
  <si>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</si>
  <si>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</si>
  <si>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</si>
  <si>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</si>
  <si>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</si>
  <si>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</si>
  <si>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</si>
  <si>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</si>
  <si>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</si>
  <si>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</si>
  <si>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ZO930</t>
  </si>
  <si>
    <t>Kontejner 100 ml PP 72/62 mm s přiloženým uzávěrem bílé víčko sterilní na tekutý materiál 75.562.105</t>
  </si>
  <si>
    <t>ZA728</t>
  </si>
  <si>
    <t>Lopatka ústní dřevěná lékařská nesterilní bal. á 100 ks 1320100655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</si>
  <si>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</si>
  <si>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</si>
  <si>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</si>
  <si>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</si>
  <si>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</si>
  <si>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</si>
  <si>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</si>
  <si>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</si>
  <si>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</si>
  <si>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</si>
  <si>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</si>
  <si>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</si>
  <si>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</si>
  <si>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</si>
  <si>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</si>
  <si>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</si>
  <si>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ZA817</t>
  </si>
  <si>
    <t>Zkumavka PS 10 ml sterilní modrá zátka bal. á 20 ks 400914 - pouze pro Soudní + DMP + NEU + Genetika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</si>
  <si>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</si>
  <si>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</si>
  <si>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</si>
  <si>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</si>
  <si>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</si>
  <si>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</si>
  <si>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</si>
  <si>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</si>
  <si>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</si>
  <si>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</si>
  <si>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</si>
  <si>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</si>
  <si>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</si>
  <si>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</si>
  <si>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</si>
  <si>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</si>
  <si>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ZK477</t>
  </si>
  <si>
    <t>Rukavice operační latex s pudrem sterilní ansell, vasco surgical powderet vel. 8 6035542 (303506EU)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</si>
  <si>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</si>
  <si>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</si>
  <si>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basic modré M bal. á 200 ks 44751</t>
  </si>
  <si>
    <t>ZI758</t>
  </si>
  <si>
    <t>Rukavice vyšetřovací vinyl bez pudru nesterilní M á 100 ks EFEKTVR03</t>
  </si>
  <si>
    <t>50115020</t>
  </si>
  <si>
    <t>laboratorní diagnostika-LEK (Z501)</t>
  </si>
  <si>
    <t>DI225</t>
  </si>
  <si>
    <t>2-log DNA ladder (0,1-10,0 kb) 50r</t>
  </si>
  <si>
    <t>DE260</t>
  </si>
  <si>
    <t>AmnioGrow CE IVD</t>
  </si>
  <si>
    <t>DB189</t>
  </si>
  <si>
    <t>Ampli Taq Gold 360 master mix</t>
  </si>
  <si>
    <t>DG227</t>
  </si>
  <si>
    <t>BENZEN p.a., 1L</t>
  </si>
  <si>
    <t>DA912</t>
  </si>
  <si>
    <t>BigDye terminator v1.1 and v3.1 5xseq buffer 28ml</t>
  </si>
  <si>
    <t>DE518</t>
  </si>
  <si>
    <t>BigDye XTerminator Purif kit 2ml</t>
  </si>
  <si>
    <t>DE667</t>
  </si>
  <si>
    <t>COLLAGENASE TYPE IA-S</t>
  </si>
  <si>
    <t>DE045</t>
  </si>
  <si>
    <t>Combi PPP Master Mix, 1000 reakcí</t>
  </si>
  <si>
    <t>DF450</t>
  </si>
  <si>
    <t>CZECANCA1,1 target capture enrichment for NGS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</si>
  <si>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</si>
  <si>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</si>
  <si>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</si>
  <si>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</si>
  <si>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</si>
  <si>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</si>
  <si>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DG379</t>
  </si>
  <si>
    <t>Doprava 21%</t>
  </si>
  <si>
    <t>DG393</t>
  </si>
  <si>
    <t>Ethanol 96%</t>
  </si>
  <si>
    <t>DI103</t>
  </si>
  <si>
    <t>FastFrax FMR1 sizing kit 50 testů</t>
  </si>
  <si>
    <t>DE452</t>
  </si>
  <si>
    <t>Flushing medium, 500 ml,CFLM-500</t>
  </si>
  <si>
    <t>DA996</t>
  </si>
  <si>
    <t>GeneScan 500 LIZ Size Standard</t>
  </si>
  <si>
    <t>DF582</t>
  </si>
  <si>
    <t>GeneScan 600 LIZ Size Standard</t>
  </si>
  <si>
    <t>DF545</t>
  </si>
  <si>
    <t>GeneTrace 500bp sizing std (800 reactions)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</si>
  <si>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</si>
  <si>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</si>
  <si>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</si>
  <si>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</si>
  <si>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</si>
  <si>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</si>
  <si>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DG936</t>
  </si>
  <si>
    <t>Human Genomic DNA: Male</t>
  </si>
  <si>
    <t>DG163</t>
  </si>
  <si>
    <t>HYDROXID SODNY P.A.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</si>
  <si>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</si>
  <si>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</si>
  <si>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</si>
  <si>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</si>
  <si>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</si>
  <si>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</si>
  <si>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DD652</t>
  </si>
  <si>
    <t>Imersní olej pro mikroskopii 500 ml OLYMPUS</t>
  </si>
  <si>
    <t>DH922</t>
  </si>
  <si>
    <t>Ion 318™ Chip Kit v2 BC</t>
  </si>
  <si>
    <t>DB186</t>
  </si>
  <si>
    <t>Ion Library Equalizer Kit</t>
  </si>
  <si>
    <t>DE997</t>
  </si>
  <si>
    <t>KAPA HyperPlus kit - 96 rxn</t>
  </si>
  <si>
    <t>DC487</t>
  </si>
  <si>
    <t>KARYOMAX COLCEMID SOLUTION (CE LABEL)</t>
  </si>
  <si>
    <t>DD659</t>
  </si>
  <si>
    <t>kyselina octová p.a.</t>
  </si>
  <si>
    <t>DG143</t>
  </si>
  <si>
    <t>kyselina SÍROVÁ P.A.</t>
  </si>
  <si>
    <t>DG229</t>
  </si>
  <si>
    <t>METHANOL P.A.</t>
  </si>
  <si>
    <t>DG637</t>
  </si>
  <si>
    <t>MiSeq Reagent Kit v3 (150 cycles)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</si>
  <si>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</si>
  <si>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</si>
  <si>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</si>
  <si>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</si>
  <si>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</si>
  <si>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</si>
  <si>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</si>
  <si>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</si>
  <si>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</si>
  <si>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</si>
  <si>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DH666</t>
  </si>
  <si>
    <t>POP-4 Polymer  3,5 ml</t>
  </si>
  <si>
    <t>DG993</t>
  </si>
  <si>
    <t>POP7 polymer</t>
  </si>
  <si>
    <t>DI237</t>
  </si>
  <si>
    <t>POP-7 Polymer for 3130 Genetic Analyzer 3,5 ml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</si>
  <si>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</si>
  <si>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</si>
  <si>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</si>
  <si>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</si>
  <si>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</si>
  <si>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</si>
  <si>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</si>
  <si>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</si>
  <si>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DC123</t>
  </si>
  <si>
    <t>QIAEX II Gel Extraction Kit 500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</si>
  <si>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</si>
  <si>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</si>
  <si>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</si>
  <si>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</si>
  <si>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</si>
  <si>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</si>
  <si>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DB187</t>
  </si>
  <si>
    <t>Running Buffer(10x) with EDTA</t>
  </si>
  <si>
    <t>DH655</t>
  </si>
  <si>
    <t>SALSA MLPA buffer 180ul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</si>
  <si>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</si>
  <si>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</si>
  <si>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</si>
  <si>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</si>
  <si>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</si>
  <si>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</si>
  <si>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</si>
  <si>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</si>
  <si>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DI101</t>
  </si>
  <si>
    <t>SALSA MLPA P 313, 25 reakcí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</si>
  <si>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</si>
  <si>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</si>
  <si>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</si>
  <si>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</si>
  <si>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</si>
  <si>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</si>
  <si>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</si>
  <si>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</si>
  <si>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DG296</t>
  </si>
  <si>
    <t>SALSA MLPA P018-F1 SHOX-25rxn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</si>
  <si>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</si>
  <si>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</si>
  <si>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</si>
  <si>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</si>
  <si>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</si>
  <si>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</si>
  <si>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DH770</t>
  </si>
  <si>
    <t>SALSA MLPA P051- Parkinson mix 25 tests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</si>
  <si>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</si>
  <si>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</si>
  <si>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</si>
  <si>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</si>
  <si>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</si>
  <si>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</si>
  <si>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</si>
  <si>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</si>
  <si>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DA292</t>
  </si>
  <si>
    <t>SALSA MLPA P245 Microdel.Syndr.-1 probemix 25rxn</t>
  </si>
  <si>
    <t>DG399</t>
  </si>
  <si>
    <t>SALSA MLPA P250 DiGeorge probemix-25R</t>
  </si>
  <si>
    <t>DG607</t>
  </si>
  <si>
    <t>SALSA MLPA P297 Microdel.Syndr.-2 probemix 50rxn</t>
  </si>
  <si>
    <t>DA811</t>
  </si>
  <si>
    <t>SALSA MLPA P311 CHD probemix - 25 reactions</t>
  </si>
  <si>
    <t>DG606</t>
  </si>
  <si>
    <t>SALSA MLPA P311 CHD probemix - 50 reactions</t>
  </si>
  <si>
    <t>DH135</t>
  </si>
  <si>
    <t>SALSA MLPA P339-A1 SHANK3 probemix – 25 rxn</t>
  </si>
  <si>
    <t>DA810</t>
  </si>
  <si>
    <t>SALSA MLPA P343 Autism-1 probemix - 25 reactions</t>
  </si>
  <si>
    <t>DC620</t>
  </si>
  <si>
    <t>SALSA MLPA P387-A3 NPHP1 - 25r</t>
  </si>
  <si>
    <t>DH638</t>
  </si>
  <si>
    <t>SALSA MLPA probemix P060-SMA 50rxn</t>
  </si>
  <si>
    <t>DI121</t>
  </si>
  <si>
    <t>SALSA MLPA probemix P101-B2 STK11 25 r</t>
  </si>
  <si>
    <t>DG930</t>
  </si>
  <si>
    <t>SALSA MS-MLPA probemix ME032-UPD7/UPD14 25rxn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</si>
  <si>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</si>
  <si>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</si>
  <si>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</si>
  <si>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</si>
  <si>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</si>
  <si>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</si>
  <si>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</si>
  <si>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</si>
  <si>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</si>
  <si>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</si>
  <si>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DF133</t>
  </si>
  <si>
    <t>TRYPSIN 1:250 100g</t>
  </si>
  <si>
    <t>DC444</t>
  </si>
  <si>
    <t>Tween 20, 100 ml</t>
  </si>
  <si>
    <t>DG534</t>
  </si>
  <si>
    <t>Xa Yc dual label  10 tests</t>
  </si>
  <si>
    <t>50115040</t>
  </si>
  <si>
    <t>laboratorní materiál (Z505)</t>
  </si>
  <si>
    <t>ZB070</t>
  </si>
  <si>
    <t>Filtr tips 1000ul (1024) 990352</t>
  </si>
  <si>
    <t>ZD965</t>
  </si>
  <si>
    <t>Kádinka vysoká s výlevkou 50 ml VTRB632411012050</t>
  </si>
  <si>
    <t>ZC689</t>
  </si>
  <si>
    <t>Kádinka vysoká sklo 100 ml VTRB632417012100</t>
  </si>
  <si>
    <t>ZL046</t>
  </si>
  <si>
    <t>Microtubes Clear 1.7 ml  bal. á 500 ks BCN1700-BP(7100)</t>
  </si>
  <si>
    <t>ZH993</t>
  </si>
  <si>
    <t>Mikrozkumavka eppendorf DNA LoBind Tubes 1,5 ml ploché víčko bal. á 250 ks 0030108051</t>
  </si>
  <si>
    <t>ZE908</t>
  </si>
  <si>
    <t>Mikrozkumavka PCR individual Tube Domed Cap 0,2 ml bal. á 1000 ks 4Ti-0790</t>
  </si>
  <si>
    <t>ZG223</t>
  </si>
  <si>
    <t>Mikrozkumavka šroubovací 1,5 ml bal. á 500 ks U221000</t>
  </si>
  <si>
    <t>ZC046</t>
  </si>
  <si>
    <t>Miska petri sklo 100 mm (391-2730) KAVAN632492003100</t>
  </si>
  <si>
    <t>Miska petri sklo 100 mm (391-2730) VTRB632492003100</t>
  </si>
  <si>
    <t>ZO835</t>
  </si>
  <si>
    <t>Nádoba barvící na mikroskla Hellendahl + víčko 8 podl. skel na výšku 60 x 57 x 100 mm H999355</t>
  </si>
  <si>
    <t>ZF245</t>
  </si>
  <si>
    <t>SC Adapter S0101 bal á 100 ks S0120-100</t>
  </si>
  <si>
    <t>ZC049</t>
  </si>
  <si>
    <t>Sklo krycí 20 x 20 mm, á 1000 ks BD2020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</si>
  <si>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</si>
  <si>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</si>
  <si>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</si>
  <si>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</si>
  <si>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</si>
  <si>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</si>
  <si>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</si>
  <si>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</si>
  <si>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</si>
  <si>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</si>
  <si>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ZQ163</t>
  </si>
  <si>
    <t>Špička pipetovací Finntip Flex Filter 1-10 ml Ext. sterilní bal. á 50 ks 9994.0009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</si>
  <si>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</si>
  <si>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</si>
  <si>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</si>
  <si>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</si>
  <si>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</si>
  <si>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</si>
  <si>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</si>
  <si>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</si>
  <si>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</si>
  <si>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</si>
  <si>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ZI434</t>
  </si>
  <si>
    <t>Zkumavka sample tubes 2 ml CB bal. á 1000 ks 990382</t>
  </si>
  <si>
    <t>ZA557</t>
  </si>
  <si>
    <t>Kompresa gáza 10 x 20 cm/5 ks sterilní 26013</t>
  </si>
  <si>
    <t>ZD104</t>
  </si>
  <si>
    <t>Náplast omniplast 10,0 cm x 10,0 m 9004472 (900535)</t>
  </si>
  <si>
    <t>ZF613</t>
  </si>
  <si>
    <t>Kryozkumavka 4,5 ml bal. á 400 ks 89050</t>
  </si>
  <si>
    <t>ZM042</t>
  </si>
  <si>
    <t>Mikrozkumavka s víčkem 500 ul Qubit Assay Tubes bal. á 500 ks Q32856</t>
  </si>
  <si>
    <t>ZE836</t>
  </si>
  <si>
    <t>Miska petri plast bal. á 960 ks GAMA400927</t>
  </si>
  <si>
    <t>ZM583</t>
  </si>
  <si>
    <t>Nádoba barvící na 10 sklíček 105 x 85 x 80 mm (631-9328) HECH2480</t>
  </si>
  <si>
    <t>ZF192</t>
  </si>
  <si>
    <t>Nádoba na kontaminovaný odpad 4 l 15-0004</t>
  </si>
  <si>
    <t>ZG062</t>
  </si>
  <si>
    <t>Pipeta pasteurova Hirsman skleněná 230 mlbal. á 1000 ks HIRS9260101</t>
  </si>
  <si>
    <t>ZA813</t>
  </si>
  <si>
    <t>Rotor adapters (10 x 24) elution tubes (1,5 ml) 990394</t>
  </si>
  <si>
    <t>Rotor adapters (10 x 24) elution tubes (1,5 ml) bal. á 240 ks 990394</t>
  </si>
  <si>
    <t>ZH680</t>
  </si>
  <si>
    <t>Stojan kombi čtyři v jednom žlutý R009471.Y</t>
  </si>
  <si>
    <t>ZJ215</t>
  </si>
  <si>
    <t>Střička PE barevný šroubový uzávěr - širokohrdlá barva červený 500 ml 1331853191638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</si>
  <si>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</si>
  <si>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</si>
  <si>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</si>
  <si>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</si>
  <si>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</si>
  <si>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</si>
  <si>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ZJ137</t>
  </si>
  <si>
    <t>Víčko oranžové bal. á 500 ks U201100.O</t>
  </si>
  <si>
    <t>ZJ278</t>
  </si>
  <si>
    <t>Zkumavka PP 10 ml sterilní bal. á 200 ks FLME21150</t>
  </si>
  <si>
    <t>ZI720</t>
  </si>
  <si>
    <t>Zkumavka PS 15 ml sterilní á 1200 ks 400915 S</t>
  </si>
  <si>
    <t>ZC082</t>
  </si>
  <si>
    <t>Zkumavka UH močová bez víčka 12 ml FLME25062</t>
  </si>
  <si>
    <t>ZA832</t>
  </si>
  <si>
    <t>Jehla injekční 0,9 x 40 mm žlutá 4657519</t>
  </si>
  <si>
    <t>ZK475</t>
  </si>
  <si>
    <t>Rukavice operační latex s pudrem sterilní ansell, vasco surgical powderet vel. 7 6035526 (303504EU)</t>
  </si>
  <si>
    <t>Rukavice operační latexové s pudrem ansell, vasco surgical powderet vel. 7 6035526 (303504EU)</t>
  </si>
  <si>
    <t>Rukavice vyšetřovací nitril basic bez pudru modré S bal. á 200 ks 44750</t>
  </si>
  <si>
    <t>ZO255</t>
  </si>
  <si>
    <t>Rukavice vyšetřovací nitril sempercare bez pudru Soft růžové bal. á 200 ks vel. S 34431 - pouze pro novorozence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</si>
  <si>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</si>
  <si>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</si>
  <si>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</si>
  <si>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</si>
  <si>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</si>
  <si>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</si>
  <si>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</si>
  <si>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</si>
  <si>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</si>
  <si>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</si>
  <si>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</si>
  <si>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</si>
  <si>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</si>
  <si>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</si>
  <si>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</si>
  <si>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</si>
  <si>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</si>
  <si>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</si>
  <si>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</si>
  <si>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</si>
  <si>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</si>
  <si>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</si>
  <si>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</si>
  <si>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</si>
  <si>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</si>
  <si>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</si>
  <si>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</si>
  <si>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</si>
  <si>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603 - Pracoviště gynekologie a porodnictví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</si>
  <si>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</si>
  <si>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</si>
  <si>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</si>
  <si>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</si>
  <si>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</si>
  <si>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</si>
  <si>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</si>
  <si>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</si>
  <si>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</si>
  <si>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</si>
  <si>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</si>
  <si>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</si>
  <si>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</si>
  <si>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MINIMÁLNÍ KONTAKT LÉKAŘE S PACIENTEM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</si>
  <si>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</si>
  <si>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</si>
  <si>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</si>
  <si>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</si>
  <si>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</si>
  <si>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</si>
  <si>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</si>
  <si>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</si>
  <si>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</si>
  <si>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</si>
  <si>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</si>
  <si>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</si>
  <si>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 xml:space="preserve">KLINICKOGENETICKÉ VYŠETŘENÍ KONTROLNÍ             </t>
  </si>
  <si>
    <t>09543</t>
  </si>
  <si>
    <t>Signalni kod</t>
  </si>
  <si>
    <t xml:space="preserve">Signalni kod                                      </t>
  </si>
  <si>
    <t>28022</t>
  </si>
  <si>
    <t>CÍLENÉ KLINICKOGENETICKÉ VYŠETŘENÍ PŘI DOSUD NEUZA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</si>
  <si>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</si>
  <si>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</si>
  <si>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</si>
  <si>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</si>
  <si>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</si>
  <si>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</si>
  <si>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</si>
  <si>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07</t>
  </si>
  <si>
    <t>603</t>
  </si>
  <si>
    <t>94950</t>
  </si>
  <si>
    <t>(VZP) CYSTICKÁ FIBRÓZA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</si>
  <si>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</si>
  <si>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</si>
  <si>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</si>
  <si>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</si>
  <si>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</si>
  <si>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</si>
  <si>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</si>
  <si>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</si>
  <si>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</si>
  <si>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</si>
  <si>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</si>
  <si>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</si>
  <si>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</si>
  <si>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</si>
  <si>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</si>
  <si>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</si>
  <si>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</si>
  <si>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</si>
  <si>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94195</t>
  </si>
  <si>
    <t>SYNTÉZA cDNA REVERZNÍ TRANSKRIPCÍ</t>
  </si>
  <si>
    <t>94113</t>
  </si>
  <si>
    <t>SEPARACE MATEŘSKÉ A PLODOVÉ TKÁNĚ PRO CHORIOVÉ BIO</t>
  </si>
  <si>
    <t>94165</t>
  </si>
  <si>
    <t xml:space="preserve">G PRUHOVÁNÍ CHROMOZOMŮ                            </t>
  </si>
  <si>
    <t>G PRUHOVÁNÍ CHROMOZOMŮ</t>
  </si>
  <si>
    <t>94129</t>
  </si>
  <si>
    <t>RUTINNÍ VYŠETŘENÍ CHROMOZOMU Z PERIFERNÍ KRVE</t>
  </si>
  <si>
    <t xml:space="preserve">RUTINNÍ VYŠETŘENÍ CHROMOZOMU Z PERIFERNÍ KRVE     </t>
  </si>
  <si>
    <t>94135</t>
  </si>
  <si>
    <t xml:space="preserve">ZHODNOCENÍ ZÍSKANÝCH ABERACÍ V PERIFERNÍ KRVI     </t>
  </si>
  <si>
    <t>ZHODNOCENÍ ZÍSKANÝCH ABERACÍ V PERIFERNÍ KRVI</t>
  </si>
  <si>
    <t>94153</t>
  </si>
  <si>
    <t xml:space="preserve">VYŠETŘENÍ CHROMOZOMŮ Z PLODOVÉ VODY               </t>
  </si>
  <si>
    <t>VYŠETŘENÍ CHROMOZOMŮ Z PLODOVÉ VODY</t>
  </si>
  <si>
    <t>94163</t>
  </si>
  <si>
    <t>VYŠETŘENÍ CHROMOZOMŮ Z TKÁNÍ DLOUHODOBĚ KULTIVOVAN</t>
  </si>
  <si>
    <t>94175</t>
  </si>
  <si>
    <t xml:space="preserve">HODNOCENÍ DALŠÍCH MITÓZ                           </t>
  </si>
  <si>
    <t>HODNOCENÍ DALŠÍCH MITÓZ</t>
  </si>
  <si>
    <t>94173</t>
  </si>
  <si>
    <t xml:space="preserve">C PRUHOVÁNÍ CHROMOZOMŮ                            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</si>
  <si>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</si>
  <si>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</si>
  <si>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</si>
  <si>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</si>
  <si>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</si>
  <si>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</si>
  <si>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</si>
  <si>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</si>
  <si>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</si>
  <si>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</si>
  <si>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</si>
  <si>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</si>
  <si>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</si>
  <si>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ANALÝZA LIDSKÉHO GERMINÁLNÍHO GENOMU METODOU MLPA</t>
  </si>
  <si>
    <t>94237</t>
  </si>
  <si>
    <t>FRAGMENTAČNÍ ANALÝZA LIDSKÉHO GERMINÁLNÍHO GENOMU</t>
  </si>
  <si>
    <t xml:space="preserve">FRAGMENTAČNÍ ANALÝZA LIDSKÉHO GERMINÁLNÍHO GENOMU </t>
  </si>
  <si>
    <t>94221</t>
  </si>
  <si>
    <t xml:space="preserve">PŘÍMÁ SEKVENACE DNA LIDSKÉHO GERMINÁLNÍHO GENOMU  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</si>
  <si>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</si>
  <si>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</si>
  <si>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</si>
  <si>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</si>
  <si>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</si>
  <si>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</si>
  <si>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</si>
  <si>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 xml:space="preserve">(VZP) CYSTICKÁ FIBRÓZA                            </t>
  </si>
  <si>
    <t>94967</t>
  </si>
  <si>
    <t>(VZP) ANEUPLOIDIE CHROMOZOMŮ 13,18,21, X A Y METOD</t>
  </si>
  <si>
    <t>94948</t>
  </si>
  <si>
    <t xml:space="preserve">(VZP) SIGNÁLNÍ VÝKON - DOVYŠETŘENÍ PACIENTA       </t>
  </si>
  <si>
    <t>(VZP) SIGNÁLNÍ VÝKON - DOVYŠETŘENÍ PACIENTA</t>
  </si>
  <si>
    <t>94970</t>
  </si>
  <si>
    <t xml:space="preserve">(VZP) SPINÁLNÍ SVALOVÁ ATROFIE                    </t>
  </si>
  <si>
    <t>(VZP) SPINÁLNÍ SVALOVÁ ATROFIE</t>
  </si>
  <si>
    <t>94996</t>
  </si>
  <si>
    <t xml:space="preserve">(VZP) NESPECIFICKÝ ORPHA                          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</si>
  <si>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</si>
  <si>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</si>
  <si>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</si>
  <si>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</si>
  <si>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</si>
  <si>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</si>
  <si>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</si>
  <si>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</si>
  <si>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</si>
  <si>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(VZP) HLUCHOTA (NESYNDROMÁLNÍ) - DFNB1</t>
  </si>
  <si>
    <t>94981</t>
  </si>
  <si>
    <t xml:space="preserve">(VZP) HEREDITÁRNÍ NÁDOROVÉ SYNDROMY               </t>
  </si>
  <si>
    <t>(VZP) HEREDITÁRNÍ NÁDOROVÉ SYNDROMY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</si>
  <si>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</si>
  <si>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</si>
  <si>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</si>
  <si>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</si>
  <si>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</si>
  <si>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03 - III. interní klinika - nefrologická, revmatologická a endokrinologická</t>
  </si>
  <si>
    <t>04 - I. chirurgická klinika</t>
  </si>
  <si>
    <t>06 - Neurochirurgická klinika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</si>
  <si>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</si>
  <si>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</si>
  <si>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</si>
  <si>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</si>
  <si>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</si>
  <si>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</si>
  <si>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</si>
  <si>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</si>
  <si>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</si>
  <si>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50 - Kardiochirurgická klinika</t>
  </si>
  <si>
    <t>01</t>
  </si>
  <si>
    <t>03</t>
  </si>
  <si>
    <t>04</t>
  </si>
  <si>
    <t>08</t>
  </si>
  <si>
    <t>10</t>
  </si>
  <si>
    <t>94211</t>
  </si>
  <si>
    <t>DLOUHODOBÁ KULTIVACE BUNĚK RŮZNÝCH TKÁNÍ Z PRENATÁ</t>
  </si>
  <si>
    <t>16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</si>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</sst>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1.7295405030749711</c:v>
                </c:pt>
                <c:pt idx="1">
                  <c:v>1.8108636626365744</c:v>
                </c:pt>
                <c:pt idx="2">
                  <c:v>1.9067167145712325</c:v>
                </c:pt>
                <c:pt idx="3">
                  <c:v>1.8303977832537275</c:v>
                </c:pt>
                <c:pt idx="4">
                  <c:v>1.7867493468383546</c:v>
                </c:pt>
                <c:pt idx="5">
                  <c:v>1.7172565737332501</c:v>
                </c:pt>
                <c:pt idx="6">
                  <c:v>1.5972744155352547</c:v>
                </c:pt>
                <c:pt idx="7">
                  <c:v>1.6031262962852793</c:v>
                </c:pt>
                <c:pt idx="8">
                  <c:v>1.6152659264734726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23906064"/>
        <c:axId val="-16239071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2.8164657459599201</c:v>
                </c:pt>
                <c:pt idx="1">
                  <c:v>2.8164657459599201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3905520"/>
        <c:axId val="-1623908240"/>
      </c:scatterChart>
      <c:catAx>
        <c:axId val="-162390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2390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23907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623906064"/>
        <c:crosses val="autoZero"/>
        <c:crossBetween val="between"/>
      </c:valAx>
      <c:valAx>
        <c:axId val="-16239055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23908240"/>
        <c:crosses val="max"/>
        <c:crossBetween val="midCat"/>
      </c:valAx>
      <c:valAx>
        <c:axId val="-1623908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239055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88" tableBorderDxfId="87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5" totalsRowShown="0">
  <autoFilter ref="C3:S14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664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6" t="s">
        <v>665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686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1036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1066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1072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1201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1202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1231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482</v>
      </c>
      <c r="C5" s="491">
        <v>13949.229999999996</v>
      </c>
      <c r="D5" s="491">
        <v>61</v>
      </c>
      <c r="E5" s="491">
        <v>12130.329999999996</v>
      </c>
      <c r="F5" s="543">
        <v>0.86960570583465902</v>
      </c>
      <c r="G5" s="491">
        <v>54</v>
      </c>
      <c r="H5" s="543">
        <v>0.88524590163934425</v>
      </c>
      <c r="I5" s="491">
        <v>1818.9</v>
      </c>
      <c r="J5" s="543">
        <v>0.13039429416534107</v>
      </c>
      <c r="K5" s="491">
        <v>7</v>
      </c>
      <c r="L5" s="543">
        <v>0.11475409836065574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483</v>
      </c>
      <c r="C6" s="491">
        <v>13949.229999999996</v>
      </c>
      <c r="D6" s="491">
        <v>61</v>
      </c>
      <c r="E6" s="491">
        <v>12130.329999999996</v>
      </c>
      <c r="F6" s="543">
        <v>0.86960570583465902</v>
      </c>
      <c r="G6" s="491">
        <v>54</v>
      </c>
      <c r="H6" s="543">
        <v>0.88524590163934425</v>
      </c>
      <c r="I6" s="491">
        <v>1818.9</v>
      </c>
      <c r="J6" s="543">
        <v>0.13039429416534107</v>
      </c>
      <c r="K6" s="491">
        <v>7</v>
      </c>
      <c r="L6" s="543">
        <v>0.11475409836065574</v>
      </c>
      <c r="M6" s="491" t="s">
        <v>1</v>
      </c>
      <c r="N6" s="150"/>
    </row>
    <row r="7" spans="1:14" ht="14.4" customHeight="1" x14ac:dyDescent="0.3">
      <c r="A7" s="487" t="s">
        <v>448</v>
      </c>
      <c r="B7" s="488" t="s">
        <v>3</v>
      </c>
      <c r="C7" s="491">
        <v>13949.229999999996</v>
      </c>
      <c r="D7" s="491">
        <v>61</v>
      </c>
      <c r="E7" s="491">
        <v>12130.329999999996</v>
      </c>
      <c r="F7" s="543">
        <v>0.86960570583465902</v>
      </c>
      <c r="G7" s="491">
        <v>54</v>
      </c>
      <c r="H7" s="543">
        <v>0.88524590163934425</v>
      </c>
      <c r="I7" s="491">
        <v>1818.9</v>
      </c>
      <c r="J7" s="543">
        <v>0.13039429416534107</v>
      </c>
      <c r="K7" s="491">
        <v>7</v>
      </c>
      <c r="L7" s="543">
        <v>0.11475409836065574</v>
      </c>
      <c r="M7" s="491" t="s">
        <v>455</v>
      </c>
      <c r="N7" s="150"/>
    </row>
    <row r="9" spans="1:14" ht="14.4" customHeight="1" x14ac:dyDescent="0.3">
      <c r="A9" s="487">
        <v>28</v>
      </c>
      <c r="B9" s="488" t="s">
        <v>482</v>
      </c>
      <c r="C9" s="491" t="s">
        <v>450</v>
      </c>
      <c r="D9" s="491" t="s">
        <v>450</v>
      </c>
      <c r="E9" s="491" t="s">
        <v>450</v>
      </c>
      <c r="F9" s="543" t="s">
        <v>450</v>
      </c>
      <c r="G9" s="491" t="s">
        <v>450</v>
      </c>
      <c r="H9" s="543" t="s">
        <v>450</v>
      </c>
      <c r="I9" s="491" t="s">
        <v>450</v>
      </c>
      <c r="J9" s="543" t="s">
        <v>450</v>
      </c>
      <c r="K9" s="491" t="s">
        <v>450</v>
      </c>
      <c r="L9" s="543" t="s">
        <v>450</v>
      </c>
      <c r="M9" s="491" t="s">
        <v>68</v>
      </c>
      <c r="N9" s="150"/>
    </row>
    <row r="10" spans="1:14" ht="14.4" customHeight="1" x14ac:dyDescent="0.3">
      <c r="A10" s="487" t="s">
        <v>484</v>
      </c>
      <c r="B10" s="488" t="s">
        <v>483</v>
      </c>
      <c r="C10" s="491">
        <v>13949.229999999996</v>
      </c>
      <c r="D10" s="491">
        <v>61</v>
      </c>
      <c r="E10" s="491">
        <v>12130.329999999996</v>
      </c>
      <c r="F10" s="543">
        <v>0.86960570583465902</v>
      </c>
      <c r="G10" s="491">
        <v>54</v>
      </c>
      <c r="H10" s="543">
        <v>0.88524590163934425</v>
      </c>
      <c r="I10" s="491">
        <v>1818.9</v>
      </c>
      <c r="J10" s="543">
        <v>0.13039429416534107</v>
      </c>
      <c r="K10" s="491">
        <v>7</v>
      </c>
      <c r="L10" s="543">
        <v>0.11475409836065574</v>
      </c>
      <c r="M10" s="491" t="s">
        <v>1</v>
      </c>
      <c r="N10" s="150"/>
    </row>
    <row r="11" spans="1:14" ht="14.4" customHeight="1" x14ac:dyDescent="0.3">
      <c r="A11" s="487" t="s">
        <v>484</v>
      </c>
      <c r="B11" s="488" t="s">
        <v>485</v>
      </c>
      <c r="C11" s="491">
        <v>13949.229999999996</v>
      </c>
      <c r="D11" s="491">
        <v>61</v>
      </c>
      <c r="E11" s="491">
        <v>12130.329999999996</v>
      </c>
      <c r="F11" s="543">
        <v>0.86960570583465902</v>
      </c>
      <c r="G11" s="491">
        <v>54</v>
      </c>
      <c r="H11" s="543">
        <v>0.88524590163934425</v>
      </c>
      <c r="I11" s="491">
        <v>1818.9</v>
      </c>
      <c r="J11" s="543">
        <v>0.13039429416534107</v>
      </c>
      <c r="K11" s="491">
        <v>7</v>
      </c>
      <c r="L11" s="543">
        <v>0.11475409836065574</v>
      </c>
      <c r="M11" s="491" t="s">
        <v>459</v>
      </c>
      <c r="N11" s="150"/>
    </row>
    <row r="12" spans="1:14" ht="14.4" customHeight="1" x14ac:dyDescent="0.3">
      <c r="A12" s="487" t="s">
        <v>450</v>
      </c>
      <c r="B12" s="488" t="s">
        <v>450</v>
      </c>
      <c r="C12" s="491" t="s">
        <v>450</v>
      </c>
      <c r="D12" s="491" t="s">
        <v>450</v>
      </c>
      <c r="E12" s="491" t="s">
        <v>450</v>
      </c>
      <c r="F12" s="543" t="s">
        <v>450</v>
      </c>
      <c r="G12" s="491" t="s">
        <v>450</v>
      </c>
      <c r="H12" s="543" t="s">
        <v>450</v>
      </c>
      <c r="I12" s="491" t="s">
        <v>450</v>
      </c>
      <c r="J12" s="543" t="s">
        <v>450</v>
      </c>
      <c r="K12" s="491" t="s">
        <v>450</v>
      </c>
      <c r="L12" s="543" t="s">
        <v>450</v>
      </c>
      <c r="M12" s="491" t="s">
        <v>460</v>
      </c>
      <c r="N12" s="150"/>
    </row>
    <row r="13" spans="1:14" ht="14.4" customHeight="1" x14ac:dyDescent="0.3">
      <c r="A13" s="487" t="s">
        <v>448</v>
      </c>
      <c r="B13" s="488" t="s">
        <v>486</v>
      </c>
      <c r="C13" s="491">
        <v>13949.229999999996</v>
      </c>
      <c r="D13" s="491">
        <v>61</v>
      </c>
      <c r="E13" s="491">
        <v>12130.329999999996</v>
      </c>
      <c r="F13" s="543">
        <v>0.86960570583465902</v>
      </c>
      <c r="G13" s="491">
        <v>54</v>
      </c>
      <c r="H13" s="543">
        <v>0.88524590163934425</v>
      </c>
      <c r="I13" s="491">
        <v>1818.9</v>
      </c>
      <c r="J13" s="543">
        <v>0.13039429416534107</v>
      </c>
      <c r="K13" s="491">
        <v>7</v>
      </c>
      <c r="L13" s="543">
        <v>0.11475409836065574</v>
      </c>
      <c r="M13" s="491" t="s">
        <v>455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487</v>
      </c>
    </row>
    <row r="16" spans="1:14" ht="14.4" customHeight="1" x14ac:dyDescent="0.3">
      <c r="A16" s="544" t="s">
        <v>488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489</v>
      </c>
      <c r="B5" s="537">
        <v>538.91000000000008</v>
      </c>
      <c r="C5" s="499">
        <v>1</v>
      </c>
      <c r="D5" s="550">
        <v>3</v>
      </c>
      <c r="E5" s="553" t="s">
        <v>489</v>
      </c>
      <c r="F5" s="537">
        <v>538.91000000000008</v>
      </c>
      <c r="G5" s="525">
        <v>1</v>
      </c>
      <c r="H5" s="503">
        <v>3</v>
      </c>
      <c r="I5" s="526">
        <v>1</v>
      </c>
      <c r="J5" s="556"/>
      <c r="K5" s="525">
        <v>0</v>
      </c>
      <c r="L5" s="503"/>
      <c r="M5" s="526">
        <v>0</v>
      </c>
    </row>
    <row r="6" spans="1:13" ht="14.4" customHeight="1" x14ac:dyDescent="0.3">
      <c r="A6" s="547" t="s">
        <v>490</v>
      </c>
      <c r="B6" s="538">
        <v>107.27</v>
      </c>
      <c r="C6" s="506">
        <v>1</v>
      </c>
      <c r="D6" s="551">
        <v>1</v>
      </c>
      <c r="E6" s="554" t="s">
        <v>490</v>
      </c>
      <c r="F6" s="538">
        <v>107.27</v>
      </c>
      <c r="G6" s="527">
        <v>1</v>
      </c>
      <c r="H6" s="510">
        <v>1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491</v>
      </c>
      <c r="B7" s="538">
        <v>7136.69</v>
      </c>
      <c r="C7" s="506">
        <v>1</v>
      </c>
      <c r="D7" s="551">
        <v>28</v>
      </c>
      <c r="E7" s="554" t="s">
        <v>491</v>
      </c>
      <c r="F7" s="538">
        <v>5341.0599999999995</v>
      </c>
      <c r="G7" s="527">
        <v>0.74839456386644221</v>
      </c>
      <c r="H7" s="510">
        <v>22</v>
      </c>
      <c r="I7" s="528">
        <v>0.7857142857142857</v>
      </c>
      <c r="J7" s="557">
        <v>1795.63</v>
      </c>
      <c r="K7" s="527">
        <v>0.25160543613355774</v>
      </c>
      <c r="L7" s="510">
        <v>6</v>
      </c>
      <c r="M7" s="528">
        <v>0.21428571428571427</v>
      </c>
    </row>
    <row r="8" spans="1:13" ht="14.4" customHeight="1" thickBot="1" x14ac:dyDescent="0.35">
      <c r="A8" s="548" t="s">
        <v>492</v>
      </c>
      <c r="B8" s="539">
        <v>6166.3600000000024</v>
      </c>
      <c r="C8" s="513">
        <v>1</v>
      </c>
      <c r="D8" s="552">
        <v>29</v>
      </c>
      <c r="E8" s="555" t="s">
        <v>492</v>
      </c>
      <c r="F8" s="539">
        <v>6143.090000000002</v>
      </c>
      <c r="G8" s="529">
        <v>0.99622629882134672</v>
      </c>
      <c r="H8" s="517">
        <v>28</v>
      </c>
      <c r="I8" s="530">
        <v>0.96551724137931039</v>
      </c>
      <c r="J8" s="558">
        <v>23.27</v>
      </c>
      <c r="K8" s="529">
        <v>3.7737011786532072E-3</v>
      </c>
      <c r="L8" s="517">
        <v>1</v>
      </c>
      <c r="M8" s="530">
        <v>3.4482758620689655E-2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664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13949.23</v>
      </c>
      <c r="N3" s="66">
        <f>SUBTOTAL(9,N7:N1048576)</f>
        <v>136</v>
      </c>
      <c r="O3" s="66">
        <f>SUBTOTAL(9,O7:O1048576)</f>
        <v>61</v>
      </c>
      <c r="P3" s="66">
        <f>SUBTOTAL(9,P7:P1048576)</f>
        <v>12130.330000000002</v>
      </c>
      <c r="Q3" s="67">
        <f>IF(M3=0,0,P3/M3)</f>
        <v>0.86960570583465913</v>
      </c>
      <c r="R3" s="66">
        <f>SUBTOTAL(9,R7:R1048576)</f>
        <v>120</v>
      </c>
      <c r="S3" s="67">
        <f>IF(N3=0,0,R3/N3)</f>
        <v>0.88235294117647056</v>
      </c>
      <c r="T3" s="66">
        <f>SUBTOTAL(9,T7:T1048576)</f>
        <v>54</v>
      </c>
      <c r="U3" s="68">
        <f>IF(O3=0,0,T3/O3)</f>
        <v>0.88524590163934425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482</v>
      </c>
      <c r="C7" s="565" t="s">
        <v>484</v>
      </c>
      <c r="D7" s="566" t="s">
        <v>662</v>
      </c>
      <c r="E7" s="567" t="s">
        <v>491</v>
      </c>
      <c r="F7" s="565" t="s">
        <v>483</v>
      </c>
      <c r="G7" s="565" t="s">
        <v>493</v>
      </c>
      <c r="H7" s="565" t="s">
        <v>450</v>
      </c>
      <c r="I7" s="565" t="s">
        <v>494</v>
      </c>
      <c r="J7" s="565" t="s">
        <v>495</v>
      </c>
      <c r="K7" s="565" t="s">
        <v>496</v>
      </c>
      <c r="L7" s="568">
        <v>355.82</v>
      </c>
      <c r="M7" s="568">
        <v>711.64</v>
      </c>
      <c r="N7" s="565">
        <v>2</v>
      </c>
      <c r="O7" s="569">
        <v>1</v>
      </c>
      <c r="P7" s="568">
        <v>711.64</v>
      </c>
      <c r="Q7" s="570">
        <v>1</v>
      </c>
      <c r="R7" s="565">
        <v>2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71">
        <v>28</v>
      </c>
      <c r="B8" s="572" t="s">
        <v>482</v>
      </c>
      <c r="C8" s="572" t="s">
        <v>484</v>
      </c>
      <c r="D8" s="573" t="s">
        <v>662</v>
      </c>
      <c r="E8" s="574" t="s">
        <v>491</v>
      </c>
      <c r="F8" s="572" t="s">
        <v>483</v>
      </c>
      <c r="G8" s="572" t="s">
        <v>497</v>
      </c>
      <c r="H8" s="572" t="s">
        <v>450</v>
      </c>
      <c r="I8" s="572" t="s">
        <v>498</v>
      </c>
      <c r="J8" s="572" t="s">
        <v>499</v>
      </c>
      <c r="K8" s="572" t="s">
        <v>500</v>
      </c>
      <c r="L8" s="575">
        <v>213.49</v>
      </c>
      <c r="M8" s="575">
        <v>426.98</v>
      </c>
      <c r="N8" s="572">
        <v>2</v>
      </c>
      <c r="O8" s="576">
        <v>1</v>
      </c>
      <c r="P8" s="575"/>
      <c r="Q8" s="577">
        <v>0</v>
      </c>
      <c r="R8" s="572"/>
      <c r="S8" s="577">
        <v>0</v>
      </c>
      <c r="T8" s="576"/>
      <c r="U8" s="578">
        <v>0</v>
      </c>
    </row>
    <row r="9" spans="1:21" ht="14.4" customHeight="1" x14ac:dyDescent="0.3">
      <c r="A9" s="571">
        <v>28</v>
      </c>
      <c r="B9" s="572" t="s">
        <v>482</v>
      </c>
      <c r="C9" s="572" t="s">
        <v>484</v>
      </c>
      <c r="D9" s="573" t="s">
        <v>662</v>
      </c>
      <c r="E9" s="574" t="s">
        <v>491</v>
      </c>
      <c r="F9" s="572" t="s">
        <v>483</v>
      </c>
      <c r="G9" s="572" t="s">
        <v>497</v>
      </c>
      <c r="H9" s="572" t="s">
        <v>450</v>
      </c>
      <c r="I9" s="572" t="s">
        <v>501</v>
      </c>
      <c r="J9" s="572" t="s">
        <v>499</v>
      </c>
      <c r="K9" s="572" t="s">
        <v>500</v>
      </c>
      <c r="L9" s="575">
        <v>213.49</v>
      </c>
      <c r="M9" s="575">
        <v>213.49</v>
      </c>
      <c r="N9" s="572">
        <v>1</v>
      </c>
      <c r="O9" s="576">
        <v>1</v>
      </c>
      <c r="P9" s="575">
        <v>213.49</v>
      </c>
      <c r="Q9" s="577">
        <v>1</v>
      </c>
      <c r="R9" s="572">
        <v>1</v>
      </c>
      <c r="S9" s="577">
        <v>1</v>
      </c>
      <c r="T9" s="576">
        <v>1</v>
      </c>
      <c r="U9" s="578">
        <v>1</v>
      </c>
    </row>
    <row r="10" spans="1:21" ht="14.4" customHeight="1" x14ac:dyDescent="0.3">
      <c r="A10" s="571">
        <v>28</v>
      </c>
      <c r="B10" s="572" t="s">
        <v>482</v>
      </c>
      <c r="C10" s="572" t="s">
        <v>484</v>
      </c>
      <c r="D10" s="573" t="s">
        <v>662</v>
      </c>
      <c r="E10" s="574" t="s">
        <v>491</v>
      </c>
      <c r="F10" s="572" t="s">
        <v>483</v>
      </c>
      <c r="G10" s="572" t="s">
        <v>502</v>
      </c>
      <c r="H10" s="572" t="s">
        <v>663</v>
      </c>
      <c r="I10" s="572" t="s">
        <v>503</v>
      </c>
      <c r="J10" s="572" t="s">
        <v>504</v>
      </c>
      <c r="K10" s="572" t="s">
        <v>505</v>
      </c>
      <c r="L10" s="575">
        <v>58.77</v>
      </c>
      <c r="M10" s="575">
        <v>58.77</v>
      </c>
      <c r="N10" s="572">
        <v>1</v>
      </c>
      <c r="O10" s="576">
        <v>1</v>
      </c>
      <c r="P10" s="575">
        <v>58.77</v>
      </c>
      <c r="Q10" s="577">
        <v>1</v>
      </c>
      <c r="R10" s="572">
        <v>1</v>
      </c>
      <c r="S10" s="577">
        <v>1</v>
      </c>
      <c r="T10" s="576">
        <v>1</v>
      </c>
      <c r="U10" s="578">
        <v>1</v>
      </c>
    </row>
    <row r="11" spans="1:21" ht="14.4" customHeight="1" x14ac:dyDescent="0.3">
      <c r="A11" s="571">
        <v>28</v>
      </c>
      <c r="B11" s="572" t="s">
        <v>482</v>
      </c>
      <c r="C11" s="572" t="s">
        <v>484</v>
      </c>
      <c r="D11" s="573" t="s">
        <v>662</v>
      </c>
      <c r="E11" s="574" t="s">
        <v>491</v>
      </c>
      <c r="F11" s="572" t="s">
        <v>483</v>
      </c>
      <c r="G11" s="572" t="s">
        <v>506</v>
      </c>
      <c r="H11" s="572" t="s">
        <v>450</v>
      </c>
      <c r="I11" s="572" t="s">
        <v>507</v>
      </c>
      <c r="J11" s="572" t="s">
        <v>508</v>
      </c>
      <c r="K11" s="572" t="s">
        <v>509</v>
      </c>
      <c r="L11" s="575">
        <v>37.61</v>
      </c>
      <c r="M11" s="575">
        <v>112.83</v>
      </c>
      <c r="N11" s="572">
        <v>3</v>
      </c>
      <c r="O11" s="576">
        <v>0.5</v>
      </c>
      <c r="P11" s="575">
        <v>112.83</v>
      </c>
      <c r="Q11" s="577">
        <v>1</v>
      </c>
      <c r="R11" s="572">
        <v>3</v>
      </c>
      <c r="S11" s="577">
        <v>1</v>
      </c>
      <c r="T11" s="576">
        <v>0.5</v>
      </c>
      <c r="U11" s="578">
        <v>1</v>
      </c>
    </row>
    <row r="12" spans="1:21" ht="14.4" customHeight="1" x14ac:dyDescent="0.3">
      <c r="A12" s="571">
        <v>28</v>
      </c>
      <c r="B12" s="572" t="s">
        <v>482</v>
      </c>
      <c r="C12" s="572" t="s">
        <v>484</v>
      </c>
      <c r="D12" s="573" t="s">
        <v>662</v>
      </c>
      <c r="E12" s="574" t="s">
        <v>491</v>
      </c>
      <c r="F12" s="572" t="s">
        <v>483</v>
      </c>
      <c r="G12" s="572" t="s">
        <v>510</v>
      </c>
      <c r="H12" s="572" t="s">
        <v>450</v>
      </c>
      <c r="I12" s="572" t="s">
        <v>511</v>
      </c>
      <c r="J12" s="572" t="s">
        <v>512</v>
      </c>
      <c r="K12" s="572" t="s">
        <v>513</v>
      </c>
      <c r="L12" s="575">
        <v>182.22</v>
      </c>
      <c r="M12" s="575">
        <v>182.22</v>
      </c>
      <c r="N12" s="572">
        <v>1</v>
      </c>
      <c r="O12" s="576">
        <v>1</v>
      </c>
      <c r="P12" s="575">
        <v>182.22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28</v>
      </c>
      <c r="B13" s="572" t="s">
        <v>482</v>
      </c>
      <c r="C13" s="572" t="s">
        <v>484</v>
      </c>
      <c r="D13" s="573" t="s">
        <v>662</v>
      </c>
      <c r="E13" s="574" t="s">
        <v>491</v>
      </c>
      <c r="F13" s="572" t="s">
        <v>483</v>
      </c>
      <c r="G13" s="572" t="s">
        <v>514</v>
      </c>
      <c r="H13" s="572" t="s">
        <v>450</v>
      </c>
      <c r="I13" s="572" t="s">
        <v>515</v>
      </c>
      <c r="J13" s="572" t="s">
        <v>516</v>
      </c>
      <c r="K13" s="572" t="s">
        <v>517</v>
      </c>
      <c r="L13" s="575">
        <v>96.52</v>
      </c>
      <c r="M13" s="575">
        <v>289.56</v>
      </c>
      <c r="N13" s="572">
        <v>3</v>
      </c>
      <c r="O13" s="576">
        <v>1</v>
      </c>
      <c r="P13" s="575">
        <v>289.56</v>
      </c>
      <c r="Q13" s="577">
        <v>1</v>
      </c>
      <c r="R13" s="572">
        <v>3</v>
      </c>
      <c r="S13" s="577">
        <v>1</v>
      </c>
      <c r="T13" s="576">
        <v>1</v>
      </c>
      <c r="U13" s="578">
        <v>1</v>
      </c>
    </row>
    <row r="14" spans="1:21" ht="14.4" customHeight="1" x14ac:dyDescent="0.3">
      <c r="A14" s="571">
        <v>28</v>
      </c>
      <c r="B14" s="572" t="s">
        <v>482</v>
      </c>
      <c r="C14" s="572" t="s">
        <v>484</v>
      </c>
      <c r="D14" s="573" t="s">
        <v>662</v>
      </c>
      <c r="E14" s="574" t="s">
        <v>491</v>
      </c>
      <c r="F14" s="572" t="s">
        <v>483</v>
      </c>
      <c r="G14" s="572" t="s">
        <v>518</v>
      </c>
      <c r="H14" s="572" t="s">
        <v>450</v>
      </c>
      <c r="I14" s="572" t="s">
        <v>519</v>
      </c>
      <c r="J14" s="572" t="s">
        <v>520</v>
      </c>
      <c r="K14" s="572" t="s">
        <v>521</v>
      </c>
      <c r="L14" s="575">
        <v>56.9</v>
      </c>
      <c r="M14" s="575">
        <v>170.7</v>
      </c>
      <c r="N14" s="572">
        <v>3</v>
      </c>
      <c r="O14" s="576">
        <v>1</v>
      </c>
      <c r="P14" s="575">
        <v>170.7</v>
      </c>
      <c r="Q14" s="577">
        <v>1</v>
      </c>
      <c r="R14" s="572">
        <v>3</v>
      </c>
      <c r="S14" s="577">
        <v>1</v>
      </c>
      <c r="T14" s="576">
        <v>1</v>
      </c>
      <c r="U14" s="578">
        <v>1</v>
      </c>
    </row>
    <row r="15" spans="1:21" ht="14.4" customHeight="1" x14ac:dyDescent="0.3">
      <c r="A15" s="571">
        <v>28</v>
      </c>
      <c r="B15" s="572" t="s">
        <v>482</v>
      </c>
      <c r="C15" s="572" t="s">
        <v>484</v>
      </c>
      <c r="D15" s="573" t="s">
        <v>662</v>
      </c>
      <c r="E15" s="574" t="s">
        <v>491</v>
      </c>
      <c r="F15" s="572" t="s">
        <v>483</v>
      </c>
      <c r="G15" s="572" t="s">
        <v>522</v>
      </c>
      <c r="H15" s="572" t="s">
        <v>450</v>
      </c>
      <c r="I15" s="572" t="s">
        <v>523</v>
      </c>
      <c r="J15" s="572" t="s">
        <v>524</v>
      </c>
      <c r="K15" s="572" t="s">
        <v>525</v>
      </c>
      <c r="L15" s="575">
        <v>0</v>
      </c>
      <c r="M15" s="575">
        <v>0</v>
      </c>
      <c r="N15" s="572">
        <v>1</v>
      </c>
      <c r="O15" s="576">
        <v>1</v>
      </c>
      <c r="P15" s="575">
        <v>0</v>
      </c>
      <c r="Q15" s="577"/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28</v>
      </c>
      <c r="B16" s="572" t="s">
        <v>482</v>
      </c>
      <c r="C16" s="572" t="s">
        <v>484</v>
      </c>
      <c r="D16" s="573" t="s">
        <v>662</v>
      </c>
      <c r="E16" s="574" t="s">
        <v>491</v>
      </c>
      <c r="F16" s="572" t="s">
        <v>483</v>
      </c>
      <c r="G16" s="572" t="s">
        <v>526</v>
      </c>
      <c r="H16" s="572" t="s">
        <v>450</v>
      </c>
      <c r="I16" s="572" t="s">
        <v>527</v>
      </c>
      <c r="J16" s="572" t="s">
        <v>528</v>
      </c>
      <c r="K16" s="572" t="s">
        <v>529</v>
      </c>
      <c r="L16" s="575">
        <v>107.27</v>
      </c>
      <c r="M16" s="575">
        <v>1287.24</v>
      </c>
      <c r="N16" s="572">
        <v>12</v>
      </c>
      <c r="O16" s="576">
        <v>3.5</v>
      </c>
      <c r="P16" s="575">
        <v>858.16000000000008</v>
      </c>
      <c r="Q16" s="577">
        <v>0.66666666666666674</v>
      </c>
      <c r="R16" s="572">
        <v>8</v>
      </c>
      <c r="S16" s="577">
        <v>0.66666666666666663</v>
      </c>
      <c r="T16" s="576">
        <v>2</v>
      </c>
      <c r="U16" s="578">
        <v>0.5714285714285714</v>
      </c>
    </row>
    <row r="17" spans="1:21" ht="14.4" customHeight="1" x14ac:dyDescent="0.3">
      <c r="A17" s="571">
        <v>28</v>
      </c>
      <c r="B17" s="572" t="s">
        <v>482</v>
      </c>
      <c r="C17" s="572" t="s">
        <v>484</v>
      </c>
      <c r="D17" s="573" t="s">
        <v>662</v>
      </c>
      <c r="E17" s="574" t="s">
        <v>491</v>
      </c>
      <c r="F17" s="572" t="s">
        <v>483</v>
      </c>
      <c r="G17" s="572" t="s">
        <v>526</v>
      </c>
      <c r="H17" s="572" t="s">
        <v>450</v>
      </c>
      <c r="I17" s="572" t="s">
        <v>530</v>
      </c>
      <c r="J17" s="572" t="s">
        <v>528</v>
      </c>
      <c r="K17" s="572" t="s">
        <v>529</v>
      </c>
      <c r="L17" s="575">
        <v>107.27</v>
      </c>
      <c r="M17" s="575">
        <v>214.54</v>
      </c>
      <c r="N17" s="572">
        <v>2</v>
      </c>
      <c r="O17" s="576">
        <v>0.5</v>
      </c>
      <c r="P17" s="575">
        <v>214.54</v>
      </c>
      <c r="Q17" s="577">
        <v>1</v>
      </c>
      <c r="R17" s="572">
        <v>2</v>
      </c>
      <c r="S17" s="577">
        <v>1</v>
      </c>
      <c r="T17" s="576">
        <v>0.5</v>
      </c>
      <c r="U17" s="578">
        <v>1</v>
      </c>
    </row>
    <row r="18" spans="1:21" ht="14.4" customHeight="1" x14ac:dyDescent="0.3">
      <c r="A18" s="571">
        <v>28</v>
      </c>
      <c r="B18" s="572" t="s">
        <v>482</v>
      </c>
      <c r="C18" s="572" t="s">
        <v>484</v>
      </c>
      <c r="D18" s="573" t="s">
        <v>662</v>
      </c>
      <c r="E18" s="574" t="s">
        <v>491</v>
      </c>
      <c r="F18" s="572" t="s">
        <v>483</v>
      </c>
      <c r="G18" s="572" t="s">
        <v>531</v>
      </c>
      <c r="H18" s="572" t="s">
        <v>450</v>
      </c>
      <c r="I18" s="572" t="s">
        <v>532</v>
      </c>
      <c r="J18" s="572" t="s">
        <v>533</v>
      </c>
      <c r="K18" s="572" t="s">
        <v>534</v>
      </c>
      <c r="L18" s="575">
        <v>60.9</v>
      </c>
      <c r="M18" s="575">
        <v>60.9</v>
      </c>
      <c r="N18" s="572">
        <v>1</v>
      </c>
      <c r="O18" s="576">
        <v>1</v>
      </c>
      <c r="P18" s="575">
        <v>60.9</v>
      </c>
      <c r="Q18" s="577">
        <v>1</v>
      </c>
      <c r="R18" s="572">
        <v>1</v>
      </c>
      <c r="S18" s="577">
        <v>1</v>
      </c>
      <c r="T18" s="576">
        <v>1</v>
      </c>
      <c r="U18" s="578">
        <v>1</v>
      </c>
    </row>
    <row r="19" spans="1:21" ht="14.4" customHeight="1" x14ac:dyDescent="0.3">
      <c r="A19" s="571">
        <v>28</v>
      </c>
      <c r="B19" s="572" t="s">
        <v>482</v>
      </c>
      <c r="C19" s="572" t="s">
        <v>484</v>
      </c>
      <c r="D19" s="573" t="s">
        <v>662</v>
      </c>
      <c r="E19" s="574" t="s">
        <v>491</v>
      </c>
      <c r="F19" s="572" t="s">
        <v>483</v>
      </c>
      <c r="G19" s="572" t="s">
        <v>531</v>
      </c>
      <c r="H19" s="572" t="s">
        <v>450</v>
      </c>
      <c r="I19" s="572" t="s">
        <v>532</v>
      </c>
      <c r="J19" s="572" t="s">
        <v>533</v>
      </c>
      <c r="K19" s="572" t="s">
        <v>534</v>
      </c>
      <c r="L19" s="575">
        <v>91.78</v>
      </c>
      <c r="M19" s="575">
        <v>183.56</v>
      </c>
      <c r="N19" s="572">
        <v>2</v>
      </c>
      <c r="O19" s="576">
        <v>1</v>
      </c>
      <c r="P19" s="575">
        <v>183.56</v>
      </c>
      <c r="Q19" s="577">
        <v>1</v>
      </c>
      <c r="R19" s="572">
        <v>2</v>
      </c>
      <c r="S19" s="577">
        <v>1</v>
      </c>
      <c r="T19" s="576">
        <v>1</v>
      </c>
      <c r="U19" s="578">
        <v>1</v>
      </c>
    </row>
    <row r="20" spans="1:21" ht="14.4" customHeight="1" x14ac:dyDescent="0.3">
      <c r="A20" s="571">
        <v>28</v>
      </c>
      <c r="B20" s="572" t="s">
        <v>482</v>
      </c>
      <c r="C20" s="572" t="s">
        <v>484</v>
      </c>
      <c r="D20" s="573" t="s">
        <v>662</v>
      </c>
      <c r="E20" s="574" t="s">
        <v>491</v>
      </c>
      <c r="F20" s="572" t="s">
        <v>483</v>
      </c>
      <c r="G20" s="572" t="s">
        <v>535</v>
      </c>
      <c r="H20" s="572" t="s">
        <v>450</v>
      </c>
      <c r="I20" s="572" t="s">
        <v>536</v>
      </c>
      <c r="J20" s="572" t="s">
        <v>537</v>
      </c>
      <c r="K20" s="572" t="s">
        <v>538</v>
      </c>
      <c r="L20" s="575">
        <v>130.69999999999999</v>
      </c>
      <c r="M20" s="575">
        <v>130.69999999999999</v>
      </c>
      <c r="N20" s="572">
        <v>1</v>
      </c>
      <c r="O20" s="576">
        <v>0.5</v>
      </c>
      <c r="P20" s="575"/>
      <c r="Q20" s="577">
        <v>0</v>
      </c>
      <c r="R20" s="572"/>
      <c r="S20" s="577">
        <v>0</v>
      </c>
      <c r="T20" s="576"/>
      <c r="U20" s="578">
        <v>0</v>
      </c>
    </row>
    <row r="21" spans="1:21" ht="14.4" customHeight="1" x14ac:dyDescent="0.3">
      <c r="A21" s="571">
        <v>28</v>
      </c>
      <c r="B21" s="572" t="s">
        <v>482</v>
      </c>
      <c r="C21" s="572" t="s">
        <v>484</v>
      </c>
      <c r="D21" s="573" t="s">
        <v>662</v>
      </c>
      <c r="E21" s="574" t="s">
        <v>491</v>
      </c>
      <c r="F21" s="572" t="s">
        <v>483</v>
      </c>
      <c r="G21" s="572" t="s">
        <v>539</v>
      </c>
      <c r="H21" s="572" t="s">
        <v>450</v>
      </c>
      <c r="I21" s="572" t="s">
        <v>540</v>
      </c>
      <c r="J21" s="572" t="s">
        <v>541</v>
      </c>
      <c r="K21" s="572" t="s">
        <v>542</v>
      </c>
      <c r="L21" s="575">
        <v>130.36000000000001</v>
      </c>
      <c r="M21" s="575">
        <v>260.72000000000003</v>
      </c>
      <c r="N21" s="572">
        <v>2</v>
      </c>
      <c r="O21" s="576">
        <v>1</v>
      </c>
      <c r="P21" s="575">
        <v>260.72000000000003</v>
      </c>
      <c r="Q21" s="577">
        <v>1</v>
      </c>
      <c r="R21" s="572">
        <v>2</v>
      </c>
      <c r="S21" s="577">
        <v>1</v>
      </c>
      <c r="T21" s="576">
        <v>1</v>
      </c>
      <c r="U21" s="578">
        <v>1</v>
      </c>
    </row>
    <row r="22" spans="1:21" ht="14.4" customHeight="1" x14ac:dyDescent="0.3">
      <c r="A22" s="571">
        <v>28</v>
      </c>
      <c r="B22" s="572" t="s">
        <v>482</v>
      </c>
      <c r="C22" s="572" t="s">
        <v>484</v>
      </c>
      <c r="D22" s="573" t="s">
        <v>662</v>
      </c>
      <c r="E22" s="574" t="s">
        <v>491</v>
      </c>
      <c r="F22" s="572" t="s">
        <v>483</v>
      </c>
      <c r="G22" s="572" t="s">
        <v>539</v>
      </c>
      <c r="H22" s="572" t="s">
        <v>450</v>
      </c>
      <c r="I22" s="572" t="s">
        <v>543</v>
      </c>
      <c r="J22" s="572" t="s">
        <v>541</v>
      </c>
      <c r="K22" s="572" t="s">
        <v>542</v>
      </c>
      <c r="L22" s="575">
        <v>130.36000000000001</v>
      </c>
      <c r="M22" s="575">
        <v>260.72000000000003</v>
      </c>
      <c r="N22" s="572">
        <v>2</v>
      </c>
      <c r="O22" s="576">
        <v>0.5</v>
      </c>
      <c r="P22" s="575">
        <v>260.72000000000003</v>
      </c>
      <c r="Q22" s="577">
        <v>1</v>
      </c>
      <c r="R22" s="572">
        <v>2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28</v>
      </c>
      <c r="B23" s="572" t="s">
        <v>482</v>
      </c>
      <c r="C23" s="572" t="s">
        <v>484</v>
      </c>
      <c r="D23" s="573" t="s">
        <v>662</v>
      </c>
      <c r="E23" s="574" t="s">
        <v>491</v>
      </c>
      <c r="F23" s="572" t="s">
        <v>483</v>
      </c>
      <c r="G23" s="572" t="s">
        <v>544</v>
      </c>
      <c r="H23" s="572" t="s">
        <v>663</v>
      </c>
      <c r="I23" s="572" t="s">
        <v>545</v>
      </c>
      <c r="J23" s="572" t="s">
        <v>546</v>
      </c>
      <c r="K23" s="572" t="s">
        <v>547</v>
      </c>
      <c r="L23" s="575">
        <v>15.9</v>
      </c>
      <c r="M23" s="575">
        <v>190.8</v>
      </c>
      <c r="N23" s="572">
        <v>12</v>
      </c>
      <c r="O23" s="576">
        <v>3</v>
      </c>
      <c r="P23" s="575">
        <v>95.4</v>
      </c>
      <c r="Q23" s="577">
        <v>0.5</v>
      </c>
      <c r="R23" s="572">
        <v>6</v>
      </c>
      <c r="S23" s="577">
        <v>0.5</v>
      </c>
      <c r="T23" s="576">
        <v>1.5</v>
      </c>
      <c r="U23" s="578">
        <v>0.5</v>
      </c>
    </row>
    <row r="24" spans="1:21" ht="14.4" customHeight="1" x14ac:dyDescent="0.3">
      <c r="A24" s="571">
        <v>28</v>
      </c>
      <c r="B24" s="572" t="s">
        <v>482</v>
      </c>
      <c r="C24" s="572" t="s">
        <v>484</v>
      </c>
      <c r="D24" s="573" t="s">
        <v>662</v>
      </c>
      <c r="E24" s="574" t="s">
        <v>491</v>
      </c>
      <c r="F24" s="572" t="s">
        <v>483</v>
      </c>
      <c r="G24" s="572" t="s">
        <v>548</v>
      </c>
      <c r="H24" s="572" t="s">
        <v>663</v>
      </c>
      <c r="I24" s="572" t="s">
        <v>549</v>
      </c>
      <c r="J24" s="572" t="s">
        <v>550</v>
      </c>
      <c r="K24" s="572" t="s">
        <v>551</v>
      </c>
      <c r="L24" s="575">
        <v>63.75</v>
      </c>
      <c r="M24" s="575">
        <v>63.75</v>
      </c>
      <c r="N24" s="572">
        <v>1</v>
      </c>
      <c r="O24" s="576">
        <v>0.5</v>
      </c>
      <c r="P24" s="575">
        <v>63.75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28</v>
      </c>
      <c r="B25" s="572" t="s">
        <v>482</v>
      </c>
      <c r="C25" s="572" t="s">
        <v>484</v>
      </c>
      <c r="D25" s="573" t="s">
        <v>662</v>
      </c>
      <c r="E25" s="574" t="s">
        <v>491</v>
      </c>
      <c r="F25" s="572" t="s">
        <v>483</v>
      </c>
      <c r="G25" s="572" t="s">
        <v>552</v>
      </c>
      <c r="H25" s="572" t="s">
        <v>450</v>
      </c>
      <c r="I25" s="572" t="s">
        <v>553</v>
      </c>
      <c r="J25" s="572" t="s">
        <v>554</v>
      </c>
      <c r="K25" s="572" t="s">
        <v>555</v>
      </c>
      <c r="L25" s="575">
        <v>243.64</v>
      </c>
      <c r="M25" s="575">
        <v>243.64</v>
      </c>
      <c r="N25" s="572">
        <v>1</v>
      </c>
      <c r="O25" s="576">
        <v>0.5</v>
      </c>
      <c r="P25" s="575"/>
      <c r="Q25" s="577">
        <v>0</v>
      </c>
      <c r="R25" s="572"/>
      <c r="S25" s="577">
        <v>0</v>
      </c>
      <c r="T25" s="576"/>
      <c r="U25" s="578">
        <v>0</v>
      </c>
    </row>
    <row r="26" spans="1:21" ht="14.4" customHeight="1" x14ac:dyDescent="0.3">
      <c r="A26" s="571">
        <v>28</v>
      </c>
      <c r="B26" s="572" t="s">
        <v>482</v>
      </c>
      <c r="C26" s="572" t="s">
        <v>484</v>
      </c>
      <c r="D26" s="573" t="s">
        <v>662</v>
      </c>
      <c r="E26" s="574" t="s">
        <v>491</v>
      </c>
      <c r="F26" s="572" t="s">
        <v>483</v>
      </c>
      <c r="G26" s="572" t="s">
        <v>556</v>
      </c>
      <c r="H26" s="572" t="s">
        <v>450</v>
      </c>
      <c r="I26" s="572" t="s">
        <v>557</v>
      </c>
      <c r="J26" s="572" t="s">
        <v>558</v>
      </c>
      <c r="K26" s="572" t="s">
        <v>559</v>
      </c>
      <c r="L26" s="575">
        <v>469.83</v>
      </c>
      <c r="M26" s="575">
        <v>1409.49</v>
      </c>
      <c r="N26" s="572">
        <v>3</v>
      </c>
      <c r="O26" s="576">
        <v>2</v>
      </c>
      <c r="P26" s="575">
        <v>939.66</v>
      </c>
      <c r="Q26" s="577">
        <v>0.66666666666666663</v>
      </c>
      <c r="R26" s="572">
        <v>2</v>
      </c>
      <c r="S26" s="577">
        <v>0.66666666666666663</v>
      </c>
      <c r="T26" s="576">
        <v>1</v>
      </c>
      <c r="U26" s="578">
        <v>0.5</v>
      </c>
    </row>
    <row r="27" spans="1:21" ht="14.4" customHeight="1" x14ac:dyDescent="0.3">
      <c r="A27" s="571">
        <v>28</v>
      </c>
      <c r="B27" s="572" t="s">
        <v>482</v>
      </c>
      <c r="C27" s="572" t="s">
        <v>484</v>
      </c>
      <c r="D27" s="573" t="s">
        <v>662</v>
      </c>
      <c r="E27" s="574" t="s">
        <v>491</v>
      </c>
      <c r="F27" s="572" t="s">
        <v>483</v>
      </c>
      <c r="G27" s="572" t="s">
        <v>560</v>
      </c>
      <c r="H27" s="572" t="s">
        <v>663</v>
      </c>
      <c r="I27" s="572" t="s">
        <v>561</v>
      </c>
      <c r="J27" s="572" t="s">
        <v>562</v>
      </c>
      <c r="K27" s="572" t="s">
        <v>563</v>
      </c>
      <c r="L27" s="575">
        <v>221.48</v>
      </c>
      <c r="M27" s="575">
        <v>664.43999999999994</v>
      </c>
      <c r="N27" s="572">
        <v>3</v>
      </c>
      <c r="O27" s="576">
        <v>1</v>
      </c>
      <c r="P27" s="575">
        <v>664.43999999999994</v>
      </c>
      <c r="Q27" s="577">
        <v>1</v>
      </c>
      <c r="R27" s="572">
        <v>3</v>
      </c>
      <c r="S27" s="577">
        <v>1</v>
      </c>
      <c r="T27" s="576">
        <v>1</v>
      </c>
      <c r="U27" s="578">
        <v>1</v>
      </c>
    </row>
    <row r="28" spans="1:21" ht="14.4" customHeight="1" x14ac:dyDescent="0.3">
      <c r="A28" s="571">
        <v>28</v>
      </c>
      <c r="B28" s="572" t="s">
        <v>482</v>
      </c>
      <c r="C28" s="572" t="s">
        <v>484</v>
      </c>
      <c r="D28" s="573" t="s">
        <v>662</v>
      </c>
      <c r="E28" s="574" t="s">
        <v>491</v>
      </c>
      <c r="F28" s="572" t="s">
        <v>483</v>
      </c>
      <c r="G28" s="572" t="s">
        <v>564</v>
      </c>
      <c r="H28" s="572" t="s">
        <v>663</v>
      </c>
      <c r="I28" s="572" t="s">
        <v>565</v>
      </c>
      <c r="J28" s="572" t="s">
        <v>566</v>
      </c>
      <c r="K28" s="572" t="s">
        <v>567</v>
      </c>
      <c r="L28" s="575">
        <v>0</v>
      </c>
      <c r="M28" s="575">
        <v>0</v>
      </c>
      <c r="N28" s="572">
        <v>1</v>
      </c>
      <c r="O28" s="576">
        <v>0.5</v>
      </c>
      <c r="P28" s="575">
        <v>0</v>
      </c>
      <c r="Q28" s="577"/>
      <c r="R28" s="572">
        <v>1</v>
      </c>
      <c r="S28" s="577">
        <v>1</v>
      </c>
      <c r="T28" s="576">
        <v>0.5</v>
      </c>
      <c r="U28" s="578">
        <v>1</v>
      </c>
    </row>
    <row r="29" spans="1:21" ht="14.4" customHeight="1" x14ac:dyDescent="0.3">
      <c r="A29" s="571">
        <v>28</v>
      </c>
      <c r="B29" s="572" t="s">
        <v>482</v>
      </c>
      <c r="C29" s="572" t="s">
        <v>484</v>
      </c>
      <c r="D29" s="573" t="s">
        <v>662</v>
      </c>
      <c r="E29" s="574" t="s">
        <v>491</v>
      </c>
      <c r="F29" s="572" t="s">
        <v>483</v>
      </c>
      <c r="G29" s="572" t="s">
        <v>564</v>
      </c>
      <c r="H29" s="572" t="s">
        <v>663</v>
      </c>
      <c r="I29" s="572" t="s">
        <v>568</v>
      </c>
      <c r="J29" s="572" t="s">
        <v>566</v>
      </c>
      <c r="K29" s="572" t="s">
        <v>569</v>
      </c>
      <c r="L29" s="575">
        <v>0</v>
      </c>
      <c r="M29" s="575">
        <v>0</v>
      </c>
      <c r="N29" s="572">
        <v>5</v>
      </c>
      <c r="O29" s="576">
        <v>2</v>
      </c>
      <c r="P29" s="575">
        <v>0</v>
      </c>
      <c r="Q29" s="577"/>
      <c r="R29" s="572">
        <v>5</v>
      </c>
      <c r="S29" s="577">
        <v>1</v>
      </c>
      <c r="T29" s="576">
        <v>2</v>
      </c>
      <c r="U29" s="578">
        <v>1</v>
      </c>
    </row>
    <row r="30" spans="1:21" ht="14.4" customHeight="1" x14ac:dyDescent="0.3">
      <c r="A30" s="571">
        <v>28</v>
      </c>
      <c r="B30" s="572" t="s">
        <v>482</v>
      </c>
      <c r="C30" s="572" t="s">
        <v>484</v>
      </c>
      <c r="D30" s="573" t="s">
        <v>662</v>
      </c>
      <c r="E30" s="574" t="s">
        <v>491</v>
      </c>
      <c r="F30" s="572" t="s">
        <v>483</v>
      </c>
      <c r="G30" s="572" t="s">
        <v>570</v>
      </c>
      <c r="H30" s="572" t="s">
        <v>450</v>
      </c>
      <c r="I30" s="572" t="s">
        <v>571</v>
      </c>
      <c r="J30" s="572" t="s">
        <v>572</v>
      </c>
      <c r="K30" s="572" t="s">
        <v>573</v>
      </c>
      <c r="L30" s="575">
        <v>0</v>
      </c>
      <c r="M30" s="575">
        <v>0</v>
      </c>
      <c r="N30" s="572">
        <v>1</v>
      </c>
      <c r="O30" s="576">
        <v>1</v>
      </c>
      <c r="P30" s="575">
        <v>0</v>
      </c>
      <c r="Q30" s="577"/>
      <c r="R30" s="572">
        <v>1</v>
      </c>
      <c r="S30" s="577">
        <v>1</v>
      </c>
      <c r="T30" s="576">
        <v>1</v>
      </c>
      <c r="U30" s="578">
        <v>1</v>
      </c>
    </row>
    <row r="31" spans="1:21" ht="14.4" customHeight="1" x14ac:dyDescent="0.3">
      <c r="A31" s="571">
        <v>28</v>
      </c>
      <c r="B31" s="572" t="s">
        <v>482</v>
      </c>
      <c r="C31" s="572" t="s">
        <v>484</v>
      </c>
      <c r="D31" s="573" t="s">
        <v>662</v>
      </c>
      <c r="E31" s="574" t="s">
        <v>491</v>
      </c>
      <c r="F31" s="572" t="s">
        <v>483</v>
      </c>
      <c r="G31" s="572" t="s">
        <v>570</v>
      </c>
      <c r="H31" s="572" t="s">
        <v>450</v>
      </c>
      <c r="I31" s="572" t="s">
        <v>574</v>
      </c>
      <c r="J31" s="572" t="s">
        <v>572</v>
      </c>
      <c r="K31" s="572" t="s">
        <v>573</v>
      </c>
      <c r="L31" s="575">
        <v>0</v>
      </c>
      <c r="M31" s="575">
        <v>0</v>
      </c>
      <c r="N31" s="572">
        <v>1</v>
      </c>
      <c r="O31" s="576">
        <v>1</v>
      </c>
      <c r="P31" s="575">
        <v>0</v>
      </c>
      <c r="Q31" s="577"/>
      <c r="R31" s="572">
        <v>1</v>
      </c>
      <c r="S31" s="577">
        <v>1</v>
      </c>
      <c r="T31" s="576">
        <v>1</v>
      </c>
      <c r="U31" s="578">
        <v>1</v>
      </c>
    </row>
    <row r="32" spans="1:21" ht="14.4" customHeight="1" x14ac:dyDescent="0.3">
      <c r="A32" s="571">
        <v>28</v>
      </c>
      <c r="B32" s="572" t="s">
        <v>482</v>
      </c>
      <c r="C32" s="572" t="s">
        <v>484</v>
      </c>
      <c r="D32" s="573" t="s">
        <v>662</v>
      </c>
      <c r="E32" s="574" t="s">
        <v>492</v>
      </c>
      <c r="F32" s="572" t="s">
        <v>483</v>
      </c>
      <c r="G32" s="572" t="s">
        <v>575</v>
      </c>
      <c r="H32" s="572" t="s">
        <v>663</v>
      </c>
      <c r="I32" s="572" t="s">
        <v>576</v>
      </c>
      <c r="J32" s="572" t="s">
        <v>577</v>
      </c>
      <c r="K32" s="572" t="s">
        <v>578</v>
      </c>
      <c r="L32" s="575">
        <v>170.52</v>
      </c>
      <c r="M32" s="575">
        <v>682.08</v>
      </c>
      <c r="N32" s="572">
        <v>4</v>
      </c>
      <c r="O32" s="576">
        <v>1.5</v>
      </c>
      <c r="P32" s="575">
        <v>682.08</v>
      </c>
      <c r="Q32" s="577">
        <v>1</v>
      </c>
      <c r="R32" s="572">
        <v>4</v>
      </c>
      <c r="S32" s="577">
        <v>1</v>
      </c>
      <c r="T32" s="576">
        <v>1.5</v>
      </c>
      <c r="U32" s="578">
        <v>1</v>
      </c>
    </row>
    <row r="33" spans="1:21" ht="14.4" customHeight="1" x14ac:dyDescent="0.3">
      <c r="A33" s="571">
        <v>28</v>
      </c>
      <c r="B33" s="572" t="s">
        <v>482</v>
      </c>
      <c r="C33" s="572" t="s">
        <v>484</v>
      </c>
      <c r="D33" s="573" t="s">
        <v>662</v>
      </c>
      <c r="E33" s="574" t="s">
        <v>492</v>
      </c>
      <c r="F33" s="572" t="s">
        <v>483</v>
      </c>
      <c r="G33" s="572" t="s">
        <v>579</v>
      </c>
      <c r="H33" s="572" t="s">
        <v>663</v>
      </c>
      <c r="I33" s="572" t="s">
        <v>580</v>
      </c>
      <c r="J33" s="572" t="s">
        <v>581</v>
      </c>
      <c r="K33" s="572" t="s">
        <v>582</v>
      </c>
      <c r="L33" s="575">
        <v>117.55</v>
      </c>
      <c r="M33" s="575">
        <v>235.1</v>
      </c>
      <c r="N33" s="572">
        <v>2</v>
      </c>
      <c r="O33" s="576">
        <v>1.5</v>
      </c>
      <c r="P33" s="575">
        <v>235.1</v>
      </c>
      <c r="Q33" s="577">
        <v>1</v>
      </c>
      <c r="R33" s="572">
        <v>2</v>
      </c>
      <c r="S33" s="577">
        <v>1</v>
      </c>
      <c r="T33" s="576">
        <v>1.5</v>
      </c>
      <c r="U33" s="578">
        <v>1</v>
      </c>
    </row>
    <row r="34" spans="1:21" ht="14.4" customHeight="1" x14ac:dyDescent="0.3">
      <c r="A34" s="571">
        <v>28</v>
      </c>
      <c r="B34" s="572" t="s">
        <v>482</v>
      </c>
      <c r="C34" s="572" t="s">
        <v>484</v>
      </c>
      <c r="D34" s="573" t="s">
        <v>662</v>
      </c>
      <c r="E34" s="574" t="s">
        <v>492</v>
      </c>
      <c r="F34" s="572" t="s">
        <v>483</v>
      </c>
      <c r="G34" s="572" t="s">
        <v>502</v>
      </c>
      <c r="H34" s="572" t="s">
        <v>450</v>
      </c>
      <c r="I34" s="572" t="s">
        <v>583</v>
      </c>
      <c r="J34" s="572" t="s">
        <v>584</v>
      </c>
      <c r="K34" s="572" t="s">
        <v>585</v>
      </c>
      <c r="L34" s="575">
        <v>97.96</v>
      </c>
      <c r="M34" s="575">
        <v>97.96</v>
      </c>
      <c r="N34" s="572">
        <v>1</v>
      </c>
      <c r="O34" s="576">
        <v>0.5</v>
      </c>
      <c r="P34" s="575">
        <v>97.96</v>
      </c>
      <c r="Q34" s="577">
        <v>1</v>
      </c>
      <c r="R34" s="572">
        <v>1</v>
      </c>
      <c r="S34" s="577">
        <v>1</v>
      </c>
      <c r="T34" s="576">
        <v>0.5</v>
      </c>
      <c r="U34" s="578">
        <v>1</v>
      </c>
    </row>
    <row r="35" spans="1:21" ht="14.4" customHeight="1" x14ac:dyDescent="0.3">
      <c r="A35" s="571">
        <v>28</v>
      </c>
      <c r="B35" s="572" t="s">
        <v>482</v>
      </c>
      <c r="C35" s="572" t="s">
        <v>484</v>
      </c>
      <c r="D35" s="573" t="s">
        <v>662</v>
      </c>
      <c r="E35" s="574" t="s">
        <v>492</v>
      </c>
      <c r="F35" s="572" t="s">
        <v>483</v>
      </c>
      <c r="G35" s="572" t="s">
        <v>586</v>
      </c>
      <c r="H35" s="572" t="s">
        <v>450</v>
      </c>
      <c r="I35" s="572" t="s">
        <v>587</v>
      </c>
      <c r="J35" s="572" t="s">
        <v>588</v>
      </c>
      <c r="K35" s="572" t="s">
        <v>589</v>
      </c>
      <c r="L35" s="575">
        <v>161.4</v>
      </c>
      <c r="M35" s="575">
        <v>322.8</v>
      </c>
      <c r="N35" s="572">
        <v>2</v>
      </c>
      <c r="O35" s="576">
        <v>1.5</v>
      </c>
      <c r="P35" s="575">
        <v>322.8</v>
      </c>
      <c r="Q35" s="577">
        <v>1</v>
      </c>
      <c r="R35" s="572">
        <v>2</v>
      </c>
      <c r="S35" s="577">
        <v>1</v>
      </c>
      <c r="T35" s="576">
        <v>1.5</v>
      </c>
      <c r="U35" s="578">
        <v>1</v>
      </c>
    </row>
    <row r="36" spans="1:21" ht="14.4" customHeight="1" x14ac:dyDescent="0.3">
      <c r="A36" s="571">
        <v>28</v>
      </c>
      <c r="B36" s="572" t="s">
        <v>482</v>
      </c>
      <c r="C36" s="572" t="s">
        <v>484</v>
      </c>
      <c r="D36" s="573" t="s">
        <v>662</v>
      </c>
      <c r="E36" s="574" t="s">
        <v>492</v>
      </c>
      <c r="F36" s="572" t="s">
        <v>483</v>
      </c>
      <c r="G36" s="572" t="s">
        <v>586</v>
      </c>
      <c r="H36" s="572" t="s">
        <v>450</v>
      </c>
      <c r="I36" s="572" t="s">
        <v>587</v>
      </c>
      <c r="J36" s="572" t="s">
        <v>588</v>
      </c>
      <c r="K36" s="572" t="s">
        <v>589</v>
      </c>
      <c r="L36" s="575">
        <v>117.47</v>
      </c>
      <c r="M36" s="575">
        <v>117.47</v>
      </c>
      <c r="N36" s="572">
        <v>1</v>
      </c>
      <c r="O36" s="576">
        <v>0.5</v>
      </c>
      <c r="P36" s="575">
        <v>117.47</v>
      </c>
      <c r="Q36" s="577">
        <v>1</v>
      </c>
      <c r="R36" s="572">
        <v>1</v>
      </c>
      <c r="S36" s="577">
        <v>1</v>
      </c>
      <c r="T36" s="576">
        <v>0.5</v>
      </c>
      <c r="U36" s="578">
        <v>1</v>
      </c>
    </row>
    <row r="37" spans="1:21" ht="14.4" customHeight="1" x14ac:dyDescent="0.3">
      <c r="A37" s="571">
        <v>28</v>
      </c>
      <c r="B37" s="572" t="s">
        <v>482</v>
      </c>
      <c r="C37" s="572" t="s">
        <v>484</v>
      </c>
      <c r="D37" s="573" t="s">
        <v>662</v>
      </c>
      <c r="E37" s="574" t="s">
        <v>492</v>
      </c>
      <c r="F37" s="572" t="s">
        <v>483</v>
      </c>
      <c r="G37" s="572" t="s">
        <v>590</v>
      </c>
      <c r="H37" s="572" t="s">
        <v>450</v>
      </c>
      <c r="I37" s="572" t="s">
        <v>591</v>
      </c>
      <c r="J37" s="572" t="s">
        <v>592</v>
      </c>
      <c r="K37" s="572" t="s">
        <v>593</v>
      </c>
      <c r="L37" s="575">
        <v>159.16999999999999</v>
      </c>
      <c r="M37" s="575">
        <v>159.16999999999999</v>
      </c>
      <c r="N37" s="572">
        <v>1</v>
      </c>
      <c r="O37" s="576">
        <v>0.5</v>
      </c>
      <c r="P37" s="575">
        <v>159.16999999999999</v>
      </c>
      <c r="Q37" s="577">
        <v>1</v>
      </c>
      <c r="R37" s="572">
        <v>1</v>
      </c>
      <c r="S37" s="577">
        <v>1</v>
      </c>
      <c r="T37" s="576">
        <v>0.5</v>
      </c>
      <c r="U37" s="578">
        <v>1</v>
      </c>
    </row>
    <row r="38" spans="1:21" ht="14.4" customHeight="1" x14ac:dyDescent="0.3">
      <c r="A38" s="571">
        <v>28</v>
      </c>
      <c r="B38" s="572" t="s">
        <v>482</v>
      </c>
      <c r="C38" s="572" t="s">
        <v>484</v>
      </c>
      <c r="D38" s="573" t="s">
        <v>662</v>
      </c>
      <c r="E38" s="574" t="s">
        <v>492</v>
      </c>
      <c r="F38" s="572" t="s">
        <v>483</v>
      </c>
      <c r="G38" s="572" t="s">
        <v>594</v>
      </c>
      <c r="H38" s="572" t="s">
        <v>663</v>
      </c>
      <c r="I38" s="572" t="s">
        <v>595</v>
      </c>
      <c r="J38" s="572" t="s">
        <v>596</v>
      </c>
      <c r="K38" s="572" t="s">
        <v>597</v>
      </c>
      <c r="L38" s="575">
        <v>173.12</v>
      </c>
      <c r="M38" s="575">
        <v>519.36</v>
      </c>
      <c r="N38" s="572">
        <v>3</v>
      </c>
      <c r="O38" s="576">
        <v>1</v>
      </c>
      <c r="P38" s="575">
        <v>519.36</v>
      </c>
      <c r="Q38" s="577">
        <v>1</v>
      </c>
      <c r="R38" s="572">
        <v>3</v>
      </c>
      <c r="S38" s="577">
        <v>1</v>
      </c>
      <c r="T38" s="576">
        <v>1</v>
      </c>
      <c r="U38" s="578">
        <v>1</v>
      </c>
    </row>
    <row r="39" spans="1:21" ht="14.4" customHeight="1" x14ac:dyDescent="0.3">
      <c r="A39" s="571">
        <v>28</v>
      </c>
      <c r="B39" s="572" t="s">
        <v>482</v>
      </c>
      <c r="C39" s="572" t="s">
        <v>484</v>
      </c>
      <c r="D39" s="573" t="s">
        <v>662</v>
      </c>
      <c r="E39" s="574" t="s">
        <v>492</v>
      </c>
      <c r="F39" s="572" t="s">
        <v>483</v>
      </c>
      <c r="G39" s="572" t="s">
        <v>526</v>
      </c>
      <c r="H39" s="572" t="s">
        <v>450</v>
      </c>
      <c r="I39" s="572" t="s">
        <v>527</v>
      </c>
      <c r="J39" s="572" t="s">
        <v>528</v>
      </c>
      <c r="K39" s="572" t="s">
        <v>529</v>
      </c>
      <c r="L39" s="575">
        <v>107.27</v>
      </c>
      <c r="M39" s="575">
        <v>2252.67</v>
      </c>
      <c r="N39" s="572">
        <v>21</v>
      </c>
      <c r="O39" s="576">
        <v>4.5</v>
      </c>
      <c r="P39" s="575">
        <v>2252.67</v>
      </c>
      <c r="Q39" s="577">
        <v>1</v>
      </c>
      <c r="R39" s="572">
        <v>21</v>
      </c>
      <c r="S39" s="577">
        <v>1</v>
      </c>
      <c r="T39" s="576">
        <v>4.5</v>
      </c>
      <c r="U39" s="578">
        <v>1</v>
      </c>
    </row>
    <row r="40" spans="1:21" ht="14.4" customHeight="1" x14ac:dyDescent="0.3">
      <c r="A40" s="571">
        <v>28</v>
      </c>
      <c r="B40" s="572" t="s">
        <v>482</v>
      </c>
      <c r="C40" s="572" t="s">
        <v>484</v>
      </c>
      <c r="D40" s="573" t="s">
        <v>662</v>
      </c>
      <c r="E40" s="574" t="s">
        <v>492</v>
      </c>
      <c r="F40" s="572" t="s">
        <v>483</v>
      </c>
      <c r="G40" s="572" t="s">
        <v>598</v>
      </c>
      <c r="H40" s="572" t="s">
        <v>450</v>
      </c>
      <c r="I40" s="572" t="s">
        <v>599</v>
      </c>
      <c r="J40" s="572" t="s">
        <v>600</v>
      </c>
      <c r="K40" s="572" t="s">
        <v>601</v>
      </c>
      <c r="L40" s="575">
        <v>79.64</v>
      </c>
      <c r="M40" s="575">
        <v>79.64</v>
      </c>
      <c r="N40" s="572">
        <v>1</v>
      </c>
      <c r="O40" s="576">
        <v>1</v>
      </c>
      <c r="P40" s="575">
        <v>79.64</v>
      </c>
      <c r="Q40" s="577">
        <v>1</v>
      </c>
      <c r="R40" s="572">
        <v>1</v>
      </c>
      <c r="S40" s="577">
        <v>1</v>
      </c>
      <c r="T40" s="576">
        <v>1</v>
      </c>
      <c r="U40" s="578">
        <v>1</v>
      </c>
    </row>
    <row r="41" spans="1:21" ht="14.4" customHeight="1" x14ac:dyDescent="0.3">
      <c r="A41" s="571">
        <v>28</v>
      </c>
      <c r="B41" s="572" t="s">
        <v>482</v>
      </c>
      <c r="C41" s="572" t="s">
        <v>484</v>
      </c>
      <c r="D41" s="573" t="s">
        <v>662</v>
      </c>
      <c r="E41" s="574" t="s">
        <v>492</v>
      </c>
      <c r="F41" s="572" t="s">
        <v>483</v>
      </c>
      <c r="G41" s="572" t="s">
        <v>602</v>
      </c>
      <c r="H41" s="572" t="s">
        <v>450</v>
      </c>
      <c r="I41" s="572" t="s">
        <v>603</v>
      </c>
      <c r="J41" s="572" t="s">
        <v>604</v>
      </c>
      <c r="K41" s="572" t="s">
        <v>605</v>
      </c>
      <c r="L41" s="575">
        <v>34.15</v>
      </c>
      <c r="M41" s="575">
        <v>204.89999999999998</v>
      </c>
      <c r="N41" s="572">
        <v>6</v>
      </c>
      <c r="O41" s="576">
        <v>2</v>
      </c>
      <c r="P41" s="575">
        <v>204.89999999999998</v>
      </c>
      <c r="Q41" s="577">
        <v>1</v>
      </c>
      <c r="R41" s="572">
        <v>6</v>
      </c>
      <c r="S41" s="577">
        <v>1</v>
      </c>
      <c r="T41" s="576">
        <v>2</v>
      </c>
      <c r="U41" s="578">
        <v>1</v>
      </c>
    </row>
    <row r="42" spans="1:21" ht="14.4" customHeight="1" x14ac:dyDescent="0.3">
      <c r="A42" s="571">
        <v>28</v>
      </c>
      <c r="B42" s="572" t="s">
        <v>482</v>
      </c>
      <c r="C42" s="572" t="s">
        <v>484</v>
      </c>
      <c r="D42" s="573" t="s">
        <v>662</v>
      </c>
      <c r="E42" s="574" t="s">
        <v>492</v>
      </c>
      <c r="F42" s="572" t="s">
        <v>483</v>
      </c>
      <c r="G42" s="572" t="s">
        <v>606</v>
      </c>
      <c r="H42" s="572" t="s">
        <v>450</v>
      </c>
      <c r="I42" s="572" t="s">
        <v>607</v>
      </c>
      <c r="J42" s="572" t="s">
        <v>608</v>
      </c>
      <c r="K42" s="572" t="s">
        <v>609</v>
      </c>
      <c r="L42" s="575">
        <v>48.09</v>
      </c>
      <c r="M42" s="575">
        <v>144.27000000000001</v>
      </c>
      <c r="N42" s="572">
        <v>3</v>
      </c>
      <c r="O42" s="576">
        <v>2.5</v>
      </c>
      <c r="P42" s="575">
        <v>144.27000000000001</v>
      </c>
      <c r="Q42" s="577">
        <v>1</v>
      </c>
      <c r="R42" s="572">
        <v>3</v>
      </c>
      <c r="S42" s="577">
        <v>1</v>
      </c>
      <c r="T42" s="576">
        <v>2.5</v>
      </c>
      <c r="U42" s="578">
        <v>1</v>
      </c>
    </row>
    <row r="43" spans="1:21" ht="14.4" customHeight="1" x14ac:dyDescent="0.3">
      <c r="A43" s="571">
        <v>28</v>
      </c>
      <c r="B43" s="572" t="s">
        <v>482</v>
      </c>
      <c r="C43" s="572" t="s">
        <v>484</v>
      </c>
      <c r="D43" s="573" t="s">
        <v>662</v>
      </c>
      <c r="E43" s="574" t="s">
        <v>492</v>
      </c>
      <c r="F43" s="572" t="s">
        <v>483</v>
      </c>
      <c r="G43" s="572" t="s">
        <v>610</v>
      </c>
      <c r="H43" s="572" t="s">
        <v>450</v>
      </c>
      <c r="I43" s="572" t="s">
        <v>611</v>
      </c>
      <c r="J43" s="572" t="s">
        <v>612</v>
      </c>
      <c r="K43" s="572" t="s">
        <v>613</v>
      </c>
      <c r="L43" s="575">
        <v>98.75</v>
      </c>
      <c r="M43" s="575">
        <v>98.75</v>
      </c>
      <c r="N43" s="572">
        <v>1</v>
      </c>
      <c r="O43" s="576">
        <v>0.5</v>
      </c>
      <c r="P43" s="575">
        <v>98.75</v>
      </c>
      <c r="Q43" s="577">
        <v>1</v>
      </c>
      <c r="R43" s="572">
        <v>1</v>
      </c>
      <c r="S43" s="577">
        <v>1</v>
      </c>
      <c r="T43" s="576">
        <v>0.5</v>
      </c>
      <c r="U43" s="578">
        <v>1</v>
      </c>
    </row>
    <row r="44" spans="1:21" ht="14.4" customHeight="1" x14ac:dyDescent="0.3">
      <c r="A44" s="571">
        <v>28</v>
      </c>
      <c r="B44" s="572" t="s">
        <v>482</v>
      </c>
      <c r="C44" s="572" t="s">
        <v>484</v>
      </c>
      <c r="D44" s="573" t="s">
        <v>662</v>
      </c>
      <c r="E44" s="574" t="s">
        <v>492</v>
      </c>
      <c r="F44" s="572" t="s">
        <v>483</v>
      </c>
      <c r="G44" s="572" t="s">
        <v>610</v>
      </c>
      <c r="H44" s="572" t="s">
        <v>450</v>
      </c>
      <c r="I44" s="572" t="s">
        <v>614</v>
      </c>
      <c r="J44" s="572" t="s">
        <v>615</v>
      </c>
      <c r="K44" s="572" t="s">
        <v>616</v>
      </c>
      <c r="L44" s="575">
        <v>23.27</v>
      </c>
      <c r="M44" s="575">
        <v>23.27</v>
      </c>
      <c r="N44" s="572">
        <v>1</v>
      </c>
      <c r="O44" s="576">
        <v>1</v>
      </c>
      <c r="P44" s="575"/>
      <c r="Q44" s="577">
        <v>0</v>
      </c>
      <c r="R44" s="572"/>
      <c r="S44" s="577">
        <v>0</v>
      </c>
      <c r="T44" s="576"/>
      <c r="U44" s="578">
        <v>0</v>
      </c>
    </row>
    <row r="45" spans="1:21" ht="14.4" customHeight="1" x14ac:dyDescent="0.3">
      <c r="A45" s="571">
        <v>28</v>
      </c>
      <c r="B45" s="572" t="s">
        <v>482</v>
      </c>
      <c r="C45" s="572" t="s">
        <v>484</v>
      </c>
      <c r="D45" s="573" t="s">
        <v>662</v>
      </c>
      <c r="E45" s="574" t="s">
        <v>492</v>
      </c>
      <c r="F45" s="572" t="s">
        <v>483</v>
      </c>
      <c r="G45" s="572" t="s">
        <v>610</v>
      </c>
      <c r="H45" s="572" t="s">
        <v>450</v>
      </c>
      <c r="I45" s="572" t="s">
        <v>617</v>
      </c>
      <c r="J45" s="572" t="s">
        <v>615</v>
      </c>
      <c r="K45" s="572" t="s">
        <v>618</v>
      </c>
      <c r="L45" s="575">
        <v>98.75</v>
      </c>
      <c r="M45" s="575">
        <v>98.75</v>
      </c>
      <c r="N45" s="572">
        <v>1</v>
      </c>
      <c r="O45" s="576">
        <v>1</v>
      </c>
      <c r="P45" s="575">
        <v>98.75</v>
      </c>
      <c r="Q45" s="577">
        <v>1</v>
      </c>
      <c r="R45" s="572">
        <v>1</v>
      </c>
      <c r="S45" s="577">
        <v>1</v>
      </c>
      <c r="T45" s="576">
        <v>1</v>
      </c>
      <c r="U45" s="578">
        <v>1</v>
      </c>
    </row>
    <row r="46" spans="1:21" ht="14.4" customHeight="1" x14ac:dyDescent="0.3">
      <c r="A46" s="571">
        <v>28</v>
      </c>
      <c r="B46" s="572" t="s">
        <v>482</v>
      </c>
      <c r="C46" s="572" t="s">
        <v>484</v>
      </c>
      <c r="D46" s="573" t="s">
        <v>662</v>
      </c>
      <c r="E46" s="574" t="s">
        <v>492</v>
      </c>
      <c r="F46" s="572" t="s">
        <v>483</v>
      </c>
      <c r="G46" s="572" t="s">
        <v>619</v>
      </c>
      <c r="H46" s="572" t="s">
        <v>450</v>
      </c>
      <c r="I46" s="572" t="s">
        <v>620</v>
      </c>
      <c r="J46" s="572" t="s">
        <v>621</v>
      </c>
      <c r="K46" s="572" t="s">
        <v>622</v>
      </c>
      <c r="L46" s="575">
        <v>61.97</v>
      </c>
      <c r="M46" s="575">
        <v>185.91</v>
      </c>
      <c r="N46" s="572">
        <v>3</v>
      </c>
      <c r="O46" s="576">
        <v>2.5</v>
      </c>
      <c r="P46" s="575">
        <v>185.91</v>
      </c>
      <c r="Q46" s="577">
        <v>1</v>
      </c>
      <c r="R46" s="572">
        <v>3</v>
      </c>
      <c r="S46" s="577">
        <v>1</v>
      </c>
      <c r="T46" s="576">
        <v>2.5</v>
      </c>
      <c r="U46" s="578">
        <v>1</v>
      </c>
    </row>
    <row r="47" spans="1:21" ht="14.4" customHeight="1" x14ac:dyDescent="0.3">
      <c r="A47" s="571">
        <v>28</v>
      </c>
      <c r="B47" s="572" t="s">
        <v>482</v>
      </c>
      <c r="C47" s="572" t="s">
        <v>484</v>
      </c>
      <c r="D47" s="573" t="s">
        <v>662</v>
      </c>
      <c r="E47" s="574" t="s">
        <v>492</v>
      </c>
      <c r="F47" s="572" t="s">
        <v>483</v>
      </c>
      <c r="G47" s="572" t="s">
        <v>623</v>
      </c>
      <c r="H47" s="572" t="s">
        <v>450</v>
      </c>
      <c r="I47" s="572" t="s">
        <v>624</v>
      </c>
      <c r="J47" s="572" t="s">
        <v>625</v>
      </c>
      <c r="K47" s="572" t="s">
        <v>626</v>
      </c>
      <c r="L47" s="575">
        <v>147.85</v>
      </c>
      <c r="M47" s="575">
        <v>147.85</v>
      </c>
      <c r="N47" s="572">
        <v>1</v>
      </c>
      <c r="O47" s="576">
        <v>1</v>
      </c>
      <c r="P47" s="575">
        <v>147.85</v>
      </c>
      <c r="Q47" s="577">
        <v>1</v>
      </c>
      <c r="R47" s="572">
        <v>1</v>
      </c>
      <c r="S47" s="577">
        <v>1</v>
      </c>
      <c r="T47" s="576">
        <v>1</v>
      </c>
      <c r="U47" s="578">
        <v>1</v>
      </c>
    </row>
    <row r="48" spans="1:21" ht="14.4" customHeight="1" x14ac:dyDescent="0.3">
      <c r="A48" s="571">
        <v>28</v>
      </c>
      <c r="B48" s="572" t="s">
        <v>482</v>
      </c>
      <c r="C48" s="572" t="s">
        <v>484</v>
      </c>
      <c r="D48" s="573" t="s">
        <v>662</v>
      </c>
      <c r="E48" s="574" t="s">
        <v>492</v>
      </c>
      <c r="F48" s="572" t="s">
        <v>483</v>
      </c>
      <c r="G48" s="572" t="s">
        <v>627</v>
      </c>
      <c r="H48" s="572" t="s">
        <v>450</v>
      </c>
      <c r="I48" s="572" t="s">
        <v>628</v>
      </c>
      <c r="J48" s="572" t="s">
        <v>629</v>
      </c>
      <c r="K48" s="572" t="s">
        <v>630</v>
      </c>
      <c r="L48" s="575">
        <v>58.62</v>
      </c>
      <c r="M48" s="575">
        <v>58.62</v>
      </c>
      <c r="N48" s="572">
        <v>1</v>
      </c>
      <c r="O48" s="576">
        <v>0.5</v>
      </c>
      <c r="P48" s="575">
        <v>58.62</v>
      </c>
      <c r="Q48" s="577">
        <v>1</v>
      </c>
      <c r="R48" s="572">
        <v>1</v>
      </c>
      <c r="S48" s="577">
        <v>1</v>
      </c>
      <c r="T48" s="576">
        <v>0.5</v>
      </c>
      <c r="U48" s="578">
        <v>1</v>
      </c>
    </row>
    <row r="49" spans="1:21" ht="14.4" customHeight="1" x14ac:dyDescent="0.3">
      <c r="A49" s="571">
        <v>28</v>
      </c>
      <c r="B49" s="572" t="s">
        <v>482</v>
      </c>
      <c r="C49" s="572" t="s">
        <v>484</v>
      </c>
      <c r="D49" s="573" t="s">
        <v>662</v>
      </c>
      <c r="E49" s="574" t="s">
        <v>492</v>
      </c>
      <c r="F49" s="572" t="s">
        <v>483</v>
      </c>
      <c r="G49" s="572" t="s">
        <v>631</v>
      </c>
      <c r="H49" s="572" t="s">
        <v>450</v>
      </c>
      <c r="I49" s="572" t="s">
        <v>632</v>
      </c>
      <c r="J49" s="572" t="s">
        <v>633</v>
      </c>
      <c r="K49" s="572" t="s">
        <v>634</v>
      </c>
      <c r="L49" s="575">
        <v>38.56</v>
      </c>
      <c r="M49" s="575">
        <v>38.56</v>
      </c>
      <c r="N49" s="572">
        <v>1</v>
      </c>
      <c r="O49" s="576">
        <v>1</v>
      </c>
      <c r="P49" s="575">
        <v>38.56</v>
      </c>
      <c r="Q49" s="577">
        <v>1</v>
      </c>
      <c r="R49" s="572">
        <v>1</v>
      </c>
      <c r="S49" s="577">
        <v>1</v>
      </c>
      <c r="T49" s="576">
        <v>1</v>
      </c>
      <c r="U49" s="578">
        <v>1</v>
      </c>
    </row>
    <row r="50" spans="1:21" ht="14.4" customHeight="1" x14ac:dyDescent="0.3">
      <c r="A50" s="571">
        <v>28</v>
      </c>
      <c r="B50" s="572" t="s">
        <v>482</v>
      </c>
      <c r="C50" s="572" t="s">
        <v>484</v>
      </c>
      <c r="D50" s="573" t="s">
        <v>662</v>
      </c>
      <c r="E50" s="574" t="s">
        <v>492</v>
      </c>
      <c r="F50" s="572" t="s">
        <v>483</v>
      </c>
      <c r="G50" s="572" t="s">
        <v>635</v>
      </c>
      <c r="H50" s="572" t="s">
        <v>450</v>
      </c>
      <c r="I50" s="572" t="s">
        <v>636</v>
      </c>
      <c r="J50" s="572" t="s">
        <v>637</v>
      </c>
      <c r="K50" s="572" t="s">
        <v>638</v>
      </c>
      <c r="L50" s="575">
        <v>0</v>
      </c>
      <c r="M50" s="575">
        <v>0</v>
      </c>
      <c r="N50" s="572">
        <v>1</v>
      </c>
      <c r="O50" s="576">
        <v>0.5</v>
      </c>
      <c r="P50" s="575">
        <v>0</v>
      </c>
      <c r="Q50" s="577"/>
      <c r="R50" s="572">
        <v>1</v>
      </c>
      <c r="S50" s="577">
        <v>1</v>
      </c>
      <c r="T50" s="576">
        <v>0.5</v>
      </c>
      <c r="U50" s="578">
        <v>1</v>
      </c>
    </row>
    <row r="51" spans="1:21" ht="14.4" customHeight="1" x14ac:dyDescent="0.3">
      <c r="A51" s="571">
        <v>28</v>
      </c>
      <c r="B51" s="572" t="s">
        <v>482</v>
      </c>
      <c r="C51" s="572" t="s">
        <v>484</v>
      </c>
      <c r="D51" s="573" t="s">
        <v>662</v>
      </c>
      <c r="E51" s="574" t="s">
        <v>492</v>
      </c>
      <c r="F51" s="572" t="s">
        <v>483</v>
      </c>
      <c r="G51" s="572" t="s">
        <v>639</v>
      </c>
      <c r="H51" s="572" t="s">
        <v>450</v>
      </c>
      <c r="I51" s="572" t="s">
        <v>640</v>
      </c>
      <c r="J51" s="572" t="s">
        <v>641</v>
      </c>
      <c r="K51" s="572" t="s">
        <v>642</v>
      </c>
      <c r="L51" s="575">
        <v>87.67</v>
      </c>
      <c r="M51" s="575">
        <v>263.01</v>
      </c>
      <c r="N51" s="572">
        <v>3</v>
      </c>
      <c r="O51" s="576">
        <v>1</v>
      </c>
      <c r="P51" s="575">
        <v>263.01</v>
      </c>
      <c r="Q51" s="577">
        <v>1</v>
      </c>
      <c r="R51" s="572">
        <v>3</v>
      </c>
      <c r="S51" s="577">
        <v>1</v>
      </c>
      <c r="T51" s="576">
        <v>1</v>
      </c>
      <c r="U51" s="578">
        <v>1</v>
      </c>
    </row>
    <row r="52" spans="1:21" ht="14.4" customHeight="1" x14ac:dyDescent="0.3">
      <c r="A52" s="571">
        <v>28</v>
      </c>
      <c r="B52" s="572" t="s">
        <v>482</v>
      </c>
      <c r="C52" s="572" t="s">
        <v>484</v>
      </c>
      <c r="D52" s="573" t="s">
        <v>662</v>
      </c>
      <c r="E52" s="574" t="s">
        <v>492</v>
      </c>
      <c r="F52" s="572" t="s">
        <v>483</v>
      </c>
      <c r="G52" s="572" t="s">
        <v>548</v>
      </c>
      <c r="H52" s="572" t="s">
        <v>663</v>
      </c>
      <c r="I52" s="572" t="s">
        <v>549</v>
      </c>
      <c r="J52" s="572" t="s">
        <v>550</v>
      </c>
      <c r="K52" s="572" t="s">
        <v>551</v>
      </c>
      <c r="L52" s="575">
        <v>63.75</v>
      </c>
      <c r="M52" s="575">
        <v>127.5</v>
      </c>
      <c r="N52" s="572">
        <v>2</v>
      </c>
      <c r="O52" s="576">
        <v>1</v>
      </c>
      <c r="P52" s="575">
        <v>127.5</v>
      </c>
      <c r="Q52" s="577">
        <v>1</v>
      </c>
      <c r="R52" s="572">
        <v>2</v>
      </c>
      <c r="S52" s="577">
        <v>1</v>
      </c>
      <c r="T52" s="576">
        <v>1</v>
      </c>
      <c r="U52" s="578">
        <v>1</v>
      </c>
    </row>
    <row r="53" spans="1:21" ht="14.4" customHeight="1" x14ac:dyDescent="0.3">
      <c r="A53" s="571">
        <v>28</v>
      </c>
      <c r="B53" s="572" t="s">
        <v>482</v>
      </c>
      <c r="C53" s="572" t="s">
        <v>484</v>
      </c>
      <c r="D53" s="573" t="s">
        <v>662</v>
      </c>
      <c r="E53" s="574" t="s">
        <v>492</v>
      </c>
      <c r="F53" s="572" t="s">
        <v>483</v>
      </c>
      <c r="G53" s="572" t="s">
        <v>570</v>
      </c>
      <c r="H53" s="572" t="s">
        <v>450</v>
      </c>
      <c r="I53" s="572" t="s">
        <v>643</v>
      </c>
      <c r="J53" s="572" t="s">
        <v>644</v>
      </c>
      <c r="K53" s="572" t="s">
        <v>645</v>
      </c>
      <c r="L53" s="575">
        <v>0</v>
      </c>
      <c r="M53" s="575">
        <v>0</v>
      </c>
      <c r="N53" s="572">
        <v>2</v>
      </c>
      <c r="O53" s="576">
        <v>0.5</v>
      </c>
      <c r="P53" s="575">
        <v>0</v>
      </c>
      <c r="Q53" s="577"/>
      <c r="R53" s="572">
        <v>2</v>
      </c>
      <c r="S53" s="577">
        <v>1</v>
      </c>
      <c r="T53" s="576">
        <v>0.5</v>
      </c>
      <c r="U53" s="578">
        <v>1</v>
      </c>
    </row>
    <row r="54" spans="1:21" ht="14.4" customHeight="1" x14ac:dyDescent="0.3">
      <c r="A54" s="571">
        <v>28</v>
      </c>
      <c r="B54" s="572" t="s">
        <v>482</v>
      </c>
      <c r="C54" s="572" t="s">
        <v>484</v>
      </c>
      <c r="D54" s="573" t="s">
        <v>662</v>
      </c>
      <c r="E54" s="574" t="s">
        <v>492</v>
      </c>
      <c r="F54" s="572" t="s">
        <v>483</v>
      </c>
      <c r="G54" s="572" t="s">
        <v>646</v>
      </c>
      <c r="H54" s="572" t="s">
        <v>663</v>
      </c>
      <c r="I54" s="572" t="s">
        <v>647</v>
      </c>
      <c r="J54" s="572" t="s">
        <v>648</v>
      </c>
      <c r="K54" s="572" t="s">
        <v>649</v>
      </c>
      <c r="L54" s="575">
        <v>154.36000000000001</v>
      </c>
      <c r="M54" s="575">
        <v>308.72000000000003</v>
      </c>
      <c r="N54" s="572">
        <v>2</v>
      </c>
      <c r="O54" s="576">
        <v>1.5</v>
      </c>
      <c r="P54" s="575">
        <v>308.72000000000003</v>
      </c>
      <c r="Q54" s="577">
        <v>1</v>
      </c>
      <c r="R54" s="572">
        <v>2</v>
      </c>
      <c r="S54" s="577">
        <v>1</v>
      </c>
      <c r="T54" s="576">
        <v>1.5</v>
      </c>
      <c r="U54" s="578">
        <v>1</v>
      </c>
    </row>
    <row r="55" spans="1:21" ht="14.4" customHeight="1" x14ac:dyDescent="0.3">
      <c r="A55" s="571">
        <v>28</v>
      </c>
      <c r="B55" s="572" t="s">
        <v>482</v>
      </c>
      <c r="C55" s="572" t="s">
        <v>484</v>
      </c>
      <c r="D55" s="573" t="s">
        <v>662</v>
      </c>
      <c r="E55" s="574" t="s">
        <v>489</v>
      </c>
      <c r="F55" s="572" t="s">
        <v>483</v>
      </c>
      <c r="G55" s="572" t="s">
        <v>650</v>
      </c>
      <c r="H55" s="572" t="s">
        <v>450</v>
      </c>
      <c r="I55" s="572" t="s">
        <v>651</v>
      </c>
      <c r="J55" s="572" t="s">
        <v>652</v>
      </c>
      <c r="K55" s="572" t="s">
        <v>653</v>
      </c>
      <c r="L55" s="575">
        <v>462.73</v>
      </c>
      <c r="M55" s="575">
        <v>462.73</v>
      </c>
      <c r="N55" s="572">
        <v>1</v>
      </c>
      <c r="O55" s="576">
        <v>1</v>
      </c>
      <c r="P55" s="575">
        <v>462.73</v>
      </c>
      <c r="Q55" s="577">
        <v>1</v>
      </c>
      <c r="R55" s="572">
        <v>1</v>
      </c>
      <c r="S55" s="577">
        <v>1</v>
      </c>
      <c r="T55" s="576">
        <v>1</v>
      </c>
      <c r="U55" s="578">
        <v>1</v>
      </c>
    </row>
    <row r="56" spans="1:21" ht="14.4" customHeight="1" x14ac:dyDescent="0.3">
      <c r="A56" s="571">
        <v>28</v>
      </c>
      <c r="B56" s="572" t="s">
        <v>482</v>
      </c>
      <c r="C56" s="572" t="s">
        <v>484</v>
      </c>
      <c r="D56" s="573" t="s">
        <v>662</v>
      </c>
      <c r="E56" s="574" t="s">
        <v>489</v>
      </c>
      <c r="F56" s="572" t="s">
        <v>483</v>
      </c>
      <c r="G56" s="572" t="s">
        <v>654</v>
      </c>
      <c r="H56" s="572" t="s">
        <v>450</v>
      </c>
      <c r="I56" s="572" t="s">
        <v>655</v>
      </c>
      <c r="J56" s="572" t="s">
        <v>656</v>
      </c>
      <c r="K56" s="572" t="s">
        <v>657</v>
      </c>
      <c r="L56" s="575">
        <v>0</v>
      </c>
      <c r="M56" s="575">
        <v>0</v>
      </c>
      <c r="N56" s="572">
        <v>1</v>
      </c>
      <c r="O56" s="576">
        <v>0.5</v>
      </c>
      <c r="P56" s="575">
        <v>0</v>
      </c>
      <c r="Q56" s="577"/>
      <c r="R56" s="572">
        <v>1</v>
      </c>
      <c r="S56" s="577">
        <v>1</v>
      </c>
      <c r="T56" s="576">
        <v>0.5</v>
      </c>
      <c r="U56" s="578">
        <v>1</v>
      </c>
    </row>
    <row r="57" spans="1:21" ht="14.4" customHeight="1" x14ac:dyDescent="0.3">
      <c r="A57" s="571">
        <v>28</v>
      </c>
      <c r="B57" s="572" t="s">
        <v>482</v>
      </c>
      <c r="C57" s="572" t="s">
        <v>484</v>
      </c>
      <c r="D57" s="573" t="s">
        <v>662</v>
      </c>
      <c r="E57" s="574" t="s">
        <v>489</v>
      </c>
      <c r="F57" s="572" t="s">
        <v>483</v>
      </c>
      <c r="G57" s="572" t="s">
        <v>658</v>
      </c>
      <c r="H57" s="572" t="s">
        <v>450</v>
      </c>
      <c r="I57" s="572" t="s">
        <v>659</v>
      </c>
      <c r="J57" s="572" t="s">
        <v>660</v>
      </c>
      <c r="K57" s="572" t="s">
        <v>661</v>
      </c>
      <c r="L57" s="575">
        <v>76.180000000000007</v>
      </c>
      <c r="M57" s="575">
        <v>76.180000000000007</v>
      </c>
      <c r="N57" s="572">
        <v>1</v>
      </c>
      <c r="O57" s="576">
        <v>1</v>
      </c>
      <c r="P57" s="575">
        <v>76.180000000000007</v>
      </c>
      <c r="Q57" s="577">
        <v>1</v>
      </c>
      <c r="R57" s="572">
        <v>1</v>
      </c>
      <c r="S57" s="577">
        <v>1</v>
      </c>
      <c r="T57" s="576">
        <v>1</v>
      </c>
      <c r="U57" s="578">
        <v>1</v>
      </c>
    </row>
    <row r="58" spans="1:21" ht="14.4" customHeight="1" x14ac:dyDescent="0.3">
      <c r="A58" s="571">
        <v>28</v>
      </c>
      <c r="B58" s="572" t="s">
        <v>482</v>
      </c>
      <c r="C58" s="572" t="s">
        <v>484</v>
      </c>
      <c r="D58" s="573" t="s">
        <v>662</v>
      </c>
      <c r="E58" s="574" t="s">
        <v>489</v>
      </c>
      <c r="F58" s="572" t="s">
        <v>483</v>
      </c>
      <c r="G58" s="572" t="s">
        <v>564</v>
      </c>
      <c r="H58" s="572" t="s">
        <v>663</v>
      </c>
      <c r="I58" s="572" t="s">
        <v>568</v>
      </c>
      <c r="J58" s="572" t="s">
        <v>566</v>
      </c>
      <c r="K58" s="572" t="s">
        <v>569</v>
      </c>
      <c r="L58" s="575">
        <v>0</v>
      </c>
      <c r="M58" s="575">
        <v>0</v>
      </c>
      <c r="N58" s="572">
        <v>1</v>
      </c>
      <c r="O58" s="576">
        <v>0.5</v>
      </c>
      <c r="P58" s="575">
        <v>0</v>
      </c>
      <c r="Q58" s="577"/>
      <c r="R58" s="572">
        <v>1</v>
      </c>
      <c r="S58" s="577">
        <v>1</v>
      </c>
      <c r="T58" s="576">
        <v>0.5</v>
      </c>
      <c r="U58" s="578">
        <v>1</v>
      </c>
    </row>
    <row r="59" spans="1:21" ht="14.4" customHeight="1" thickBot="1" x14ac:dyDescent="0.35">
      <c r="A59" s="579">
        <v>28</v>
      </c>
      <c r="B59" s="580" t="s">
        <v>482</v>
      </c>
      <c r="C59" s="580" t="s">
        <v>484</v>
      </c>
      <c r="D59" s="581" t="s">
        <v>662</v>
      </c>
      <c r="E59" s="582" t="s">
        <v>490</v>
      </c>
      <c r="F59" s="580" t="s">
        <v>483</v>
      </c>
      <c r="G59" s="580" t="s">
        <v>526</v>
      </c>
      <c r="H59" s="580" t="s">
        <v>450</v>
      </c>
      <c r="I59" s="580" t="s">
        <v>527</v>
      </c>
      <c r="J59" s="580" t="s">
        <v>528</v>
      </c>
      <c r="K59" s="580" t="s">
        <v>529</v>
      </c>
      <c r="L59" s="583">
        <v>107.27</v>
      </c>
      <c r="M59" s="583">
        <v>107.27</v>
      </c>
      <c r="N59" s="580">
        <v>1</v>
      </c>
      <c r="O59" s="584">
        <v>1</v>
      </c>
      <c r="P59" s="583">
        <v>107.27</v>
      </c>
      <c r="Q59" s="585">
        <v>1</v>
      </c>
      <c r="R59" s="580">
        <v>1</v>
      </c>
      <c r="S59" s="585">
        <v>1</v>
      </c>
      <c r="T59" s="584">
        <v>1</v>
      </c>
      <c r="U59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665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491</v>
      </c>
      <c r="B5" s="116">
        <v>1409.49</v>
      </c>
      <c r="C5" s="570">
        <v>0.59042412818096135</v>
      </c>
      <c r="D5" s="116">
        <v>977.76</v>
      </c>
      <c r="E5" s="570">
        <v>0.40957587181903865</v>
      </c>
      <c r="F5" s="591">
        <v>2387.25</v>
      </c>
    </row>
    <row r="6" spans="1:6" ht="14.4" customHeight="1" x14ac:dyDescent="0.3">
      <c r="A6" s="604" t="s">
        <v>489</v>
      </c>
      <c r="B6" s="592"/>
      <c r="C6" s="577"/>
      <c r="D6" s="592">
        <v>0</v>
      </c>
      <c r="E6" s="577"/>
      <c r="F6" s="593">
        <v>0</v>
      </c>
    </row>
    <row r="7" spans="1:6" ht="14.4" customHeight="1" thickBot="1" x14ac:dyDescent="0.35">
      <c r="A7" s="605" t="s">
        <v>492</v>
      </c>
      <c r="B7" s="596"/>
      <c r="C7" s="597">
        <v>0</v>
      </c>
      <c r="D7" s="596">
        <v>1872.76</v>
      </c>
      <c r="E7" s="597">
        <v>1</v>
      </c>
      <c r="F7" s="598">
        <v>1872.76</v>
      </c>
    </row>
    <row r="8" spans="1:6" ht="14.4" customHeight="1" thickBot="1" x14ac:dyDescent="0.35">
      <c r="A8" s="599" t="s">
        <v>3</v>
      </c>
      <c r="B8" s="600">
        <v>1409.49</v>
      </c>
      <c r="C8" s="601">
        <v>0.33086542050370771</v>
      </c>
      <c r="D8" s="600">
        <v>2850.52</v>
      </c>
      <c r="E8" s="601">
        <v>0.66913457949629218</v>
      </c>
      <c r="F8" s="602">
        <v>4260.01</v>
      </c>
    </row>
    <row r="9" spans="1:6" ht="14.4" customHeight="1" thickBot="1" x14ac:dyDescent="0.35"/>
    <row r="10" spans="1:6" ht="14.4" customHeight="1" x14ac:dyDescent="0.3">
      <c r="A10" s="603" t="s">
        <v>666</v>
      </c>
      <c r="B10" s="116">
        <v>1409.49</v>
      </c>
      <c r="C10" s="570">
        <v>1</v>
      </c>
      <c r="D10" s="116"/>
      <c r="E10" s="570">
        <v>0</v>
      </c>
      <c r="F10" s="591">
        <v>1409.49</v>
      </c>
    </row>
    <row r="11" spans="1:6" ht="14.4" customHeight="1" x14ac:dyDescent="0.3">
      <c r="A11" s="604" t="s">
        <v>667</v>
      </c>
      <c r="B11" s="592"/>
      <c r="C11" s="577">
        <v>0</v>
      </c>
      <c r="D11" s="592">
        <v>308.72000000000003</v>
      </c>
      <c r="E11" s="577">
        <v>1</v>
      </c>
      <c r="F11" s="593">
        <v>308.72000000000003</v>
      </c>
    </row>
    <row r="12" spans="1:6" ht="14.4" customHeight="1" x14ac:dyDescent="0.3">
      <c r="A12" s="604" t="s">
        <v>668</v>
      </c>
      <c r="B12" s="592"/>
      <c r="C12" s="577">
        <v>0</v>
      </c>
      <c r="D12" s="592">
        <v>235.1</v>
      </c>
      <c r="E12" s="577">
        <v>1</v>
      </c>
      <c r="F12" s="593">
        <v>235.1</v>
      </c>
    </row>
    <row r="13" spans="1:6" ht="14.4" customHeight="1" x14ac:dyDescent="0.3">
      <c r="A13" s="604" t="s">
        <v>669</v>
      </c>
      <c r="B13" s="592"/>
      <c r="C13" s="577">
        <v>0</v>
      </c>
      <c r="D13" s="592">
        <v>191.25</v>
      </c>
      <c r="E13" s="577">
        <v>1</v>
      </c>
      <c r="F13" s="593">
        <v>191.25</v>
      </c>
    </row>
    <row r="14" spans="1:6" ht="14.4" customHeight="1" x14ac:dyDescent="0.3">
      <c r="A14" s="604" t="s">
        <v>670</v>
      </c>
      <c r="B14" s="592"/>
      <c r="C14" s="577">
        <v>0</v>
      </c>
      <c r="D14" s="592">
        <v>682.08</v>
      </c>
      <c r="E14" s="577">
        <v>1</v>
      </c>
      <c r="F14" s="593">
        <v>682.08</v>
      </c>
    </row>
    <row r="15" spans="1:6" ht="14.4" customHeight="1" x14ac:dyDescent="0.3">
      <c r="A15" s="604" t="s">
        <v>671</v>
      </c>
      <c r="B15" s="592"/>
      <c r="C15" s="577">
        <v>0</v>
      </c>
      <c r="D15" s="592">
        <v>664.43999999999994</v>
      </c>
      <c r="E15" s="577">
        <v>1</v>
      </c>
      <c r="F15" s="593">
        <v>664.43999999999994</v>
      </c>
    </row>
    <row r="16" spans="1:6" ht="14.4" customHeight="1" x14ac:dyDescent="0.3">
      <c r="A16" s="604" t="s">
        <v>672</v>
      </c>
      <c r="B16" s="592"/>
      <c r="C16" s="577">
        <v>0</v>
      </c>
      <c r="D16" s="592">
        <v>58.77</v>
      </c>
      <c r="E16" s="577">
        <v>1</v>
      </c>
      <c r="F16" s="593">
        <v>58.77</v>
      </c>
    </row>
    <row r="17" spans="1:6" ht="14.4" customHeight="1" x14ac:dyDescent="0.3">
      <c r="A17" s="604" t="s">
        <v>673</v>
      </c>
      <c r="B17" s="592"/>
      <c r="C17" s="577">
        <v>0</v>
      </c>
      <c r="D17" s="592">
        <v>519.36</v>
      </c>
      <c r="E17" s="577">
        <v>1</v>
      </c>
      <c r="F17" s="593">
        <v>519.36</v>
      </c>
    </row>
    <row r="18" spans="1:6" ht="14.4" customHeight="1" x14ac:dyDescent="0.3">
      <c r="A18" s="604" t="s">
        <v>674</v>
      </c>
      <c r="B18" s="592"/>
      <c r="C18" s="577">
        <v>0</v>
      </c>
      <c r="D18" s="592">
        <v>190.8</v>
      </c>
      <c r="E18" s="577">
        <v>1</v>
      </c>
      <c r="F18" s="593">
        <v>190.8</v>
      </c>
    </row>
    <row r="19" spans="1:6" ht="14.4" customHeight="1" thickBot="1" x14ac:dyDescent="0.35">
      <c r="A19" s="605" t="s">
        <v>675</v>
      </c>
      <c r="B19" s="596"/>
      <c r="C19" s="597"/>
      <c r="D19" s="596">
        <v>0</v>
      </c>
      <c r="E19" s="597"/>
      <c r="F19" s="598">
        <v>0</v>
      </c>
    </row>
    <row r="20" spans="1:6" ht="14.4" customHeight="1" thickBot="1" x14ac:dyDescent="0.35">
      <c r="A20" s="599" t="s">
        <v>3</v>
      </c>
      <c r="B20" s="600">
        <v>1409.49</v>
      </c>
      <c r="C20" s="601">
        <v>0.33086542050370771</v>
      </c>
      <c r="D20" s="600">
        <v>2850.5200000000004</v>
      </c>
      <c r="E20" s="601">
        <v>0.66913457949629229</v>
      </c>
      <c r="F20" s="602">
        <v>4260.01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{FD27C78A-3FC4-4417-9124-9C8F663FA8F3}</x14:id>
        </ext>
      </extLst>
    </cfRule>
  </conditionalFormatting>
  <conditionalFormatting sqref="F10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{C49F8B16-3515-4F43-BFDE-E77F8916FB90}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27C78A-3FC4-4417-9124-9C8F663FA8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49F8B16-3515-4F43-BFDE-E77F8916FB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686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3</v>
      </c>
      <c r="G3" s="43">
        <f>SUBTOTAL(9,G6:G1048576)</f>
        <v>1409.49</v>
      </c>
      <c r="H3" s="44">
        <f>IF(M3=0,0,G3/M3)</f>
        <v>0.33086542050370771</v>
      </c>
      <c r="I3" s="43">
        <f>SUBTOTAL(9,I6:I1048576)</f>
        <v>37</v>
      </c>
      <c r="J3" s="43">
        <f>SUBTOTAL(9,J6:J1048576)</f>
        <v>2850.52</v>
      </c>
      <c r="K3" s="44">
        <f>IF(M3=0,0,J3/M3)</f>
        <v>0.66913457949629218</v>
      </c>
      <c r="L3" s="43">
        <f>SUBTOTAL(9,L6:L1048576)</f>
        <v>40</v>
      </c>
      <c r="M3" s="45">
        <f>SUBTOTAL(9,M6:M1048576)</f>
        <v>4260.01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489</v>
      </c>
      <c r="B6" s="565" t="s">
        <v>676</v>
      </c>
      <c r="C6" s="565" t="s">
        <v>568</v>
      </c>
      <c r="D6" s="565" t="s">
        <v>566</v>
      </c>
      <c r="E6" s="565" t="s">
        <v>569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91">
        <v>0</v>
      </c>
    </row>
    <row r="7" spans="1:13" ht="14.4" customHeight="1" x14ac:dyDescent="0.3">
      <c r="A7" s="571" t="s">
        <v>491</v>
      </c>
      <c r="B7" s="572" t="s">
        <v>677</v>
      </c>
      <c r="C7" s="572" t="s">
        <v>545</v>
      </c>
      <c r="D7" s="572" t="s">
        <v>546</v>
      </c>
      <c r="E7" s="572" t="s">
        <v>547</v>
      </c>
      <c r="F7" s="592"/>
      <c r="G7" s="592"/>
      <c r="H7" s="577">
        <v>0</v>
      </c>
      <c r="I7" s="592">
        <v>12</v>
      </c>
      <c r="J7" s="592">
        <v>190.8</v>
      </c>
      <c r="K7" s="577">
        <v>1</v>
      </c>
      <c r="L7" s="592">
        <v>12</v>
      </c>
      <c r="M7" s="593">
        <v>190.8</v>
      </c>
    </row>
    <row r="8" spans="1:13" ht="14.4" customHeight="1" x14ac:dyDescent="0.3">
      <c r="A8" s="571" t="s">
        <v>491</v>
      </c>
      <c r="B8" s="572" t="s">
        <v>678</v>
      </c>
      <c r="C8" s="572" t="s">
        <v>561</v>
      </c>
      <c r="D8" s="572" t="s">
        <v>562</v>
      </c>
      <c r="E8" s="572" t="s">
        <v>563</v>
      </c>
      <c r="F8" s="592"/>
      <c r="G8" s="592"/>
      <c r="H8" s="577">
        <v>0</v>
      </c>
      <c r="I8" s="592">
        <v>3</v>
      </c>
      <c r="J8" s="592">
        <v>664.43999999999994</v>
      </c>
      <c r="K8" s="577">
        <v>1</v>
      </c>
      <c r="L8" s="592">
        <v>3</v>
      </c>
      <c r="M8" s="593">
        <v>664.43999999999994</v>
      </c>
    </row>
    <row r="9" spans="1:13" ht="14.4" customHeight="1" x14ac:dyDescent="0.3">
      <c r="A9" s="571" t="s">
        <v>491</v>
      </c>
      <c r="B9" s="572" t="s">
        <v>676</v>
      </c>
      <c r="C9" s="572" t="s">
        <v>565</v>
      </c>
      <c r="D9" s="572" t="s">
        <v>566</v>
      </c>
      <c r="E9" s="572" t="s">
        <v>567</v>
      </c>
      <c r="F9" s="592"/>
      <c r="G9" s="592"/>
      <c r="H9" s="577"/>
      <c r="I9" s="592">
        <v>1</v>
      </c>
      <c r="J9" s="592">
        <v>0</v>
      </c>
      <c r="K9" s="577"/>
      <c r="L9" s="592">
        <v>1</v>
      </c>
      <c r="M9" s="593">
        <v>0</v>
      </c>
    </row>
    <row r="10" spans="1:13" ht="14.4" customHeight="1" x14ac:dyDescent="0.3">
      <c r="A10" s="571" t="s">
        <v>491</v>
      </c>
      <c r="B10" s="572" t="s">
        <v>676</v>
      </c>
      <c r="C10" s="572" t="s">
        <v>568</v>
      </c>
      <c r="D10" s="572" t="s">
        <v>566</v>
      </c>
      <c r="E10" s="572" t="s">
        <v>569</v>
      </c>
      <c r="F10" s="592"/>
      <c r="G10" s="592"/>
      <c r="H10" s="577"/>
      <c r="I10" s="592">
        <v>5</v>
      </c>
      <c r="J10" s="592">
        <v>0</v>
      </c>
      <c r="K10" s="577"/>
      <c r="L10" s="592">
        <v>5</v>
      </c>
      <c r="M10" s="593">
        <v>0</v>
      </c>
    </row>
    <row r="11" spans="1:13" ht="14.4" customHeight="1" x14ac:dyDescent="0.3">
      <c r="A11" s="571" t="s">
        <v>491</v>
      </c>
      <c r="B11" s="572" t="s">
        <v>679</v>
      </c>
      <c r="C11" s="572" t="s">
        <v>549</v>
      </c>
      <c r="D11" s="572" t="s">
        <v>550</v>
      </c>
      <c r="E11" s="572" t="s">
        <v>551</v>
      </c>
      <c r="F11" s="592"/>
      <c r="G11" s="592"/>
      <c r="H11" s="577">
        <v>0</v>
      </c>
      <c r="I11" s="592">
        <v>1</v>
      </c>
      <c r="J11" s="592">
        <v>63.75</v>
      </c>
      <c r="K11" s="577">
        <v>1</v>
      </c>
      <c r="L11" s="592">
        <v>1</v>
      </c>
      <c r="M11" s="593">
        <v>63.75</v>
      </c>
    </row>
    <row r="12" spans="1:13" ht="14.4" customHeight="1" x14ac:dyDescent="0.3">
      <c r="A12" s="571" t="s">
        <v>491</v>
      </c>
      <c r="B12" s="572" t="s">
        <v>680</v>
      </c>
      <c r="C12" s="572" t="s">
        <v>503</v>
      </c>
      <c r="D12" s="572" t="s">
        <v>504</v>
      </c>
      <c r="E12" s="572" t="s">
        <v>505</v>
      </c>
      <c r="F12" s="592"/>
      <c r="G12" s="592"/>
      <c r="H12" s="577">
        <v>0</v>
      </c>
      <c r="I12" s="592">
        <v>1</v>
      </c>
      <c r="J12" s="592">
        <v>58.77</v>
      </c>
      <c r="K12" s="577">
        <v>1</v>
      </c>
      <c r="L12" s="592">
        <v>1</v>
      </c>
      <c r="M12" s="593">
        <v>58.77</v>
      </c>
    </row>
    <row r="13" spans="1:13" ht="14.4" customHeight="1" x14ac:dyDescent="0.3">
      <c r="A13" s="571" t="s">
        <v>491</v>
      </c>
      <c r="B13" s="572" t="s">
        <v>681</v>
      </c>
      <c r="C13" s="572" t="s">
        <v>557</v>
      </c>
      <c r="D13" s="572" t="s">
        <v>558</v>
      </c>
      <c r="E13" s="572" t="s">
        <v>559</v>
      </c>
      <c r="F13" s="592">
        <v>3</v>
      </c>
      <c r="G13" s="592">
        <v>1409.49</v>
      </c>
      <c r="H13" s="577">
        <v>1</v>
      </c>
      <c r="I13" s="592"/>
      <c r="J13" s="592"/>
      <c r="K13" s="577">
        <v>0</v>
      </c>
      <c r="L13" s="592">
        <v>3</v>
      </c>
      <c r="M13" s="593">
        <v>1409.49</v>
      </c>
    </row>
    <row r="14" spans="1:13" ht="14.4" customHeight="1" x14ac:dyDescent="0.3">
      <c r="A14" s="571" t="s">
        <v>492</v>
      </c>
      <c r="B14" s="572" t="s">
        <v>682</v>
      </c>
      <c r="C14" s="572" t="s">
        <v>647</v>
      </c>
      <c r="D14" s="572" t="s">
        <v>648</v>
      </c>
      <c r="E14" s="572" t="s">
        <v>649</v>
      </c>
      <c r="F14" s="592"/>
      <c r="G14" s="592"/>
      <c r="H14" s="577">
        <v>0</v>
      </c>
      <c r="I14" s="592">
        <v>2</v>
      </c>
      <c r="J14" s="592">
        <v>308.72000000000003</v>
      </c>
      <c r="K14" s="577">
        <v>1</v>
      </c>
      <c r="L14" s="592">
        <v>2</v>
      </c>
      <c r="M14" s="593">
        <v>308.72000000000003</v>
      </c>
    </row>
    <row r="15" spans="1:13" ht="14.4" customHeight="1" x14ac:dyDescent="0.3">
      <c r="A15" s="571" t="s">
        <v>492</v>
      </c>
      <c r="B15" s="572" t="s">
        <v>683</v>
      </c>
      <c r="C15" s="572" t="s">
        <v>576</v>
      </c>
      <c r="D15" s="572" t="s">
        <v>577</v>
      </c>
      <c r="E15" s="572" t="s">
        <v>578</v>
      </c>
      <c r="F15" s="592"/>
      <c r="G15" s="592"/>
      <c r="H15" s="577">
        <v>0</v>
      </c>
      <c r="I15" s="592">
        <v>4</v>
      </c>
      <c r="J15" s="592">
        <v>682.08</v>
      </c>
      <c r="K15" s="577">
        <v>1</v>
      </c>
      <c r="L15" s="592">
        <v>4</v>
      </c>
      <c r="M15" s="593">
        <v>682.08</v>
      </c>
    </row>
    <row r="16" spans="1:13" ht="14.4" customHeight="1" x14ac:dyDescent="0.3">
      <c r="A16" s="571" t="s">
        <v>492</v>
      </c>
      <c r="B16" s="572" t="s">
        <v>684</v>
      </c>
      <c r="C16" s="572" t="s">
        <v>595</v>
      </c>
      <c r="D16" s="572" t="s">
        <v>596</v>
      </c>
      <c r="E16" s="572" t="s">
        <v>597</v>
      </c>
      <c r="F16" s="592"/>
      <c r="G16" s="592"/>
      <c r="H16" s="577">
        <v>0</v>
      </c>
      <c r="I16" s="592">
        <v>3</v>
      </c>
      <c r="J16" s="592">
        <v>519.36</v>
      </c>
      <c r="K16" s="577">
        <v>1</v>
      </c>
      <c r="L16" s="592">
        <v>3</v>
      </c>
      <c r="M16" s="593">
        <v>519.36</v>
      </c>
    </row>
    <row r="17" spans="1:13" ht="14.4" customHeight="1" x14ac:dyDescent="0.3">
      <c r="A17" s="571" t="s">
        <v>492</v>
      </c>
      <c r="B17" s="572" t="s">
        <v>679</v>
      </c>
      <c r="C17" s="572" t="s">
        <v>549</v>
      </c>
      <c r="D17" s="572" t="s">
        <v>550</v>
      </c>
      <c r="E17" s="572" t="s">
        <v>551</v>
      </c>
      <c r="F17" s="592"/>
      <c r="G17" s="592"/>
      <c r="H17" s="577">
        <v>0</v>
      </c>
      <c r="I17" s="592">
        <v>2</v>
      </c>
      <c r="J17" s="592">
        <v>127.5</v>
      </c>
      <c r="K17" s="577">
        <v>1</v>
      </c>
      <c r="L17" s="592">
        <v>2</v>
      </c>
      <c r="M17" s="593">
        <v>127.5</v>
      </c>
    </row>
    <row r="18" spans="1:13" ht="14.4" customHeight="1" thickBot="1" x14ac:dyDescent="0.35">
      <c r="A18" s="579" t="s">
        <v>492</v>
      </c>
      <c r="B18" s="580" t="s">
        <v>685</v>
      </c>
      <c r="C18" s="580" t="s">
        <v>580</v>
      </c>
      <c r="D18" s="580" t="s">
        <v>581</v>
      </c>
      <c r="E18" s="580" t="s">
        <v>582</v>
      </c>
      <c r="F18" s="594"/>
      <c r="G18" s="594"/>
      <c r="H18" s="585">
        <v>0</v>
      </c>
      <c r="I18" s="594">
        <v>2</v>
      </c>
      <c r="J18" s="594">
        <v>235.1</v>
      </c>
      <c r="K18" s="585">
        <v>1</v>
      </c>
      <c r="L18" s="594">
        <v>2</v>
      </c>
      <c r="M18" s="595">
        <v>235.1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448</v>
      </c>
      <c r="B5" s="488" t="s">
        <v>449</v>
      </c>
      <c r="C5" s="489" t="s">
        <v>450</v>
      </c>
      <c r="D5" s="489" t="s">
        <v>450</v>
      </c>
      <c r="E5" s="489"/>
      <c r="F5" s="489" t="s">
        <v>450</v>
      </c>
      <c r="G5" s="489" t="s">
        <v>450</v>
      </c>
      <c r="H5" s="489" t="s">
        <v>450</v>
      </c>
      <c r="I5" s="490" t="s">
        <v>450</v>
      </c>
      <c r="J5" s="491" t="s">
        <v>68</v>
      </c>
    </row>
    <row r="6" spans="1:10" ht="14.4" customHeight="1" x14ac:dyDescent="0.3">
      <c r="A6" s="487" t="s">
        <v>448</v>
      </c>
      <c r="B6" s="488" t="s">
        <v>687</v>
      </c>
      <c r="C6" s="489">
        <v>2927.6133800000011</v>
      </c>
      <c r="D6" s="489">
        <v>2589.88823</v>
      </c>
      <c r="E6" s="489"/>
      <c r="F6" s="489">
        <v>2095.73281</v>
      </c>
      <c r="G6" s="489">
        <v>3150</v>
      </c>
      <c r="H6" s="489">
        <v>-1054.26719</v>
      </c>
      <c r="I6" s="490">
        <v>0.66531200317460315</v>
      </c>
      <c r="J6" s="491" t="s">
        <v>1</v>
      </c>
    </row>
    <row r="7" spans="1:10" ht="14.4" customHeight="1" x14ac:dyDescent="0.3">
      <c r="A7" s="487" t="s">
        <v>448</v>
      </c>
      <c r="B7" s="488" t="s">
        <v>688</v>
      </c>
      <c r="C7" s="489">
        <v>105.91225000000003</v>
      </c>
      <c r="D7" s="489">
        <v>221.9475699999999</v>
      </c>
      <c r="E7" s="489"/>
      <c r="F7" s="489">
        <v>113.33102999999994</v>
      </c>
      <c r="G7" s="489">
        <v>262.50000646972654</v>
      </c>
      <c r="H7" s="489">
        <v>-149.1689764697266</v>
      </c>
      <c r="I7" s="490">
        <v>0.43173724650201151</v>
      </c>
      <c r="J7" s="491" t="s">
        <v>1</v>
      </c>
    </row>
    <row r="8" spans="1:10" ht="14.4" customHeight="1" x14ac:dyDescent="0.3">
      <c r="A8" s="487" t="s">
        <v>448</v>
      </c>
      <c r="B8" s="488" t="s">
        <v>689</v>
      </c>
      <c r="C8" s="489">
        <v>5.9048800000000004</v>
      </c>
      <c r="D8" s="489">
        <v>6.7813099999999995</v>
      </c>
      <c r="E8" s="489"/>
      <c r="F8" s="489">
        <v>5.7221200000000003</v>
      </c>
      <c r="G8" s="489">
        <v>14.999999511718752</v>
      </c>
      <c r="H8" s="489">
        <v>-9.2778795117187514</v>
      </c>
      <c r="I8" s="490">
        <v>0.3814746790844622</v>
      </c>
      <c r="J8" s="491" t="s">
        <v>1</v>
      </c>
    </row>
    <row r="9" spans="1:10" ht="14.4" customHeight="1" x14ac:dyDescent="0.3">
      <c r="A9" s="487" t="s">
        <v>448</v>
      </c>
      <c r="B9" s="488" t="s">
        <v>690</v>
      </c>
      <c r="C9" s="489">
        <v>61.511019999999995</v>
      </c>
      <c r="D9" s="489">
        <v>107.77855</v>
      </c>
      <c r="E9" s="489"/>
      <c r="F9" s="489">
        <v>35.266419999999997</v>
      </c>
      <c r="G9" s="489">
        <v>143.34845605468752</v>
      </c>
      <c r="H9" s="489">
        <v>-108.08203605468752</v>
      </c>
      <c r="I9" s="490">
        <v>0.2460188339004212</v>
      </c>
      <c r="J9" s="491" t="s">
        <v>1</v>
      </c>
    </row>
    <row r="10" spans="1:10" ht="14.4" customHeight="1" x14ac:dyDescent="0.3">
      <c r="A10" s="487" t="s">
        <v>448</v>
      </c>
      <c r="B10" s="488" t="s">
        <v>691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450</v>
      </c>
      <c r="J10" s="491" t="s">
        <v>1</v>
      </c>
    </row>
    <row r="11" spans="1:10" ht="14.4" customHeight="1" x14ac:dyDescent="0.3">
      <c r="A11" s="487" t="s">
        <v>448</v>
      </c>
      <c r="B11" s="488" t="s">
        <v>692</v>
      </c>
      <c r="C11" s="489">
        <v>1.931</v>
      </c>
      <c r="D11" s="489">
        <v>1.9490000000000001</v>
      </c>
      <c r="E11" s="489"/>
      <c r="F11" s="489">
        <v>2.258</v>
      </c>
      <c r="G11" s="489">
        <v>4.500000244140625</v>
      </c>
      <c r="H11" s="489">
        <v>-2.242000244140625</v>
      </c>
      <c r="I11" s="490">
        <v>0.50177775055459251</v>
      </c>
      <c r="J11" s="491" t="s">
        <v>1</v>
      </c>
    </row>
    <row r="12" spans="1:10" ht="14.4" customHeight="1" x14ac:dyDescent="0.3">
      <c r="A12" s="487" t="s">
        <v>448</v>
      </c>
      <c r="B12" s="488" t="s">
        <v>693</v>
      </c>
      <c r="C12" s="489">
        <v>10.443000000000001</v>
      </c>
      <c r="D12" s="489">
        <v>11.114000000000001</v>
      </c>
      <c r="E12" s="489"/>
      <c r="F12" s="489">
        <v>13.83888</v>
      </c>
      <c r="G12" s="489">
        <v>14.867060546875001</v>
      </c>
      <c r="H12" s="489">
        <v>-1.0281805468750012</v>
      </c>
      <c r="I12" s="490">
        <v>0.9308417058211873</v>
      </c>
      <c r="J12" s="491" t="s">
        <v>1</v>
      </c>
    </row>
    <row r="13" spans="1:10" ht="14.4" customHeight="1" x14ac:dyDescent="0.3">
      <c r="A13" s="487" t="s">
        <v>448</v>
      </c>
      <c r="B13" s="488" t="s">
        <v>454</v>
      </c>
      <c r="C13" s="489">
        <v>3113.3155300000012</v>
      </c>
      <c r="D13" s="489">
        <v>2939.4586599999998</v>
      </c>
      <c r="E13" s="489"/>
      <c r="F13" s="489">
        <v>2266.1492599999992</v>
      </c>
      <c r="G13" s="489">
        <v>3590.2155228271486</v>
      </c>
      <c r="H13" s="489">
        <v>-1324.0662628271493</v>
      </c>
      <c r="I13" s="490">
        <v>0.6312014545064133</v>
      </c>
      <c r="J13" s="491" t="s">
        <v>455</v>
      </c>
    </row>
    <row r="15" spans="1:10" ht="14.4" customHeight="1" x14ac:dyDescent="0.3">
      <c r="A15" s="487" t="s">
        <v>448</v>
      </c>
      <c r="B15" s="488" t="s">
        <v>449</v>
      </c>
      <c r="C15" s="489" t="s">
        <v>450</v>
      </c>
      <c r="D15" s="489" t="s">
        <v>450</v>
      </c>
      <c r="E15" s="489"/>
      <c r="F15" s="489" t="s">
        <v>450</v>
      </c>
      <c r="G15" s="489" t="s">
        <v>450</v>
      </c>
      <c r="H15" s="489" t="s">
        <v>450</v>
      </c>
      <c r="I15" s="490" t="s">
        <v>450</v>
      </c>
      <c r="J15" s="491" t="s">
        <v>68</v>
      </c>
    </row>
    <row r="16" spans="1:10" ht="14.4" customHeight="1" x14ac:dyDescent="0.3">
      <c r="A16" s="487" t="s">
        <v>456</v>
      </c>
      <c r="B16" s="488" t="s">
        <v>457</v>
      </c>
      <c r="C16" s="489" t="s">
        <v>450</v>
      </c>
      <c r="D16" s="489" t="s">
        <v>450</v>
      </c>
      <c r="E16" s="489"/>
      <c r="F16" s="489" t="s">
        <v>450</v>
      </c>
      <c r="G16" s="489" t="s">
        <v>450</v>
      </c>
      <c r="H16" s="489" t="s">
        <v>450</v>
      </c>
      <c r="I16" s="490" t="s">
        <v>450</v>
      </c>
      <c r="J16" s="491" t="s">
        <v>0</v>
      </c>
    </row>
    <row r="17" spans="1:10" ht="14.4" customHeight="1" x14ac:dyDescent="0.3">
      <c r="A17" s="487" t="s">
        <v>456</v>
      </c>
      <c r="B17" s="488" t="s">
        <v>688</v>
      </c>
      <c r="C17" s="489">
        <v>0</v>
      </c>
      <c r="D17" s="489">
        <v>1.0224500000000001</v>
      </c>
      <c r="E17" s="489"/>
      <c r="F17" s="489">
        <v>0</v>
      </c>
      <c r="G17" s="489">
        <v>1</v>
      </c>
      <c r="H17" s="489">
        <v>-1</v>
      </c>
      <c r="I17" s="490">
        <v>0</v>
      </c>
      <c r="J17" s="491" t="s">
        <v>1</v>
      </c>
    </row>
    <row r="18" spans="1:10" ht="14.4" customHeight="1" x14ac:dyDescent="0.3">
      <c r="A18" s="487" t="s">
        <v>456</v>
      </c>
      <c r="B18" s="488" t="s">
        <v>689</v>
      </c>
      <c r="C18" s="489">
        <v>2.7073</v>
      </c>
      <c r="D18" s="489">
        <v>5.2874099999999995</v>
      </c>
      <c r="E18" s="489"/>
      <c r="F18" s="489">
        <v>3.4902899999999999</v>
      </c>
      <c r="G18" s="489">
        <v>12</v>
      </c>
      <c r="H18" s="489">
        <v>-8.5097100000000001</v>
      </c>
      <c r="I18" s="490">
        <v>0.29085749999999999</v>
      </c>
      <c r="J18" s="491" t="s">
        <v>1</v>
      </c>
    </row>
    <row r="19" spans="1:10" ht="14.4" customHeight="1" x14ac:dyDescent="0.3">
      <c r="A19" s="487" t="s">
        <v>456</v>
      </c>
      <c r="B19" s="488" t="s">
        <v>690</v>
      </c>
      <c r="C19" s="489">
        <v>8.0369100000000007</v>
      </c>
      <c r="D19" s="489">
        <v>8.053840000000001</v>
      </c>
      <c r="E19" s="489"/>
      <c r="F19" s="489">
        <v>8.0664500000000015</v>
      </c>
      <c r="G19" s="489">
        <v>13</v>
      </c>
      <c r="H19" s="489">
        <v>-4.9335499999999985</v>
      </c>
      <c r="I19" s="490">
        <v>0.62049615384615397</v>
      </c>
      <c r="J19" s="491" t="s">
        <v>1</v>
      </c>
    </row>
    <row r="20" spans="1:10" ht="14.4" customHeight="1" x14ac:dyDescent="0.3">
      <c r="A20" s="487" t="s">
        <v>456</v>
      </c>
      <c r="B20" s="488" t="s">
        <v>691</v>
      </c>
      <c r="C20" s="489">
        <v>0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450</v>
      </c>
      <c r="J20" s="491" t="s">
        <v>1</v>
      </c>
    </row>
    <row r="21" spans="1:10" ht="14.4" customHeight="1" x14ac:dyDescent="0.3">
      <c r="A21" s="487" t="s">
        <v>456</v>
      </c>
      <c r="B21" s="488" t="s">
        <v>692</v>
      </c>
      <c r="C21" s="489">
        <v>1.5669999999999999</v>
      </c>
      <c r="D21" s="489">
        <v>1.673</v>
      </c>
      <c r="E21" s="489"/>
      <c r="F21" s="489">
        <v>1.8049999999999999</v>
      </c>
      <c r="G21" s="489">
        <v>4</v>
      </c>
      <c r="H21" s="489">
        <v>-2.1950000000000003</v>
      </c>
      <c r="I21" s="490">
        <v>0.45124999999999998</v>
      </c>
      <c r="J21" s="491" t="s">
        <v>1</v>
      </c>
    </row>
    <row r="22" spans="1:10" ht="14.4" customHeight="1" x14ac:dyDescent="0.3">
      <c r="A22" s="487" t="s">
        <v>456</v>
      </c>
      <c r="B22" s="488" t="s">
        <v>693</v>
      </c>
      <c r="C22" s="489">
        <v>2.9820000000000002</v>
      </c>
      <c r="D22" s="489">
        <v>4.83</v>
      </c>
      <c r="E22" s="489"/>
      <c r="F22" s="489">
        <v>5.0007200000000003</v>
      </c>
      <c r="G22" s="489">
        <v>5</v>
      </c>
      <c r="H22" s="489">
        <v>7.2000000000027597E-4</v>
      </c>
      <c r="I22" s="490">
        <v>1.0001440000000001</v>
      </c>
      <c r="J22" s="491" t="s">
        <v>1</v>
      </c>
    </row>
    <row r="23" spans="1:10" ht="14.4" customHeight="1" x14ac:dyDescent="0.3">
      <c r="A23" s="487" t="s">
        <v>456</v>
      </c>
      <c r="B23" s="488" t="s">
        <v>458</v>
      </c>
      <c r="C23" s="489">
        <v>15.293210000000002</v>
      </c>
      <c r="D23" s="489">
        <v>20.866700000000002</v>
      </c>
      <c r="E23" s="489"/>
      <c r="F23" s="489">
        <v>18.362460000000002</v>
      </c>
      <c r="G23" s="489">
        <v>36</v>
      </c>
      <c r="H23" s="489">
        <v>-17.637539999999998</v>
      </c>
      <c r="I23" s="490">
        <v>0.51006833333333335</v>
      </c>
      <c r="J23" s="491" t="s">
        <v>459</v>
      </c>
    </row>
    <row r="24" spans="1:10" ht="14.4" customHeight="1" x14ac:dyDescent="0.3">
      <c r="A24" s="487" t="s">
        <v>450</v>
      </c>
      <c r="B24" s="488" t="s">
        <v>450</v>
      </c>
      <c r="C24" s="489" t="s">
        <v>450</v>
      </c>
      <c r="D24" s="489" t="s">
        <v>450</v>
      </c>
      <c r="E24" s="489"/>
      <c r="F24" s="489" t="s">
        <v>450</v>
      </c>
      <c r="G24" s="489" t="s">
        <v>450</v>
      </c>
      <c r="H24" s="489" t="s">
        <v>450</v>
      </c>
      <c r="I24" s="490" t="s">
        <v>450</v>
      </c>
      <c r="J24" s="491" t="s">
        <v>460</v>
      </c>
    </row>
    <row r="25" spans="1:10" ht="14.4" customHeight="1" x14ac:dyDescent="0.3">
      <c r="A25" s="487" t="s">
        <v>461</v>
      </c>
      <c r="B25" s="488" t="s">
        <v>462</v>
      </c>
      <c r="C25" s="489" t="s">
        <v>450</v>
      </c>
      <c r="D25" s="489" t="s">
        <v>450</v>
      </c>
      <c r="E25" s="489"/>
      <c r="F25" s="489" t="s">
        <v>450</v>
      </c>
      <c r="G25" s="489" t="s">
        <v>450</v>
      </c>
      <c r="H25" s="489" t="s">
        <v>450</v>
      </c>
      <c r="I25" s="490" t="s">
        <v>450</v>
      </c>
      <c r="J25" s="491" t="s">
        <v>0</v>
      </c>
    </row>
    <row r="26" spans="1:10" ht="14.4" customHeight="1" x14ac:dyDescent="0.3">
      <c r="A26" s="487" t="s">
        <v>461</v>
      </c>
      <c r="B26" s="488" t="s">
        <v>687</v>
      </c>
      <c r="C26" s="489">
        <v>2927.6133800000011</v>
      </c>
      <c r="D26" s="489">
        <v>2589.88823</v>
      </c>
      <c r="E26" s="489"/>
      <c r="F26" s="489">
        <v>2095.73281</v>
      </c>
      <c r="G26" s="489">
        <v>3150</v>
      </c>
      <c r="H26" s="489">
        <v>-1054.26719</v>
      </c>
      <c r="I26" s="490">
        <v>0.66531200317460315</v>
      </c>
      <c r="J26" s="491" t="s">
        <v>1</v>
      </c>
    </row>
    <row r="27" spans="1:10" ht="14.4" customHeight="1" x14ac:dyDescent="0.3">
      <c r="A27" s="487" t="s">
        <v>461</v>
      </c>
      <c r="B27" s="488" t="s">
        <v>688</v>
      </c>
      <c r="C27" s="489">
        <v>105.91225000000003</v>
      </c>
      <c r="D27" s="489">
        <v>220.92511999999991</v>
      </c>
      <c r="E27" s="489"/>
      <c r="F27" s="489">
        <v>113.33102999999994</v>
      </c>
      <c r="G27" s="489">
        <v>262</v>
      </c>
      <c r="H27" s="489">
        <v>-148.66897000000006</v>
      </c>
      <c r="I27" s="490">
        <v>0.43256118320610665</v>
      </c>
      <c r="J27" s="491" t="s">
        <v>1</v>
      </c>
    </row>
    <row r="28" spans="1:10" ht="14.4" customHeight="1" x14ac:dyDescent="0.3">
      <c r="A28" s="487" t="s">
        <v>461</v>
      </c>
      <c r="B28" s="488" t="s">
        <v>689</v>
      </c>
      <c r="C28" s="489">
        <v>3.1975799999999999</v>
      </c>
      <c r="D28" s="489">
        <v>1.4938999999999998</v>
      </c>
      <c r="E28" s="489"/>
      <c r="F28" s="489">
        <v>2.2318300000000004</v>
      </c>
      <c r="G28" s="489">
        <v>3</v>
      </c>
      <c r="H28" s="489">
        <v>-0.76816999999999958</v>
      </c>
      <c r="I28" s="490">
        <v>0.74394333333333351</v>
      </c>
      <c r="J28" s="491" t="s">
        <v>1</v>
      </c>
    </row>
    <row r="29" spans="1:10" ht="14.4" customHeight="1" x14ac:dyDescent="0.3">
      <c r="A29" s="487" t="s">
        <v>461</v>
      </c>
      <c r="B29" s="488" t="s">
        <v>690</v>
      </c>
      <c r="C29" s="489">
        <v>53.474109999999996</v>
      </c>
      <c r="D29" s="489">
        <v>99.724709999999988</v>
      </c>
      <c r="E29" s="489"/>
      <c r="F29" s="489">
        <v>27.199969999999993</v>
      </c>
      <c r="G29" s="489">
        <v>130</v>
      </c>
      <c r="H29" s="489">
        <v>-102.80003000000001</v>
      </c>
      <c r="I29" s="490">
        <v>0.20923053846153841</v>
      </c>
      <c r="J29" s="491" t="s">
        <v>1</v>
      </c>
    </row>
    <row r="30" spans="1:10" ht="14.4" customHeight="1" x14ac:dyDescent="0.3">
      <c r="A30" s="487" t="s">
        <v>461</v>
      </c>
      <c r="B30" s="488" t="s">
        <v>692</v>
      </c>
      <c r="C30" s="489">
        <v>0.36399999999999999</v>
      </c>
      <c r="D30" s="489">
        <v>0.27600000000000002</v>
      </c>
      <c r="E30" s="489"/>
      <c r="F30" s="489">
        <v>0.45300000000000001</v>
      </c>
      <c r="G30" s="489">
        <v>1</v>
      </c>
      <c r="H30" s="489">
        <v>-0.54699999999999993</v>
      </c>
      <c r="I30" s="490">
        <v>0.45300000000000001</v>
      </c>
      <c r="J30" s="491" t="s">
        <v>1</v>
      </c>
    </row>
    <row r="31" spans="1:10" ht="14.4" customHeight="1" x14ac:dyDescent="0.3">
      <c r="A31" s="487" t="s">
        <v>461</v>
      </c>
      <c r="B31" s="488" t="s">
        <v>693</v>
      </c>
      <c r="C31" s="489">
        <v>7.4610000000000003</v>
      </c>
      <c r="D31" s="489">
        <v>6.2839999999999998</v>
      </c>
      <c r="E31" s="489"/>
      <c r="F31" s="489">
        <v>8.8381600000000002</v>
      </c>
      <c r="G31" s="489">
        <v>9</v>
      </c>
      <c r="H31" s="489">
        <v>-0.16183999999999976</v>
      </c>
      <c r="I31" s="490">
        <v>0.98201777777777777</v>
      </c>
      <c r="J31" s="491" t="s">
        <v>1</v>
      </c>
    </row>
    <row r="32" spans="1:10" ht="14.4" customHeight="1" x14ac:dyDescent="0.3">
      <c r="A32" s="487" t="s">
        <v>461</v>
      </c>
      <c r="B32" s="488" t="s">
        <v>463</v>
      </c>
      <c r="C32" s="489">
        <v>3098.0223200000009</v>
      </c>
      <c r="D32" s="489">
        <v>2918.5919599999997</v>
      </c>
      <c r="E32" s="489"/>
      <c r="F32" s="489">
        <v>2247.7867999999999</v>
      </c>
      <c r="G32" s="489">
        <v>3555</v>
      </c>
      <c r="H32" s="489">
        <v>-1307.2132000000001</v>
      </c>
      <c r="I32" s="490">
        <v>0.63228883263009839</v>
      </c>
      <c r="J32" s="491" t="s">
        <v>459</v>
      </c>
    </row>
    <row r="33" spans="1:10" ht="14.4" customHeight="1" x14ac:dyDescent="0.3">
      <c r="A33" s="487" t="s">
        <v>450</v>
      </c>
      <c r="B33" s="488" t="s">
        <v>450</v>
      </c>
      <c r="C33" s="489" t="s">
        <v>450</v>
      </c>
      <c r="D33" s="489" t="s">
        <v>450</v>
      </c>
      <c r="E33" s="489"/>
      <c r="F33" s="489" t="s">
        <v>450</v>
      </c>
      <c r="G33" s="489" t="s">
        <v>450</v>
      </c>
      <c r="H33" s="489" t="s">
        <v>450</v>
      </c>
      <c r="I33" s="490" t="s">
        <v>450</v>
      </c>
      <c r="J33" s="491" t="s">
        <v>460</v>
      </c>
    </row>
    <row r="34" spans="1:10" ht="14.4" customHeight="1" x14ac:dyDescent="0.3">
      <c r="A34" s="487" t="s">
        <v>448</v>
      </c>
      <c r="B34" s="488" t="s">
        <v>454</v>
      </c>
      <c r="C34" s="489">
        <v>3113.3155300000008</v>
      </c>
      <c r="D34" s="489">
        <v>2939.4586599999998</v>
      </c>
      <c r="E34" s="489"/>
      <c r="F34" s="489">
        <v>2266.1492599999997</v>
      </c>
      <c r="G34" s="489">
        <v>3590</v>
      </c>
      <c r="H34" s="489">
        <v>-1323.8507400000003</v>
      </c>
      <c r="I34" s="490">
        <v>0.63123934818941496</v>
      </c>
      <c r="J34" s="491" t="s">
        <v>455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1036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18.316564599092381</v>
      </c>
      <c r="J3" s="98">
        <f>SUBTOTAL(9,J5:J1048576)</f>
        <v>124723</v>
      </c>
      <c r="K3" s="99">
        <f>SUBTOTAL(9,K5:K1048576)</f>
        <v>2284496.8864925988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448</v>
      </c>
      <c r="B5" s="565" t="s">
        <v>449</v>
      </c>
      <c r="C5" s="568" t="s">
        <v>456</v>
      </c>
      <c r="D5" s="612" t="s">
        <v>457</v>
      </c>
      <c r="E5" s="568" t="s">
        <v>694</v>
      </c>
      <c r="F5" s="612" t="s">
        <v>695</v>
      </c>
      <c r="G5" s="568" t="s">
        <v>696</v>
      </c>
      <c r="H5" s="568" t="s">
        <v>697</v>
      </c>
      <c r="I5" s="116">
        <v>0.62999999523162842</v>
      </c>
      <c r="J5" s="116">
        <v>1000</v>
      </c>
      <c r="K5" s="591">
        <v>630</v>
      </c>
    </row>
    <row r="6" spans="1:11" ht="14.4" customHeight="1" x14ac:dyDescent="0.3">
      <c r="A6" s="571" t="s">
        <v>448</v>
      </c>
      <c r="B6" s="572" t="s">
        <v>449</v>
      </c>
      <c r="C6" s="575" t="s">
        <v>456</v>
      </c>
      <c r="D6" s="613" t="s">
        <v>457</v>
      </c>
      <c r="E6" s="575" t="s">
        <v>694</v>
      </c>
      <c r="F6" s="613" t="s">
        <v>695</v>
      </c>
      <c r="G6" s="575" t="s">
        <v>696</v>
      </c>
      <c r="H6" s="575" t="s">
        <v>698</v>
      </c>
      <c r="I6" s="592">
        <v>0.63999998569488525</v>
      </c>
      <c r="J6" s="592">
        <v>500</v>
      </c>
      <c r="K6" s="593">
        <v>320</v>
      </c>
    </row>
    <row r="7" spans="1:11" ht="14.4" customHeight="1" x14ac:dyDescent="0.3">
      <c r="A7" s="571" t="s">
        <v>448</v>
      </c>
      <c r="B7" s="572" t="s">
        <v>449</v>
      </c>
      <c r="C7" s="575" t="s">
        <v>456</v>
      </c>
      <c r="D7" s="613" t="s">
        <v>457</v>
      </c>
      <c r="E7" s="575" t="s">
        <v>694</v>
      </c>
      <c r="F7" s="613" t="s">
        <v>695</v>
      </c>
      <c r="G7" s="575" t="s">
        <v>699</v>
      </c>
      <c r="H7" s="575" t="s">
        <v>700</v>
      </c>
      <c r="I7" s="592">
        <v>1.1799999475479126</v>
      </c>
      <c r="J7" s="592">
        <v>6</v>
      </c>
      <c r="K7" s="593">
        <v>7.0799999237060547</v>
      </c>
    </row>
    <row r="8" spans="1:11" ht="14.4" customHeight="1" x14ac:dyDescent="0.3">
      <c r="A8" s="571" t="s">
        <v>448</v>
      </c>
      <c r="B8" s="572" t="s">
        <v>449</v>
      </c>
      <c r="C8" s="575" t="s">
        <v>456</v>
      </c>
      <c r="D8" s="613" t="s">
        <v>457</v>
      </c>
      <c r="E8" s="575" t="s">
        <v>694</v>
      </c>
      <c r="F8" s="613" t="s">
        <v>695</v>
      </c>
      <c r="G8" s="575" t="s">
        <v>701</v>
      </c>
      <c r="H8" s="575" t="s">
        <v>702</v>
      </c>
      <c r="I8" s="592">
        <v>22.299999237060547</v>
      </c>
      <c r="J8" s="592">
        <v>2</v>
      </c>
      <c r="K8" s="593">
        <v>44.599998474121094</v>
      </c>
    </row>
    <row r="9" spans="1:11" ht="14.4" customHeight="1" x14ac:dyDescent="0.3">
      <c r="A9" s="571" t="s">
        <v>448</v>
      </c>
      <c r="B9" s="572" t="s">
        <v>449</v>
      </c>
      <c r="C9" s="575" t="s">
        <v>456</v>
      </c>
      <c r="D9" s="613" t="s">
        <v>457</v>
      </c>
      <c r="E9" s="575" t="s">
        <v>694</v>
      </c>
      <c r="F9" s="613" t="s">
        <v>695</v>
      </c>
      <c r="G9" s="575" t="s">
        <v>703</v>
      </c>
      <c r="H9" s="575" t="s">
        <v>704</v>
      </c>
      <c r="I9" s="592">
        <v>27.877777311537002</v>
      </c>
      <c r="J9" s="592">
        <v>13</v>
      </c>
      <c r="K9" s="593">
        <v>362.41999244689941</v>
      </c>
    </row>
    <row r="10" spans="1:11" ht="14.4" customHeight="1" x14ac:dyDescent="0.3">
      <c r="A10" s="571" t="s">
        <v>448</v>
      </c>
      <c r="B10" s="572" t="s">
        <v>449</v>
      </c>
      <c r="C10" s="575" t="s">
        <v>456</v>
      </c>
      <c r="D10" s="613" t="s">
        <v>457</v>
      </c>
      <c r="E10" s="575" t="s">
        <v>694</v>
      </c>
      <c r="F10" s="613" t="s">
        <v>695</v>
      </c>
      <c r="G10" s="575" t="s">
        <v>705</v>
      </c>
      <c r="H10" s="575" t="s">
        <v>706</v>
      </c>
      <c r="I10" s="592">
        <v>28.731249570846558</v>
      </c>
      <c r="J10" s="592">
        <v>74</v>
      </c>
      <c r="K10" s="593">
        <v>2126.18994140625</v>
      </c>
    </row>
    <row r="11" spans="1:11" ht="14.4" customHeight="1" x14ac:dyDescent="0.3">
      <c r="A11" s="571" t="s">
        <v>448</v>
      </c>
      <c r="B11" s="572" t="s">
        <v>449</v>
      </c>
      <c r="C11" s="575" t="s">
        <v>456</v>
      </c>
      <c r="D11" s="613" t="s">
        <v>457</v>
      </c>
      <c r="E11" s="575" t="s">
        <v>707</v>
      </c>
      <c r="F11" s="613" t="s">
        <v>708</v>
      </c>
      <c r="G11" s="575" t="s">
        <v>709</v>
      </c>
      <c r="H11" s="575" t="s">
        <v>710</v>
      </c>
      <c r="I11" s="592">
        <v>9.9999997764825821E-3</v>
      </c>
      <c r="J11" s="592">
        <v>900</v>
      </c>
      <c r="K11" s="593">
        <v>9</v>
      </c>
    </row>
    <row r="12" spans="1:11" ht="14.4" customHeight="1" x14ac:dyDescent="0.3">
      <c r="A12" s="571" t="s">
        <v>448</v>
      </c>
      <c r="B12" s="572" t="s">
        <v>449</v>
      </c>
      <c r="C12" s="575" t="s">
        <v>456</v>
      </c>
      <c r="D12" s="613" t="s">
        <v>457</v>
      </c>
      <c r="E12" s="575" t="s">
        <v>707</v>
      </c>
      <c r="F12" s="613" t="s">
        <v>708</v>
      </c>
      <c r="G12" s="575" t="s">
        <v>711</v>
      </c>
      <c r="H12" s="575" t="s">
        <v>712</v>
      </c>
      <c r="I12" s="592">
        <v>140.39999389648437</v>
      </c>
      <c r="J12" s="592">
        <v>2</v>
      </c>
      <c r="K12" s="593">
        <v>280.79998779296875</v>
      </c>
    </row>
    <row r="13" spans="1:11" ht="14.4" customHeight="1" x14ac:dyDescent="0.3">
      <c r="A13" s="571" t="s">
        <v>448</v>
      </c>
      <c r="B13" s="572" t="s">
        <v>449</v>
      </c>
      <c r="C13" s="575" t="s">
        <v>456</v>
      </c>
      <c r="D13" s="613" t="s">
        <v>457</v>
      </c>
      <c r="E13" s="575" t="s">
        <v>707</v>
      </c>
      <c r="F13" s="613" t="s">
        <v>708</v>
      </c>
      <c r="G13" s="575" t="s">
        <v>713</v>
      </c>
      <c r="H13" s="575" t="s">
        <v>714</v>
      </c>
      <c r="I13" s="592">
        <v>4.619999885559082</v>
      </c>
      <c r="J13" s="592">
        <v>100</v>
      </c>
      <c r="K13" s="593">
        <v>462</v>
      </c>
    </row>
    <row r="14" spans="1:11" ht="14.4" customHeight="1" x14ac:dyDescent="0.3">
      <c r="A14" s="571" t="s">
        <v>448</v>
      </c>
      <c r="B14" s="572" t="s">
        <v>449</v>
      </c>
      <c r="C14" s="575" t="s">
        <v>456</v>
      </c>
      <c r="D14" s="613" t="s">
        <v>457</v>
      </c>
      <c r="E14" s="575" t="s">
        <v>707</v>
      </c>
      <c r="F14" s="613" t="s">
        <v>708</v>
      </c>
      <c r="G14" s="575" t="s">
        <v>715</v>
      </c>
      <c r="H14" s="575" t="s">
        <v>716</v>
      </c>
      <c r="I14" s="592">
        <v>0.25</v>
      </c>
      <c r="J14" s="592">
        <v>200</v>
      </c>
      <c r="K14" s="593">
        <v>50</v>
      </c>
    </row>
    <row r="15" spans="1:11" ht="14.4" customHeight="1" x14ac:dyDescent="0.3">
      <c r="A15" s="571" t="s">
        <v>448</v>
      </c>
      <c r="B15" s="572" t="s">
        <v>449</v>
      </c>
      <c r="C15" s="575" t="s">
        <v>456</v>
      </c>
      <c r="D15" s="613" t="s">
        <v>457</v>
      </c>
      <c r="E15" s="575" t="s">
        <v>707</v>
      </c>
      <c r="F15" s="613" t="s">
        <v>708</v>
      </c>
      <c r="G15" s="575" t="s">
        <v>717</v>
      </c>
      <c r="H15" s="575" t="s">
        <v>718</v>
      </c>
      <c r="I15" s="592">
        <v>13.310000419616699</v>
      </c>
      <c r="J15" s="592">
        <v>60</v>
      </c>
      <c r="K15" s="593">
        <v>798.62002563476562</v>
      </c>
    </row>
    <row r="16" spans="1:11" ht="14.4" customHeight="1" x14ac:dyDescent="0.3">
      <c r="A16" s="571" t="s">
        <v>448</v>
      </c>
      <c r="B16" s="572" t="s">
        <v>449</v>
      </c>
      <c r="C16" s="575" t="s">
        <v>456</v>
      </c>
      <c r="D16" s="613" t="s">
        <v>457</v>
      </c>
      <c r="E16" s="575" t="s">
        <v>707</v>
      </c>
      <c r="F16" s="613" t="s">
        <v>708</v>
      </c>
      <c r="G16" s="575" t="s">
        <v>719</v>
      </c>
      <c r="H16" s="575" t="s">
        <v>720</v>
      </c>
      <c r="I16" s="592">
        <v>15.039999961853027</v>
      </c>
      <c r="J16" s="592">
        <v>1</v>
      </c>
      <c r="K16" s="593">
        <v>15.039999961853027</v>
      </c>
    </row>
    <row r="17" spans="1:11" ht="14.4" customHeight="1" x14ac:dyDescent="0.3">
      <c r="A17" s="571" t="s">
        <v>448</v>
      </c>
      <c r="B17" s="572" t="s">
        <v>449</v>
      </c>
      <c r="C17" s="575" t="s">
        <v>456</v>
      </c>
      <c r="D17" s="613" t="s">
        <v>457</v>
      </c>
      <c r="E17" s="575" t="s">
        <v>707</v>
      </c>
      <c r="F17" s="613" t="s">
        <v>708</v>
      </c>
      <c r="G17" s="575" t="s">
        <v>721</v>
      </c>
      <c r="H17" s="575" t="s">
        <v>722</v>
      </c>
      <c r="I17" s="592">
        <v>6.2399997711181641</v>
      </c>
      <c r="J17" s="592">
        <v>1</v>
      </c>
      <c r="K17" s="593">
        <v>6.2399997711181641</v>
      </c>
    </row>
    <row r="18" spans="1:11" ht="14.4" customHeight="1" x14ac:dyDescent="0.3">
      <c r="A18" s="571" t="s">
        <v>448</v>
      </c>
      <c r="B18" s="572" t="s">
        <v>449</v>
      </c>
      <c r="C18" s="575" t="s">
        <v>456</v>
      </c>
      <c r="D18" s="613" t="s">
        <v>457</v>
      </c>
      <c r="E18" s="575" t="s">
        <v>707</v>
      </c>
      <c r="F18" s="613" t="s">
        <v>708</v>
      </c>
      <c r="G18" s="575" t="s">
        <v>723</v>
      </c>
      <c r="H18" s="575" t="s">
        <v>724</v>
      </c>
      <c r="I18" s="592">
        <v>2.369999885559082</v>
      </c>
      <c r="J18" s="592">
        <v>70</v>
      </c>
      <c r="K18" s="593">
        <v>165.90000152587891</v>
      </c>
    </row>
    <row r="19" spans="1:11" ht="14.4" customHeight="1" x14ac:dyDescent="0.3">
      <c r="A19" s="571" t="s">
        <v>448</v>
      </c>
      <c r="B19" s="572" t="s">
        <v>449</v>
      </c>
      <c r="C19" s="575" t="s">
        <v>456</v>
      </c>
      <c r="D19" s="613" t="s">
        <v>457</v>
      </c>
      <c r="E19" s="575" t="s">
        <v>707</v>
      </c>
      <c r="F19" s="613" t="s">
        <v>708</v>
      </c>
      <c r="G19" s="575" t="s">
        <v>725</v>
      </c>
      <c r="H19" s="575" t="s">
        <v>726</v>
      </c>
      <c r="I19" s="592">
        <v>1.9800000190734863</v>
      </c>
      <c r="J19" s="592">
        <v>50</v>
      </c>
      <c r="K19" s="593">
        <v>99</v>
      </c>
    </row>
    <row r="20" spans="1:11" ht="14.4" customHeight="1" x14ac:dyDescent="0.3">
      <c r="A20" s="571" t="s">
        <v>448</v>
      </c>
      <c r="B20" s="572" t="s">
        <v>449</v>
      </c>
      <c r="C20" s="575" t="s">
        <v>456</v>
      </c>
      <c r="D20" s="613" t="s">
        <v>457</v>
      </c>
      <c r="E20" s="575" t="s">
        <v>707</v>
      </c>
      <c r="F20" s="613" t="s">
        <v>708</v>
      </c>
      <c r="G20" s="575" t="s">
        <v>727</v>
      </c>
      <c r="H20" s="575" t="s">
        <v>728</v>
      </c>
      <c r="I20" s="592">
        <v>2.0344444115956626</v>
      </c>
      <c r="J20" s="592">
        <v>850</v>
      </c>
      <c r="K20" s="593">
        <v>1730</v>
      </c>
    </row>
    <row r="21" spans="1:11" ht="14.4" customHeight="1" x14ac:dyDescent="0.3">
      <c r="A21" s="571" t="s">
        <v>448</v>
      </c>
      <c r="B21" s="572" t="s">
        <v>449</v>
      </c>
      <c r="C21" s="575" t="s">
        <v>456</v>
      </c>
      <c r="D21" s="613" t="s">
        <v>457</v>
      </c>
      <c r="E21" s="575" t="s">
        <v>707</v>
      </c>
      <c r="F21" s="613" t="s">
        <v>708</v>
      </c>
      <c r="G21" s="575" t="s">
        <v>729</v>
      </c>
      <c r="H21" s="575" t="s">
        <v>730</v>
      </c>
      <c r="I21" s="592">
        <v>2.7000000476837158</v>
      </c>
      <c r="J21" s="592">
        <v>100</v>
      </c>
      <c r="K21" s="593">
        <v>270</v>
      </c>
    </row>
    <row r="22" spans="1:11" ht="14.4" customHeight="1" x14ac:dyDescent="0.3">
      <c r="A22" s="571" t="s">
        <v>448</v>
      </c>
      <c r="B22" s="572" t="s">
        <v>449</v>
      </c>
      <c r="C22" s="575" t="s">
        <v>456</v>
      </c>
      <c r="D22" s="613" t="s">
        <v>457</v>
      </c>
      <c r="E22" s="575" t="s">
        <v>707</v>
      </c>
      <c r="F22" s="613" t="s">
        <v>708</v>
      </c>
      <c r="G22" s="575" t="s">
        <v>731</v>
      </c>
      <c r="H22" s="575" t="s">
        <v>732</v>
      </c>
      <c r="I22" s="592">
        <v>2.1650000810623169</v>
      </c>
      <c r="J22" s="592">
        <v>75</v>
      </c>
      <c r="K22" s="593">
        <v>162.25</v>
      </c>
    </row>
    <row r="23" spans="1:11" ht="14.4" customHeight="1" x14ac:dyDescent="0.3">
      <c r="A23" s="571" t="s">
        <v>448</v>
      </c>
      <c r="B23" s="572" t="s">
        <v>449</v>
      </c>
      <c r="C23" s="575" t="s">
        <v>456</v>
      </c>
      <c r="D23" s="613" t="s">
        <v>457</v>
      </c>
      <c r="E23" s="575" t="s">
        <v>707</v>
      </c>
      <c r="F23" s="613" t="s">
        <v>708</v>
      </c>
      <c r="G23" s="575" t="s">
        <v>733</v>
      </c>
      <c r="H23" s="575" t="s">
        <v>734</v>
      </c>
      <c r="I23" s="592">
        <v>1.9700000286102295</v>
      </c>
      <c r="J23" s="592">
        <v>1400</v>
      </c>
      <c r="K23" s="593">
        <v>2753.60009765625</v>
      </c>
    </row>
    <row r="24" spans="1:11" ht="14.4" customHeight="1" x14ac:dyDescent="0.3">
      <c r="A24" s="571" t="s">
        <v>448</v>
      </c>
      <c r="B24" s="572" t="s">
        <v>449</v>
      </c>
      <c r="C24" s="575" t="s">
        <v>456</v>
      </c>
      <c r="D24" s="613" t="s">
        <v>457</v>
      </c>
      <c r="E24" s="575" t="s">
        <v>707</v>
      </c>
      <c r="F24" s="613" t="s">
        <v>708</v>
      </c>
      <c r="G24" s="575" t="s">
        <v>735</v>
      </c>
      <c r="H24" s="575" t="s">
        <v>736</v>
      </c>
      <c r="I24" s="592">
        <v>2.5279999732971192</v>
      </c>
      <c r="J24" s="592">
        <v>500</v>
      </c>
      <c r="K24" s="593">
        <v>1263.9999923706055</v>
      </c>
    </row>
    <row r="25" spans="1:11" ht="14.4" customHeight="1" x14ac:dyDescent="0.3">
      <c r="A25" s="571" t="s">
        <v>448</v>
      </c>
      <c r="B25" s="572" t="s">
        <v>449</v>
      </c>
      <c r="C25" s="575" t="s">
        <v>456</v>
      </c>
      <c r="D25" s="613" t="s">
        <v>457</v>
      </c>
      <c r="E25" s="575" t="s">
        <v>737</v>
      </c>
      <c r="F25" s="613" t="s">
        <v>738</v>
      </c>
      <c r="G25" s="575" t="s">
        <v>739</v>
      </c>
      <c r="H25" s="575" t="s">
        <v>740</v>
      </c>
      <c r="I25" s="592">
        <v>1.804444392522176</v>
      </c>
      <c r="J25" s="592">
        <v>900</v>
      </c>
      <c r="K25" s="593">
        <v>1624</v>
      </c>
    </row>
    <row r="26" spans="1:11" ht="14.4" customHeight="1" x14ac:dyDescent="0.3">
      <c r="A26" s="571" t="s">
        <v>448</v>
      </c>
      <c r="B26" s="572" t="s">
        <v>449</v>
      </c>
      <c r="C26" s="575" t="s">
        <v>456</v>
      </c>
      <c r="D26" s="613" t="s">
        <v>457</v>
      </c>
      <c r="E26" s="575" t="s">
        <v>737</v>
      </c>
      <c r="F26" s="613" t="s">
        <v>738</v>
      </c>
      <c r="G26" s="575" t="s">
        <v>741</v>
      </c>
      <c r="H26" s="575" t="s">
        <v>742</v>
      </c>
      <c r="I26" s="592">
        <v>1.809999942779541</v>
      </c>
      <c r="J26" s="592">
        <v>100</v>
      </c>
      <c r="K26" s="593">
        <v>181</v>
      </c>
    </row>
    <row r="27" spans="1:11" ht="14.4" customHeight="1" x14ac:dyDescent="0.3">
      <c r="A27" s="571" t="s">
        <v>448</v>
      </c>
      <c r="B27" s="572" t="s">
        <v>449</v>
      </c>
      <c r="C27" s="575" t="s">
        <v>456</v>
      </c>
      <c r="D27" s="613" t="s">
        <v>457</v>
      </c>
      <c r="E27" s="575" t="s">
        <v>743</v>
      </c>
      <c r="F27" s="613" t="s">
        <v>744</v>
      </c>
      <c r="G27" s="575" t="s">
        <v>745</v>
      </c>
      <c r="H27" s="575" t="s">
        <v>746</v>
      </c>
      <c r="I27" s="592">
        <v>0.63249999284744263</v>
      </c>
      <c r="J27" s="592">
        <v>1400</v>
      </c>
      <c r="K27" s="593">
        <v>886</v>
      </c>
    </row>
    <row r="28" spans="1:11" ht="14.4" customHeight="1" x14ac:dyDescent="0.3">
      <c r="A28" s="571" t="s">
        <v>448</v>
      </c>
      <c r="B28" s="572" t="s">
        <v>449</v>
      </c>
      <c r="C28" s="575" t="s">
        <v>456</v>
      </c>
      <c r="D28" s="613" t="s">
        <v>457</v>
      </c>
      <c r="E28" s="575" t="s">
        <v>743</v>
      </c>
      <c r="F28" s="613" t="s">
        <v>744</v>
      </c>
      <c r="G28" s="575" t="s">
        <v>747</v>
      </c>
      <c r="H28" s="575" t="s">
        <v>748</v>
      </c>
      <c r="I28" s="592">
        <v>0.63249999284744263</v>
      </c>
      <c r="J28" s="592">
        <v>3000</v>
      </c>
      <c r="K28" s="593">
        <v>1898</v>
      </c>
    </row>
    <row r="29" spans="1:11" ht="14.4" customHeight="1" x14ac:dyDescent="0.3">
      <c r="A29" s="571" t="s">
        <v>448</v>
      </c>
      <c r="B29" s="572" t="s">
        <v>449</v>
      </c>
      <c r="C29" s="575" t="s">
        <v>456</v>
      </c>
      <c r="D29" s="613" t="s">
        <v>457</v>
      </c>
      <c r="E29" s="575" t="s">
        <v>743</v>
      </c>
      <c r="F29" s="613" t="s">
        <v>744</v>
      </c>
      <c r="G29" s="575" t="s">
        <v>749</v>
      </c>
      <c r="H29" s="575" t="s">
        <v>750</v>
      </c>
      <c r="I29" s="592">
        <v>0.62999999523162842</v>
      </c>
      <c r="J29" s="592">
        <v>800</v>
      </c>
      <c r="K29" s="593">
        <v>504</v>
      </c>
    </row>
    <row r="30" spans="1:11" ht="14.4" customHeight="1" x14ac:dyDescent="0.3">
      <c r="A30" s="571" t="s">
        <v>448</v>
      </c>
      <c r="B30" s="572" t="s">
        <v>449</v>
      </c>
      <c r="C30" s="575" t="s">
        <v>456</v>
      </c>
      <c r="D30" s="613" t="s">
        <v>457</v>
      </c>
      <c r="E30" s="575" t="s">
        <v>743</v>
      </c>
      <c r="F30" s="613" t="s">
        <v>744</v>
      </c>
      <c r="G30" s="575" t="s">
        <v>751</v>
      </c>
      <c r="H30" s="575" t="s">
        <v>752</v>
      </c>
      <c r="I30" s="592">
        <v>7.5</v>
      </c>
      <c r="J30" s="592">
        <v>2</v>
      </c>
      <c r="K30" s="593">
        <v>15</v>
      </c>
    </row>
    <row r="31" spans="1:11" ht="14.4" customHeight="1" x14ac:dyDescent="0.3">
      <c r="A31" s="571" t="s">
        <v>448</v>
      </c>
      <c r="B31" s="572" t="s">
        <v>449</v>
      </c>
      <c r="C31" s="575" t="s">
        <v>456</v>
      </c>
      <c r="D31" s="613" t="s">
        <v>457</v>
      </c>
      <c r="E31" s="575" t="s">
        <v>743</v>
      </c>
      <c r="F31" s="613" t="s">
        <v>744</v>
      </c>
      <c r="G31" s="575" t="s">
        <v>745</v>
      </c>
      <c r="H31" s="575" t="s">
        <v>753</v>
      </c>
      <c r="I31" s="592">
        <v>0.62999999523162842</v>
      </c>
      <c r="J31" s="592">
        <v>400</v>
      </c>
      <c r="K31" s="593">
        <v>252</v>
      </c>
    </row>
    <row r="32" spans="1:11" ht="14.4" customHeight="1" x14ac:dyDescent="0.3">
      <c r="A32" s="571" t="s">
        <v>448</v>
      </c>
      <c r="B32" s="572" t="s">
        <v>449</v>
      </c>
      <c r="C32" s="575" t="s">
        <v>456</v>
      </c>
      <c r="D32" s="613" t="s">
        <v>457</v>
      </c>
      <c r="E32" s="575" t="s">
        <v>743</v>
      </c>
      <c r="F32" s="613" t="s">
        <v>744</v>
      </c>
      <c r="G32" s="575" t="s">
        <v>747</v>
      </c>
      <c r="H32" s="575" t="s">
        <v>754</v>
      </c>
      <c r="I32" s="592">
        <v>0.62999999523162842</v>
      </c>
      <c r="J32" s="592">
        <v>1200</v>
      </c>
      <c r="K32" s="593">
        <v>756</v>
      </c>
    </row>
    <row r="33" spans="1:11" ht="14.4" customHeight="1" x14ac:dyDescent="0.3">
      <c r="A33" s="571" t="s">
        <v>448</v>
      </c>
      <c r="B33" s="572" t="s">
        <v>449</v>
      </c>
      <c r="C33" s="575" t="s">
        <v>456</v>
      </c>
      <c r="D33" s="613" t="s">
        <v>457</v>
      </c>
      <c r="E33" s="575" t="s">
        <v>743</v>
      </c>
      <c r="F33" s="613" t="s">
        <v>744</v>
      </c>
      <c r="G33" s="575" t="s">
        <v>747</v>
      </c>
      <c r="H33" s="575" t="s">
        <v>755</v>
      </c>
      <c r="I33" s="592">
        <v>0.62000000476837158</v>
      </c>
      <c r="J33" s="592">
        <v>400</v>
      </c>
      <c r="K33" s="593">
        <v>248</v>
      </c>
    </row>
    <row r="34" spans="1:11" ht="14.4" customHeight="1" x14ac:dyDescent="0.3">
      <c r="A34" s="571" t="s">
        <v>448</v>
      </c>
      <c r="B34" s="572" t="s">
        <v>449</v>
      </c>
      <c r="C34" s="575" t="s">
        <v>456</v>
      </c>
      <c r="D34" s="613" t="s">
        <v>457</v>
      </c>
      <c r="E34" s="575" t="s">
        <v>743</v>
      </c>
      <c r="F34" s="613" t="s">
        <v>744</v>
      </c>
      <c r="G34" s="575" t="s">
        <v>756</v>
      </c>
      <c r="H34" s="575" t="s">
        <v>757</v>
      </c>
      <c r="I34" s="592">
        <v>0.73500001430511475</v>
      </c>
      <c r="J34" s="592">
        <v>600</v>
      </c>
      <c r="K34" s="593">
        <v>441.72000122070312</v>
      </c>
    </row>
    <row r="35" spans="1:11" ht="14.4" customHeight="1" x14ac:dyDescent="0.3">
      <c r="A35" s="571" t="s">
        <v>448</v>
      </c>
      <c r="B35" s="572" t="s">
        <v>449</v>
      </c>
      <c r="C35" s="575" t="s">
        <v>461</v>
      </c>
      <c r="D35" s="613" t="s">
        <v>462</v>
      </c>
      <c r="E35" s="575" t="s">
        <v>758</v>
      </c>
      <c r="F35" s="613" t="s">
        <v>759</v>
      </c>
      <c r="G35" s="575" t="s">
        <v>760</v>
      </c>
      <c r="H35" s="575" t="s">
        <v>761</v>
      </c>
      <c r="I35" s="592">
        <v>7986</v>
      </c>
      <c r="J35" s="592">
        <v>1</v>
      </c>
      <c r="K35" s="593">
        <v>7986</v>
      </c>
    </row>
    <row r="36" spans="1:11" ht="14.4" customHeight="1" x14ac:dyDescent="0.3">
      <c r="A36" s="571" t="s">
        <v>448</v>
      </c>
      <c r="B36" s="572" t="s">
        <v>449</v>
      </c>
      <c r="C36" s="575" t="s">
        <v>461</v>
      </c>
      <c r="D36" s="613" t="s">
        <v>462</v>
      </c>
      <c r="E36" s="575" t="s">
        <v>758</v>
      </c>
      <c r="F36" s="613" t="s">
        <v>759</v>
      </c>
      <c r="G36" s="575" t="s">
        <v>762</v>
      </c>
      <c r="H36" s="575" t="s">
        <v>763</v>
      </c>
      <c r="I36" s="592">
        <v>1297.1200195312499</v>
      </c>
      <c r="J36" s="592">
        <v>50</v>
      </c>
      <c r="K36" s="593">
        <v>64856</v>
      </c>
    </row>
    <row r="37" spans="1:11" ht="14.4" customHeight="1" x14ac:dyDescent="0.3">
      <c r="A37" s="571" t="s">
        <v>448</v>
      </c>
      <c r="B37" s="572" t="s">
        <v>449</v>
      </c>
      <c r="C37" s="575" t="s">
        <v>461</v>
      </c>
      <c r="D37" s="613" t="s">
        <v>462</v>
      </c>
      <c r="E37" s="575" t="s">
        <v>758</v>
      </c>
      <c r="F37" s="613" t="s">
        <v>759</v>
      </c>
      <c r="G37" s="575" t="s">
        <v>764</v>
      </c>
      <c r="H37" s="575" t="s">
        <v>765</v>
      </c>
      <c r="I37" s="592">
        <v>10188.2001953125</v>
      </c>
      <c r="J37" s="592">
        <v>1</v>
      </c>
      <c r="K37" s="593">
        <v>10188.2001953125</v>
      </c>
    </row>
    <row r="38" spans="1:11" ht="14.4" customHeight="1" x14ac:dyDescent="0.3">
      <c r="A38" s="571" t="s">
        <v>448</v>
      </c>
      <c r="B38" s="572" t="s">
        <v>449</v>
      </c>
      <c r="C38" s="575" t="s">
        <v>461</v>
      </c>
      <c r="D38" s="613" t="s">
        <v>462</v>
      </c>
      <c r="E38" s="575" t="s">
        <v>758</v>
      </c>
      <c r="F38" s="613" t="s">
        <v>759</v>
      </c>
      <c r="G38" s="575" t="s">
        <v>766</v>
      </c>
      <c r="H38" s="575" t="s">
        <v>767</v>
      </c>
      <c r="I38" s="592">
        <v>182.71000671386719</v>
      </c>
      <c r="J38" s="592">
        <v>2</v>
      </c>
      <c r="K38" s="593">
        <v>365.42001342773437</v>
      </c>
    </row>
    <row r="39" spans="1:11" ht="14.4" customHeight="1" x14ac:dyDescent="0.3">
      <c r="A39" s="571" t="s">
        <v>448</v>
      </c>
      <c r="B39" s="572" t="s">
        <v>449</v>
      </c>
      <c r="C39" s="575" t="s">
        <v>461</v>
      </c>
      <c r="D39" s="613" t="s">
        <v>462</v>
      </c>
      <c r="E39" s="575" t="s">
        <v>758</v>
      </c>
      <c r="F39" s="613" t="s">
        <v>759</v>
      </c>
      <c r="G39" s="575" t="s">
        <v>768</v>
      </c>
      <c r="H39" s="575" t="s">
        <v>769</v>
      </c>
      <c r="I39" s="592">
        <v>35997.5</v>
      </c>
      <c r="J39" s="592">
        <v>1</v>
      </c>
      <c r="K39" s="593">
        <v>35997.5</v>
      </c>
    </row>
    <row r="40" spans="1:11" ht="14.4" customHeight="1" x14ac:dyDescent="0.3">
      <c r="A40" s="571" t="s">
        <v>448</v>
      </c>
      <c r="B40" s="572" t="s">
        <v>449</v>
      </c>
      <c r="C40" s="575" t="s">
        <v>461</v>
      </c>
      <c r="D40" s="613" t="s">
        <v>462</v>
      </c>
      <c r="E40" s="575" t="s">
        <v>758</v>
      </c>
      <c r="F40" s="613" t="s">
        <v>759</v>
      </c>
      <c r="G40" s="575" t="s">
        <v>770</v>
      </c>
      <c r="H40" s="575" t="s">
        <v>771</v>
      </c>
      <c r="I40" s="592">
        <v>7393.10009765625</v>
      </c>
      <c r="J40" s="592">
        <v>1</v>
      </c>
      <c r="K40" s="593">
        <v>7393.10009765625</v>
      </c>
    </row>
    <row r="41" spans="1:11" ht="14.4" customHeight="1" x14ac:dyDescent="0.3">
      <c r="A41" s="571" t="s">
        <v>448</v>
      </c>
      <c r="B41" s="572" t="s">
        <v>449</v>
      </c>
      <c r="C41" s="575" t="s">
        <v>461</v>
      </c>
      <c r="D41" s="613" t="s">
        <v>462</v>
      </c>
      <c r="E41" s="575" t="s">
        <v>758</v>
      </c>
      <c r="F41" s="613" t="s">
        <v>759</v>
      </c>
      <c r="G41" s="575" t="s">
        <v>772</v>
      </c>
      <c r="H41" s="575" t="s">
        <v>773</v>
      </c>
      <c r="I41" s="592">
        <v>4299.143310546875</v>
      </c>
      <c r="J41" s="592">
        <v>3</v>
      </c>
      <c r="K41" s="593">
        <v>12897.429931640625</v>
      </c>
    </row>
    <row r="42" spans="1:11" ht="14.4" customHeight="1" x14ac:dyDescent="0.3">
      <c r="A42" s="571" t="s">
        <v>448</v>
      </c>
      <c r="B42" s="572" t="s">
        <v>449</v>
      </c>
      <c r="C42" s="575" t="s">
        <v>461</v>
      </c>
      <c r="D42" s="613" t="s">
        <v>462</v>
      </c>
      <c r="E42" s="575" t="s">
        <v>758</v>
      </c>
      <c r="F42" s="613" t="s">
        <v>759</v>
      </c>
      <c r="G42" s="575" t="s">
        <v>774</v>
      </c>
      <c r="H42" s="575" t="s">
        <v>775</v>
      </c>
      <c r="I42" s="592">
        <v>9486.400390625</v>
      </c>
      <c r="J42" s="592">
        <v>1</v>
      </c>
      <c r="K42" s="593">
        <v>9486.400390625</v>
      </c>
    </row>
    <row r="43" spans="1:11" ht="14.4" customHeight="1" x14ac:dyDescent="0.3">
      <c r="A43" s="571" t="s">
        <v>448</v>
      </c>
      <c r="B43" s="572" t="s">
        <v>449</v>
      </c>
      <c r="C43" s="575" t="s">
        <v>461</v>
      </c>
      <c r="D43" s="613" t="s">
        <v>462</v>
      </c>
      <c r="E43" s="575" t="s">
        <v>758</v>
      </c>
      <c r="F43" s="613" t="s">
        <v>759</v>
      </c>
      <c r="G43" s="575" t="s">
        <v>776</v>
      </c>
      <c r="H43" s="575" t="s">
        <v>777</v>
      </c>
      <c r="I43" s="592">
        <v>50493.30078125</v>
      </c>
      <c r="J43" s="592">
        <v>1</v>
      </c>
      <c r="K43" s="593">
        <v>50493.30078125</v>
      </c>
    </row>
    <row r="44" spans="1:11" ht="14.4" customHeight="1" x14ac:dyDescent="0.3">
      <c r="A44" s="571" t="s">
        <v>448</v>
      </c>
      <c r="B44" s="572" t="s">
        <v>449</v>
      </c>
      <c r="C44" s="575" t="s">
        <v>461</v>
      </c>
      <c r="D44" s="613" t="s">
        <v>462</v>
      </c>
      <c r="E44" s="575" t="s">
        <v>758</v>
      </c>
      <c r="F44" s="613" t="s">
        <v>759</v>
      </c>
      <c r="G44" s="575" t="s">
        <v>778</v>
      </c>
      <c r="H44" s="575" t="s">
        <v>779</v>
      </c>
      <c r="I44" s="592">
        <v>48221.833333333336</v>
      </c>
      <c r="J44" s="592">
        <v>6</v>
      </c>
      <c r="K44" s="593">
        <v>289331</v>
      </c>
    </row>
    <row r="45" spans="1:11" ht="14.4" customHeight="1" x14ac:dyDescent="0.3">
      <c r="A45" s="571" t="s">
        <v>448</v>
      </c>
      <c r="B45" s="572" t="s">
        <v>449</v>
      </c>
      <c r="C45" s="575" t="s">
        <v>461</v>
      </c>
      <c r="D45" s="613" t="s">
        <v>462</v>
      </c>
      <c r="E45" s="575" t="s">
        <v>758</v>
      </c>
      <c r="F45" s="613" t="s">
        <v>759</v>
      </c>
      <c r="G45" s="575" t="s">
        <v>780</v>
      </c>
      <c r="H45" s="575" t="s">
        <v>781</v>
      </c>
      <c r="I45" s="592">
        <v>87725</v>
      </c>
      <c r="J45" s="592">
        <v>1</v>
      </c>
      <c r="K45" s="593">
        <v>87725</v>
      </c>
    </row>
    <row r="46" spans="1:11" ht="14.4" customHeight="1" x14ac:dyDescent="0.3">
      <c r="A46" s="571" t="s">
        <v>448</v>
      </c>
      <c r="B46" s="572" t="s">
        <v>449</v>
      </c>
      <c r="C46" s="575" t="s">
        <v>461</v>
      </c>
      <c r="D46" s="613" t="s">
        <v>462</v>
      </c>
      <c r="E46" s="575" t="s">
        <v>758</v>
      </c>
      <c r="F46" s="613" t="s">
        <v>759</v>
      </c>
      <c r="G46" s="575" t="s">
        <v>782</v>
      </c>
      <c r="H46" s="575" t="s">
        <v>783</v>
      </c>
      <c r="I46" s="592">
        <v>195.53370108711897</v>
      </c>
      <c r="J46" s="592">
        <v>7</v>
      </c>
      <c r="K46" s="593">
        <v>1368.7359076098328</v>
      </c>
    </row>
    <row r="47" spans="1:11" ht="14.4" customHeight="1" x14ac:dyDescent="0.3">
      <c r="A47" s="571" t="s">
        <v>448</v>
      </c>
      <c r="B47" s="572" t="s">
        <v>449</v>
      </c>
      <c r="C47" s="575" t="s">
        <v>461</v>
      </c>
      <c r="D47" s="613" t="s">
        <v>462</v>
      </c>
      <c r="E47" s="575" t="s">
        <v>758</v>
      </c>
      <c r="F47" s="613" t="s">
        <v>759</v>
      </c>
      <c r="G47" s="575" t="s">
        <v>784</v>
      </c>
      <c r="H47" s="575" t="s">
        <v>785</v>
      </c>
      <c r="I47" s="592">
        <v>855.76472553453948</v>
      </c>
      <c r="J47" s="592">
        <v>19</v>
      </c>
      <c r="K47" s="593">
        <v>16259.52978515625</v>
      </c>
    </row>
    <row r="48" spans="1:11" ht="14.4" customHeight="1" x14ac:dyDescent="0.3">
      <c r="A48" s="571" t="s">
        <v>448</v>
      </c>
      <c r="B48" s="572" t="s">
        <v>449</v>
      </c>
      <c r="C48" s="575" t="s">
        <v>461</v>
      </c>
      <c r="D48" s="613" t="s">
        <v>462</v>
      </c>
      <c r="E48" s="575" t="s">
        <v>758</v>
      </c>
      <c r="F48" s="613" t="s">
        <v>759</v>
      </c>
      <c r="G48" s="575" t="s">
        <v>786</v>
      </c>
      <c r="H48" s="575" t="s">
        <v>787</v>
      </c>
      <c r="I48" s="592">
        <v>477.99333445231122</v>
      </c>
      <c r="J48" s="592">
        <v>14</v>
      </c>
      <c r="K48" s="593">
        <v>6691.9200134277344</v>
      </c>
    </row>
    <row r="49" spans="1:11" ht="14.4" customHeight="1" x14ac:dyDescent="0.3">
      <c r="A49" s="571" t="s">
        <v>448</v>
      </c>
      <c r="B49" s="572" t="s">
        <v>449</v>
      </c>
      <c r="C49" s="575" t="s">
        <v>461</v>
      </c>
      <c r="D49" s="613" t="s">
        <v>462</v>
      </c>
      <c r="E49" s="575" t="s">
        <v>758</v>
      </c>
      <c r="F49" s="613" t="s">
        <v>759</v>
      </c>
      <c r="G49" s="575" t="s">
        <v>788</v>
      </c>
      <c r="H49" s="575" t="s">
        <v>789</v>
      </c>
      <c r="I49" s="592">
        <v>18150</v>
      </c>
      <c r="J49" s="592">
        <v>1</v>
      </c>
      <c r="K49" s="593">
        <v>18150</v>
      </c>
    </row>
    <row r="50" spans="1:11" ht="14.4" customHeight="1" x14ac:dyDescent="0.3">
      <c r="A50" s="571" t="s">
        <v>448</v>
      </c>
      <c r="B50" s="572" t="s">
        <v>449</v>
      </c>
      <c r="C50" s="575" t="s">
        <v>461</v>
      </c>
      <c r="D50" s="613" t="s">
        <v>462</v>
      </c>
      <c r="E50" s="575" t="s">
        <v>758</v>
      </c>
      <c r="F50" s="613" t="s">
        <v>759</v>
      </c>
      <c r="G50" s="575" t="s">
        <v>790</v>
      </c>
      <c r="H50" s="575" t="s">
        <v>791</v>
      </c>
      <c r="I50" s="592">
        <v>2843.5</v>
      </c>
      <c r="J50" s="592">
        <v>3</v>
      </c>
      <c r="K50" s="593">
        <v>8530.5</v>
      </c>
    </row>
    <row r="51" spans="1:11" ht="14.4" customHeight="1" x14ac:dyDescent="0.3">
      <c r="A51" s="571" t="s">
        <v>448</v>
      </c>
      <c r="B51" s="572" t="s">
        <v>449</v>
      </c>
      <c r="C51" s="575" t="s">
        <v>461</v>
      </c>
      <c r="D51" s="613" t="s">
        <v>462</v>
      </c>
      <c r="E51" s="575" t="s">
        <v>758</v>
      </c>
      <c r="F51" s="613" t="s">
        <v>759</v>
      </c>
      <c r="G51" s="575" t="s">
        <v>792</v>
      </c>
      <c r="H51" s="575" t="s">
        <v>793</v>
      </c>
      <c r="I51" s="592">
        <v>14570.8203125</v>
      </c>
      <c r="J51" s="592">
        <v>1</v>
      </c>
      <c r="K51" s="593">
        <v>14570.8203125</v>
      </c>
    </row>
    <row r="52" spans="1:11" ht="14.4" customHeight="1" x14ac:dyDescent="0.3">
      <c r="A52" s="571" t="s">
        <v>448</v>
      </c>
      <c r="B52" s="572" t="s">
        <v>449</v>
      </c>
      <c r="C52" s="575" t="s">
        <v>461</v>
      </c>
      <c r="D52" s="613" t="s">
        <v>462</v>
      </c>
      <c r="E52" s="575" t="s">
        <v>758</v>
      </c>
      <c r="F52" s="613" t="s">
        <v>759</v>
      </c>
      <c r="G52" s="575" t="s">
        <v>794</v>
      </c>
      <c r="H52" s="575" t="s">
        <v>795</v>
      </c>
      <c r="I52" s="592">
        <v>17097.3203125</v>
      </c>
      <c r="J52" s="592">
        <v>1</v>
      </c>
      <c r="K52" s="593">
        <v>17097.3203125</v>
      </c>
    </row>
    <row r="53" spans="1:11" ht="14.4" customHeight="1" x14ac:dyDescent="0.3">
      <c r="A53" s="571" t="s">
        <v>448</v>
      </c>
      <c r="B53" s="572" t="s">
        <v>449</v>
      </c>
      <c r="C53" s="575" t="s">
        <v>461</v>
      </c>
      <c r="D53" s="613" t="s">
        <v>462</v>
      </c>
      <c r="E53" s="575" t="s">
        <v>758</v>
      </c>
      <c r="F53" s="613" t="s">
        <v>759</v>
      </c>
      <c r="G53" s="575" t="s">
        <v>796</v>
      </c>
      <c r="H53" s="575" t="s">
        <v>797</v>
      </c>
      <c r="I53" s="592">
        <v>8712</v>
      </c>
      <c r="J53" s="592">
        <v>1</v>
      </c>
      <c r="K53" s="593">
        <v>8712</v>
      </c>
    </row>
    <row r="54" spans="1:11" ht="14.4" customHeight="1" x14ac:dyDescent="0.3">
      <c r="A54" s="571" t="s">
        <v>448</v>
      </c>
      <c r="B54" s="572" t="s">
        <v>449</v>
      </c>
      <c r="C54" s="575" t="s">
        <v>461</v>
      </c>
      <c r="D54" s="613" t="s">
        <v>462</v>
      </c>
      <c r="E54" s="575" t="s">
        <v>758</v>
      </c>
      <c r="F54" s="613" t="s">
        <v>759</v>
      </c>
      <c r="G54" s="575" t="s">
        <v>798</v>
      </c>
      <c r="H54" s="575" t="s">
        <v>799</v>
      </c>
      <c r="I54" s="592">
        <v>646.16998291015625</v>
      </c>
      <c r="J54" s="592">
        <v>1</v>
      </c>
      <c r="K54" s="593">
        <v>646.16998291015625</v>
      </c>
    </row>
    <row r="55" spans="1:11" ht="14.4" customHeight="1" x14ac:dyDescent="0.3">
      <c r="A55" s="571" t="s">
        <v>448</v>
      </c>
      <c r="B55" s="572" t="s">
        <v>449</v>
      </c>
      <c r="C55" s="575" t="s">
        <v>461</v>
      </c>
      <c r="D55" s="613" t="s">
        <v>462</v>
      </c>
      <c r="E55" s="575" t="s">
        <v>758</v>
      </c>
      <c r="F55" s="613" t="s">
        <v>759</v>
      </c>
      <c r="G55" s="575" t="s">
        <v>800</v>
      </c>
      <c r="H55" s="575" t="s">
        <v>801</v>
      </c>
      <c r="I55" s="592">
        <v>307.39999389648437</v>
      </c>
      <c r="J55" s="592">
        <v>2</v>
      </c>
      <c r="K55" s="593">
        <v>614.79998779296875</v>
      </c>
    </row>
    <row r="56" spans="1:11" ht="14.4" customHeight="1" x14ac:dyDescent="0.3">
      <c r="A56" s="571" t="s">
        <v>448</v>
      </c>
      <c r="B56" s="572" t="s">
        <v>449</v>
      </c>
      <c r="C56" s="575" t="s">
        <v>461</v>
      </c>
      <c r="D56" s="613" t="s">
        <v>462</v>
      </c>
      <c r="E56" s="575" t="s">
        <v>758</v>
      </c>
      <c r="F56" s="613" t="s">
        <v>759</v>
      </c>
      <c r="G56" s="575" t="s">
        <v>802</v>
      </c>
      <c r="H56" s="575" t="s">
        <v>803</v>
      </c>
      <c r="I56" s="592">
        <v>173.91900989227574</v>
      </c>
      <c r="J56" s="592">
        <v>3</v>
      </c>
      <c r="K56" s="593">
        <v>521.75702967682719</v>
      </c>
    </row>
    <row r="57" spans="1:11" ht="14.4" customHeight="1" x14ac:dyDescent="0.3">
      <c r="A57" s="571" t="s">
        <v>448</v>
      </c>
      <c r="B57" s="572" t="s">
        <v>449</v>
      </c>
      <c r="C57" s="575" t="s">
        <v>461</v>
      </c>
      <c r="D57" s="613" t="s">
        <v>462</v>
      </c>
      <c r="E57" s="575" t="s">
        <v>758</v>
      </c>
      <c r="F57" s="613" t="s">
        <v>759</v>
      </c>
      <c r="G57" s="575" t="s">
        <v>804</v>
      </c>
      <c r="H57" s="575" t="s">
        <v>805</v>
      </c>
      <c r="I57" s="592">
        <v>4928</v>
      </c>
      <c r="J57" s="592">
        <v>1</v>
      </c>
      <c r="K57" s="593">
        <v>4928</v>
      </c>
    </row>
    <row r="58" spans="1:11" ht="14.4" customHeight="1" x14ac:dyDescent="0.3">
      <c r="A58" s="571" t="s">
        <v>448</v>
      </c>
      <c r="B58" s="572" t="s">
        <v>449</v>
      </c>
      <c r="C58" s="575" t="s">
        <v>461</v>
      </c>
      <c r="D58" s="613" t="s">
        <v>462</v>
      </c>
      <c r="E58" s="575" t="s">
        <v>758</v>
      </c>
      <c r="F58" s="613" t="s">
        <v>759</v>
      </c>
      <c r="G58" s="575" t="s">
        <v>806</v>
      </c>
      <c r="H58" s="575" t="s">
        <v>807</v>
      </c>
      <c r="I58" s="592">
        <v>97.650001525878906</v>
      </c>
      <c r="J58" s="592">
        <v>1</v>
      </c>
      <c r="K58" s="593">
        <v>97.650001525878906</v>
      </c>
    </row>
    <row r="59" spans="1:11" ht="14.4" customHeight="1" x14ac:dyDescent="0.3">
      <c r="A59" s="571" t="s">
        <v>448</v>
      </c>
      <c r="B59" s="572" t="s">
        <v>449</v>
      </c>
      <c r="C59" s="575" t="s">
        <v>461</v>
      </c>
      <c r="D59" s="613" t="s">
        <v>462</v>
      </c>
      <c r="E59" s="575" t="s">
        <v>758</v>
      </c>
      <c r="F59" s="613" t="s">
        <v>759</v>
      </c>
      <c r="G59" s="575" t="s">
        <v>808</v>
      </c>
      <c r="H59" s="575" t="s">
        <v>809</v>
      </c>
      <c r="I59" s="592">
        <v>280</v>
      </c>
      <c r="J59" s="592">
        <v>1</v>
      </c>
      <c r="K59" s="593">
        <v>280</v>
      </c>
    </row>
    <row r="60" spans="1:11" ht="14.4" customHeight="1" x14ac:dyDescent="0.3">
      <c r="A60" s="571" t="s">
        <v>448</v>
      </c>
      <c r="B60" s="572" t="s">
        <v>449</v>
      </c>
      <c r="C60" s="575" t="s">
        <v>461</v>
      </c>
      <c r="D60" s="613" t="s">
        <v>462</v>
      </c>
      <c r="E60" s="575" t="s">
        <v>758</v>
      </c>
      <c r="F60" s="613" t="s">
        <v>759</v>
      </c>
      <c r="G60" s="575" t="s">
        <v>810</v>
      </c>
      <c r="H60" s="575" t="s">
        <v>811</v>
      </c>
      <c r="I60" s="592">
        <v>3739</v>
      </c>
      <c r="J60" s="592">
        <v>7</v>
      </c>
      <c r="K60" s="593">
        <v>26173</v>
      </c>
    </row>
    <row r="61" spans="1:11" ht="14.4" customHeight="1" x14ac:dyDescent="0.3">
      <c r="A61" s="571" t="s">
        <v>448</v>
      </c>
      <c r="B61" s="572" t="s">
        <v>449</v>
      </c>
      <c r="C61" s="575" t="s">
        <v>461</v>
      </c>
      <c r="D61" s="613" t="s">
        <v>462</v>
      </c>
      <c r="E61" s="575" t="s">
        <v>758</v>
      </c>
      <c r="F61" s="613" t="s">
        <v>759</v>
      </c>
      <c r="G61" s="575" t="s">
        <v>812</v>
      </c>
      <c r="H61" s="575" t="s">
        <v>813</v>
      </c>
      <c r="I61" s="592">
        <v>31930.822265625</v>
      </c>
      <c r="J61" s="592">
        <v>4</v>
      </c>
      <c r="K61" s="593">
        <v>127723.2890625</v>
      </c>
    </row>
    <row r="62" spans="1:11" ht="14.4" customHeight="1" x14ac:dyDescent="0.3">
      <c r="A62" s="571" t="s">
        <v>448</v>
      </c>
      <c r="B62" s="572" t="s">
        <v>449</v>
      </c>
      <c r="C62" s="575" t="s">
        <v>461</v>
      </c>
      <c r="D62" s="613" t="s">
        <v>462</v>
      </c>
      <c r="E62" s="575" t="s">
        <v>758</v>
      </c>
      <c r="F62" s="613" t="s">
        <v>759</v>
      </c>
      <c r="G62" s="575" t="s">
        <v>814</v>
      </c>
      <c r="H62" s="575" t="s">
        <v>815</v>
      </c>
      <c r="I62" s="592">
        <v>9297</v>
      </c>
      <c r="J62" s="592">
        <v>1</v>
      </c>
      <c r="K62" s="593">
        <v>9297</v>
      </c>
    </row>
    <row r="63" spans="1:11" ht="14.4" customHeight="1" x14ac:dyDescent="0.3">
      <c r="A63" s="571" t="s">
        <v>448</v>
      </c>
      <c r="B63" s="572" t="s">
        <v>449</v>
      </c>
      <c r="C63" s="575" t="s">
        <v>461</v>
      </c>
      <c r="D63" s="613" t="s">
        <v>462</v>
      </c>
      <c r="E63" s="575" t="s">
        <v>758</v>
      </c>
      <c r="F63" s="613" t="s">
        <v>759</v>
      </c>
      <c r="G63" s="575" t="s">
        <v>816</v>
      </c>
      <c r="H63" s="575" t="s">
        <v>817</v>
      </c>
      <c r="I63" s="592">
        <v>65544.109375</v>
      </c>
      <c r="J63" s="592">
        <v>1</v>
      </c>
      <c r="K63" s="593">
        <v>65544.109375</v>
      </c>
    </row>
    <row r="64" spans="1:11" ht="14.4" customHeight="1" x14ac:dyDescent="0.3">
      <c r="A64" s="571" t="s">
        <v>448</v>
      </c>
      <c r="B64" s="572" t="s">
        <v>449</v>
      </c>
      <c r="C64" s="575" t="s">
        <v>461</v>
      </c>
      <c r="D64" s="613" t="s">
        <v>462</v>
      </c>
      <c r="E64" s="575" t="s">
        <v>758</v>
      </c>
      <c r="F64" s="613" t="s">
        <v>759</v>
      </c>
      <c r="G64" s="575" t="s">
        <v>818</v>
      </c>
      <c r="H64" s="575" t="s">
        <v>819</v>
      </c>
      <c r="I64" s="592">
        <v>14675.9599609375</v>
      </c>
      <c r="J64" s="592">
        <v>1</v>
      </c>
      <c r="K64" s="593">
        <v>14675.9599609375</v>
      </c>
    </row>
    <row r="65" spans="1:11" ht="14.4" customHeight="1" x14ac:dyDescent="0.3">
      <c r="A65" s="571" t="s">
        <v>448</v>
      </c>
      <c r="B65" s="572" t="s">
        <v>449</v>
      </c>
      <c r="C65" s="575" t="s">
        <v>461</v>
      </c>
      <c r="D65" s="613" t="s">
        <v>462</v>
      </c>
      <c r="E65" s="575" t="s">
        <v>758</v>
      </c>
      <c r="F65" s="613" t="s">
        <v>759</v>
      </c>
      <c r="G65" s="575" t="s">
        <v>820</v>
      </c>
      <c r="H65" s="575" t="s">
        <v>821</v>
      </c>
      <c r="I65" s="592">
        <v>134406.796875</v>
      </c>
      <c r="J65" s="592">
        <v>2</v>
      </c>
      <c r="K65" s="593">
        <v>268813.59375</v>
      </c>
    </row>
    <row r="66" spans="1:11" ht="14.4" customHeight="1" x14ac:dyDescent="0.3">
      <c r="A66" s="571" t="s">
        <v>448</v>
      </c>
      <c r="B66" s="572" t="s">
        <v>449</v>
      </c>
      <c r="C66" s="575" t="s">
        <v>461</v>
      </c>
      <c r="D66" s="613" t="s">
        <v>462</v>
      </c>
      <c r="E66" s="575" t="s">
        <v>758</v>
      </c>
      <c r="F66" s="613" t="s">
        <v>759</v>
      </c>
      <c r="G66" s="575" t="s">
        <v>822</v>
      </c>
      <c r="H66" s="575" t="s">
        <v>823</v>
      </c>
      <c r="I66" s="592">
        <v>1101.0999755859375</v>
      </c>
      <c r="J66" s="592">
        <v>4</v>
      </c>
      <c r="K66" s="593">
        <v>4404.39990234375</v>
      </c>
    </row>
    <row r="67" spans="1:11" ht="14.4" customHeight="1" x14ac:dyDescent="0.3">
      <c r="A67" s="571" t="s">
        <v>448</v>
      </c>
      <c r="B67" s="572" t="s">
        <v>449</v>
      </c>
      <c r="C67" s="575" t="s">
        <v>461</v>
      </c>
      <c r="D67" s="613" t="s">
        <v>462</v>
      </c>
      <c r="E67" s="575" t="s">
        <v>758</v>
      </c>
      <c r="F67" s="613" t="s">
        <v>759</v>
      </c>
      <c r="G67" s="575" t="s">
        <v>824</v>
      </c>
      <c r="H67" s="575" t="s">
        <v>825</v>
      </c>
      <c r="I67" s="592">
        <v>117.06999969482422</v>
      </c>
      <c r="J67" s="592">
        <v>14</v>
      </c>
      <c r="K67" s="593">
        <v>1634.4499969482422</v>
      </c>
    </row>
    <row r="68" spans="1:11" ht="14.4" customHeight="1" x14ac:dyDescent="0.3">
      <c r="A68" s="571" t="s">
        <v>448</v>
      </c>
      <c r="B68" s="572" t="s">
        <v>449</v>
      </c>
      <c r="C68" s="575" t="s">
        <v>461</v>
      </c>
      <c r="D68" s="613" t="s">
        <v>462</v>
      </c>
      <c r="E68" s="575" t="s">
        <v>758</v>
      </c>
      <c r="F68" s="613" t="s">
        <v>759</v>
      </c>
      <c r="G68" s="575" t="s">
        <v>826</v>
      </c>
      <c r="H68" s="575" t="s">
        <v>827</v>
      </c>
      <c r="I68" s="592">
        <v>73.569999694824219</v>
      </c>
      <c r="J68" s="592">
        <v>2</v>
      </c>
      <c r="K68" s="593">
        <v>147.1300048828125</v>
      </c>
    </row>
    <row r="69" spans="1:11" ht="14.4" customHeight="1" x14ac:dyDescent="0.3">
      <c r="A69" s="571" t="s">
        <v>448</v>
      </c>
      <c r="B69" s="572" t="s">
        <v>449</v>
      </c>
      <c r="C69" s="575" t="s">
        <v>461</v>
      </c>
      <c r="D69" s="613" t="s">
        <v>462</v>
      </c>
      <c r="E69" s="575" t="s">
        <v>758</v>
      </c>
      <c r="F69" s="613" t="s">
        <v>759</v>
      </c>
      <c r="G69" s="575" t="s">
        <v>828</v>
      </c>
      <c r="H69" s="575" t="s">
        <v>829</v>
      </c>
      <c r="I69" s="592">
        <v>91.307501792907715</v>
      </c>
      <c r="J69" s="592">
        <v>32</v>
      </c>
      <c r="K69" s="593">
        <v>2921.780029296875</v>
      </c>
    </row>
    <row r="70" spans="1:11" ht="14.4" customHeight="1" x14ac:dyDescent="0.3">
      <c r="A70" s="571" t="s">
        <v>448</v>
      </c>
      <c r="B70" s="572" t="s">
        <v>449</v>
      </c>
      <c r="C70" s="575" t="s">
        <v>461</v>
      </c>
      <c r="D70" s="613" t="s">
        <v>462</v>
      </c>
      <c r="E70" s="575" t="s">
        <v>758</v>
      </c>
      <c r="F70" s="613" t="s">
        <v>759</v>
      </c>
      <c r="G70" s="575" t="s">
        <v>830</v>
      </c>
      <c r="H70" s="575" t="s">
        <v>831</v>
      </c>
      <c r="I70" s="592">
        <v>29802.5</v>
      </c>
      <c r="J70" s="592">
        <v>2</v>
      </c>
      <c r="K70" s="593">
        <v>59605</v>
      </c>
    </row>
    <row r="71" spans="1:11" ht="14.4" customHeight="1" x14ac:dyDescent="0.3">
      <c r="A71" s="571" t="s">
        <v>448</v>
      </c>
      <c r="B71" s="572" t="s">
        <v>449</v>
      </c>
      <c r="C71" s="575" t="s">
        <v>461</v>
      </c>
      <c r="D71" s="613" t="s">
        <v>462</v>
      </c>
      <c r="E71" s="575" t="s">
        <v>758</v>
      </c>
      <c r="F71" s="613" t="s">
        <v>759</v>
      </c>
      <c r="G71" s="575" t="s">
        <v>832</v>
      </c>
      <c r="H71" s="575" t="s">
        <v>833</v>
      </c>
      <c r="I71" s="592">
        <v>22082</v>
      </c>
      <c r="J71" s="592">
        <v>1</v>
      </c>
      <c r="K71" s="593">
        <v>22082</v>
      </c>
    </row>
    <row r="72" spans="1:11" ht="14.4" customHeight="1" x14ac:dyDescent="0.3">
      <c r="A72" s="571" t="s">
        <v>448</v>
      </c>
      <c r="B72" s="572" t="s">
        <v>449</v>
      </c>
      <c r="C72" s="575" t="s">
        <v>461</v>
      </c>
      <c r="D72" s="613" t="s">
        <v>462</v>
      </c>
      <c r="E72" s="575" t="s">
        <v>758</v>
      </c>
      <c r="F72" s="613" t="s">
        <v>759</v>
      </c>
      <c r="G72" s="575" t="s">
        <v>834</v>
      </c>
      <c r="H72" s="575" t="s">
        <v>835</v>
      </c>
      <c r="I72" s="592">
        <v>215.3219738608056</v>
      </c>
      <c r="J72" s="592">
        <v>5</v>
      </c>
      <c r="K72" s="593">
        <v>1076.6098693040281</v>
      </c>
    </row>
    <row r="73" spans="1:11" ht="14.4" customHeight="1" x14ac:dyDescent="0.3">
      <c r="A73" s="571" t="s">
        <v>448</v>
      </c>
      <c r="B73" s="572" t="s">
        <v>449</v>
      </c>
      <c r="C73" s="575" t="s">
        <v>461</v>
      </c>
      <c r="D73" s="613" t="s">
        <v>462</v>
      </c>
      <c r="E73" s="575" t="s">
        <v>758</v>
      </c>
      <c r="F73" s="613" t="s">
        <v>759</v>
      </c>
      <c r="G73" s="575" t="s">
        <v>836</v>
      </c>
      <c r="H73" s="575" t="s">
        <v>837</v>
      </c>
      <c r="I73" s="592">
        <v>242</v>
      </c>
      <c r="J73" s="592">
        <v>4</v>
      </c>
      <c r="K73" s="593">
        <v>968</v>
      </c>
    </row>
    <row r="74" spans="1:11" ht="14.4" customHeight="1" x14ac:dyDescent="0.3">
      <c r="A74" s="571" t="s">
        <v>448</v>
      </c>
      <c r="B74" s="572" t="s">
        <v>449</v>
      </c>
      <c r="C74" s="575" t="s">
        <v>461</v>
      </c>
      <c r="D74" s="613" t="s">
        <v>462</v>
      </c>
      <c r="E74" s="575" t="s">
        <v>758</v>
      </c>
      <c r="F74" s="613" t="s">
        <v>759</v>
      </c>
      <c r="G74" s="575" t="s">
        <v>838</v>
      </c>
      <c r="H74" s="575" t="s">
        <v>839</v>
      </c>
      <c r="I74" s="592">
        <v>5316.7099609375</v>
      </c>
      <c r="J74" s="592">
        <v>1</v>
      </c>
      <c r="K74" s="593">
        <v>5316.7099609375</v>
      </c>
    </row>
    <row r="75" spans="1:11" ht="14.4" customHeight="1" x14ac:dyDescent="0.3">
      <c r="A75" s="571" t="s">
        <v>448</v>
      </c>
      <c r="B75" s="572" t="s">
        <v>449</v>
      </c>
      <c r="C75" s="575" t="s">
        <v>461</v>
      </c>
      <c r="D75" s="613" t="s">
        <v>462</v>
      </c>
      <c r="E75" s="575" t="s">
        <v>758</v>
      </c>
      <c r="F75" s="613" t="s">
        <v>759</v>
      </c>
      <c r="G75" s="575" t="s">
        <v>840</v>
      </c>
      <c r="H75" s="575" t="s">
        <v>841</v>
      </c>
      <c r="I75" s="592">
        <v>1238.2333170572917</v>
      </c>
      <c r="J75" s="592">
        <v>14</v>
      </c>
      <c r="K75" s="593">
        <v>17303</v>
      </c>
    </row>
    <row r="76" spans="1:11" ht="14.4" customHeight="1" x14ac:dyDescent="0.3">
      <c r="A76" s="571" t="s">
        <v>448</v>
      </c>
      <c r="B76" s="572" t="s">
        <v>449</v>
      </c>
      <c r="C76" s="575" t="s">
        <v>461</v>
      </c>
      <c r="D76" s="613" t="s">
        <v>462</v>
      </c>
      <c r="E76" s="575" t="s">
        <v>758</v>
      </c>
      <c r="F76" s="613" t="s">
        <v>759</v>
      </c>
      <c r="G76" s="575" t="s">
        <v>842</v>
      </c>
      <c r="H76" s="575" t="s">
        <v>843</v>
      </c>
      <c r="I76" s="592">
        <v>6134.60009765625</v>
      </c>
      <c r="J76" s="592">
        <v>1</v>
      </c>
      <c r="K76" s="593">
        <v>6134.60009765625</v>
      </c>
    </row>
    <row r="77" spans="1:11" ht="14.4" customHeight="1" x14ac:dyDescent="0.3">
      <c r="A77" s="571" t="s">
        <v>448</v>
      </c>
      <c r="B77" s="572" t="s">
        <v>449</v>
      </c>
      <c r="C77" s="575" t="s">
        <v>461</v>
      </c>
      <c r="D77" s="613" t="s">
        <v>462</v>
      </c>
      <c r="E77" s="575" t="s">
        <v>758</v>
      </c>
      <c r="F77" s="613" t="s">
        <v>759</v>
      </c>
      <c r="G77" s="575" t="s">
        <v>844</v>
      </c>
      <c r="H77" s="575" t="s">
        <v>845</v>
      </c>
      <c r="I77" s="592">
        <v>30250</v>
      </c>
      <c r="J77" s="592">
        <v>1</v>
      </c>
      <c r="K77" s="593">
        <v>30250</v>
      </c>
    </row>
    <row r="78" spans="1:11" ht="14.4" customHeight="1" x14ac:dyDescent="0.3">
      <c r="A78" s="571" t="s">
        <v>448</v>
      </c>
      <c r="B78" s="572" t="s">
        <v>449</v>
      </c>
      <c r="C78" s="575" t="s">
        <v>461</v>
      </c>
      <c r="D78" s="613" t="s">
        <v>462</v>
      </c>
      <c r="E78" s="575" t="s">
        <v>758</v>
      </c>
      <c r="F78" s="613" t="s">
        <v>759</v>
      </c>
      <c r="G78" s="575" t="s">
        <v>846</v>
      </c>
      <c r="H78" s="575" t="s">
        <v>847</v>
      </c>
      <c r="I78" s="592">
        <v>6174.06005859375</v>
      </c>
      <c r="J78" s="592">
        <v>1</v>
      </c>
      <c r="K78" s="593">
        <v>6174.06005859375</v>
      </c>
    </row>
    <row r="79" spans="1:11" ht="14.4" customHeight="1" x14ac:dyDescent="0.3">
      <c r="A79" s="571" t="s">
        <v>448</v>
      </c>
      <c r="B79" s="572" t="s">
        <v>449</v>
      </c>
      <c r="C79" s="575" t="s">
        <v>461</v>
      </c>
      <c r="D79" s="613" t="s">
        <v>462</v>
      </c>
      <c r="E79" s="575" t="s">
        <v>758</v>
      </c>
      <c r="F79" s="613" t="s">
        <v>759</v>
      </c>
      <c r="G79" s="575" t="s">
        <v>848</v>
      </c>
      <c r="H79" s="575" t="s">
        <v>849</v>
      </c>
      <c r="I79" s="592">
        <v>289.21185094340956</v>
      </c>
      <c r="J79" s="592">
        <v>19</v>
      </c>
      <c r="K79" s="593">
        <v>5494.5019229879081</v>
      </c>
    </row>
    <row r="80" spans="1:11" ht="14.4" customHeight="1" x14ac:dyDescent="0.3">
      <c r="A80" s="571" t="s">
        <v>448</v>
      </c>
      <c r="B80" s="572" t="s">
        <v>449</v>
      </c>
      <c r="C80" s="575" t="s">
        <v>461</v>
      </c>
      <c r="D80" s="613" t="s">
        <v>462</v>
      </c>
      <c r="E80" s="575" t="s">
        <v>758</v>
      </c>
      <c r="F80" s="613" t="s">
        <v>759</v>
      </c>
      <c r="G80" s="575" t="s">
        <v>850</v>
      </c>
      <c r="H80" s="575" t="s">
        <v>851</v>
      </c>
      <c r="I80" s="592">
        <v>320.72538248697919</v>
      </c>
      <c r="J80" s="592">
        <v>139</v>
      </c>
      <c r="K80" s="593">
        <v>54405.900512695313</v>
      </c>
    </row>
    <row r="81" spans="1:11" ht="14.4" customHeight="1" x14ac:dyDescent="0.3">
      <c r="A81" s="571" t="s">
        <v>448</v>
      </c>
      <c r="B81" s="572" t="s">
        <v>449</v>
      </c>
      <c r="C81" s="575" t="s">
        <v>461</v>
      </c>
      <c r="D81" s="613" t="s">
        <v>462</v>
      </c>
      <c r="E81" s="575" t="s">
        <v>758</v>
      </c>
      <c r="F81" s="613" t="s">
        <v>759</v>
      </c>
      <c r="G81" s="575" t="s">
        <v>852</v>
      </c>
      <c r="H81" s="575" t="s">
        <v>853</v>
      </c>
      <c r="I81" s="592">
        <v>15554</v>
      </c>
      <c r="J81" s="592">
        <v>2</v>
      </c>
      <c r="K81" s="593">
        <v>31108</v>
      </c>
    </row>
    <row r="82" spans="1:11" ht="14.4" customHeight="1" x14ac:dyDescent="0.3">
      <c r="A82" s="571" t="s">
        <v>448</v>
      </c>
      <c r="B82" s="572" t="s">
        <v>449</v>
      </c>
      <c r="C82" s="575" t="s">
        <v>461</v>
      </c>
      <c r="D82" s="613" t="s">
        <v>462</v>
      </c>
      <c r="E82" s="575" t="s">
        <v>758</v>
      </c>
      <c r="F82" s="613" t="s">
        <v>759</v>
      </c>
      <c r="G82" s="575" t="s">
        <v>854</v>
      </c>
      <c r="H82" s="575" t="s">
        <v>855</v>
      </c>
      <c r="I82" s="592">
        <v>23522.5</v>
      </c>
      <c r="J82" s="592">
        <v>2</v>
      </c>
      <c r="K82" s="593">
        <v>47045</v>
      </c>
    </row>
    <row r="83" spans="1:11" ht="14.4" customHeight="1" x14ac:dyDescent="0.3">
      <c r="A83" s="571" t="s">
        <v>448</v>
      </c>
      <c r="B83" s="572" t="s">
        <v>449</v>
      </c>
      <c r="C83" s="575" t="s">
        <v>461</v>
      </c>
      <c r="D83" s="613" t="s">
        <v>462</v>
      </c>
      <c r="E83" s="575" t="s">
        <v>758</v>
      </c>
      <c r="F83" s="613" t="s">
        <v>759</v>
      </c>
      <c r="G83" s="575" t="s">
        <v>856</v>
      </c>
      <c r="H83" s="575" t="s">
        <v>857</v>
      </c>
      <c r="I83" s="592">
        <v>15527</v>
      </c>
      <c r="J83" s="592">
        <v>2</v>
      </c>
      <c r="K83" s="593">
        <v>31054</v>
      </c>
    </row>
    <row r="84" spans="1:11" ht="14.4" customHeight="1" x14ac:dyDescent="0.3">
      <c r="A84" s="571" t="s">
        <v>448</v>
      </c>
      <c r="B84" s="572" t="s">
        <v>449</v>
      </c>
      <c r="C84" s="575" t="s">
        <v>461</v>
      </c>
      <c r="D84" s="613" t="s">
        <v>462</v>
      </c>
      <c r="E84" s="575" t="s">
        <v>758</v>
      </c>
      <c r="F84" s="613" t="s">
        <v>759</v>
      </c>
      <c r="G84" s="575" t="s">
        <v>858</v>
      </c>
      <c r="H84" s="575" t="s">
        <v>859</v>
      </c>
      <c r="I84" s="592">
        <v>756.92228884446672</v>
      </c>
      <c r="J84" s="592">
        <v>4</v>
      </c>
      <c r="K84" s="593">
        <v>3027.6891553778669</v>
      </c>
    </row>
    <row r="85" spans="1:11" ht="14.4" customHeight="1" x14ac:dyDescent="0.3">
      <c r="A85" s="571" t="s">
        <v>448</v>
      </c>
      <c r="B85" s="572" t="s">
        <v>449</v>
      </c>
      <c r="C85" s="575" t="s">
        <v>461</v>
      </c>
      <c r="D85" s="613" t="s">
        <v>462</v>
      </c>
      <c r="E85" s="575" t="s">
        <v>758</v>
      </c>
      <c r="F85" s="613" t="s">
        <v>759</v>
      </c>
      <c r="G85" s="575" t="s">
        <v>860</v>
      </c>
      <c r="H85" s="575" t="s">
        <v>861</v>
      </c>
      <c r="I85" s="592">
        <v>303.52361178181371</v>
      </c>
      <c r="J85" s="592">
        <v>10</v>
      </c>
      <c r="K85" s="593">
        <v>3035.2361178181372</v>
      </c>
    </row>
    <row r="86" spans="1:11" ht="14.4" customHeight="1" x14ac:dyDescent="0.3">
      <c r="A86" s="571" t="s">
        <v>448</v>
      </c>
      <c r="B86" s="572" t="s">
        <v>449</v>
      </c>
      <c r="C86" s="575" t="s">
        <v>461</v>
      </c>
      <c r="D86" s="613" t="s">
        <v>462</v>
      </c>
      <c r="E86" s="575" t="s">
        <v>758</v>
      </c>
      <c r="F86" s="613" t="s">
        <v>759</v>
      </c>
      <c r="G86" s="575" t="s">
        <v>862</v>
      </c>
      <c r="H86" s="575" t="s">
        <v>863</v>
      </c>
      <c r="I86" s="592">
        <v>202.39999389648437</v>
      </c>
      <c r="J86" s="592">
        <v>10</v>
      </c>
      <c r="K86" s="593">
        <v>2024</v>
      </c>
    </row>
    <row r="87" spans="1:11" ht="14.4" customHeight="1" x14ac:dyDescent="0.3">
      <c r="A87" s="571" t="s">
        <v>448</v>
      </c>
      <c r="B87" s="572" t="s">
        <v>449</v>
      </c>
      <c r="C87" s="575" t="s">
        <v>461</v>
      </c>
      <c r="D87" s="613" t="s">
        <v>462</v>
      </c>
      <c r="E87" s="575" t="s">
        <v>758</v>
      </c>
      <c r="F87" s="613" t="s">
        <v>759</v>
      </c>
      <c r="G87" s="575" t="s">
        <v>864</v>
      </c>
      <c r="H87" s="575" t="s">
        <v>865</v>
      </c>
      <c r="I87" s="592">
        <v>3370.699951171875</v>
      </c>
      <c r="J87" s="592">
        <v>1</v>
      </c>
      <c r="K87" s="593">
        <v>3370.699951171875</v>
      </c>
    </row>
    <row r="88" spans="1:11" ht="14.4" customHeight="1" x14ac:dyDescent="0.3">
      <c r="A88" s="571" t="s">
        <v>448</v>
      </c>
      <c r="B88" s="572" t="s">
        <v>449</v>
      </c>
      <c r="C88" s="575" t="s">
        <v>461</v>
      </c>
      <c r="D88" s="613" t="s">
        <v>462</v>
      </c>
      <c r="E88" s="575" t="s">
        <v>758</v>
      </c>
      <c r="F88" s="613" t="s">
        <v>759</v>
      </c>
      <c r="G88" s="575" t="s">
        <v>866</v>
      </c>
      <c r="H88" s="575" t="s">
        <v>867</v>
      </c>
      <c r="I88" s="592">
        <v>1121.6700439453125</v>
      </c>
      <c r="J88" s="592">
        <v>1</v>
      </c>
      <c r="K88" s="593">
        <v>1121.6700439453125</v>
      </c>
    </row>
    <row r="89" spans="1:11" ht="14.4" customHeight="1" x14ac:dyDescent="0.3">
      <c r="A89" s="571" t="s">
        <v>448</v>
      </c>
      <c r="B89" s="572" t="s">
        <v>449</v>
      </c>
      <c r="C89" s="575" t="s">
        <v>461</v>
      </c>
      <c r="D89" s="613" t="s">
        <v>462</v>
      </c>
      <c r="E89" s="575" t="s">
        <v>758</v>
      </c>
      <c r="F89" s="613" t="s">
        <v>759</v>
      </c>
      <c r="G89" s="575" t="s">
        <v>868</v>
      </c>
      <c r="H89" s="575" t="s">
        <v>869</v>
      </c>
      <c r="I89" s="592">
        <v>0.11999999731779099</v>
      </c>
      <c r="J89" s="592">
        <v>1</v>
      </c>
      <c r="K89" s="593">
        <v>0.11999999731779099</v>
      </c>
    </row>
    <row r="90" spans="1:11" ht="14.4" customHeight="1" x14ac:dyDescent="0.3">
      <c r="A90" s="571" t="s">
        <v>448</v>
      </c>
      <c r="B90" s="572" t="s">
        <v>449</v>
      </c>
      <c r="C90" s="575" t="s">
        <v>461</v>
      </c>
      <c r="D90" s="613" t="s">
        <v>462</v>
      </c>
      <c r="E90" s="575" t="s">
        <v>758</v>
      </c>
      <c r="F90" s="613" t="s">
        <v>759</v>
      </c>
      <c r="G90" s="575" t="s">
        <v>870</v>
      </c>
      <c r="H90" s="575" t="s">
        <v>871</v>
      </c>
      <c r="I90" s="592">
        <v>41863.1328125</v>
      </c>
      <c r="J90" s="592">
        <v>3</v>
      </c>
      <c r="K90" s="593">
        <v>125589.3984375</v>
      </c>
    </row>
    <row r="91" spans="1:11" ht="14.4" customHeight="1" x14ac:dyDescent="0.3">
      <c r="A91" s="571" t="s">
        <v>448</v>
      </c>
      <c r="B91" s="572" t="s">
        <v>449</v>
      </c>
      <c r="C91" s="575" t="s">
        <v>461</v>
      </c>
      <c r="D91" s="613" t="s">
        <v>462</v>
      </c>
      <c r="E91" s="575" t="s">
        <v>758</v>
      </c>
      <c r="F91" s="613" t="s">
        <v>759</v>
      </c>
      <c r="G91" s="575" t="s">
        <v>872</v>
      </c>
      <c r="H91" s="575" t="s">
        <v>873</v>
      </c>
      <c r="I91" s="592">
        <v>14542.1103515625</v>
      </c>
      <c r="J91" s="592">
        <v>1</v>
      </c>
      <c r="K91" s="593">
        <v>14542.1103515625</v>
      </c>
    </row>
    <row r="92" spans="1:11" ht="14.4" customHeight="1" x14ac:dyDescent="0.3">
      <c r="A92" s="571" t="s">
        <v>448</v>
      </c>
      <c r="B92" s="572" t="s">
        <v>449</v>
      </c>
      <c r="C92" s="575" t="s">
        <v>461</v>
      </c>
      <c r="D92" s="613" t="s">
        <v>462</v>
      </c>
      <c r="E92" s="575" t="s">
        <v>758</v>
      </c>
      <c r="F92" s="613" t="s">
        <v>759</v>
      </c>
      <c r="G92" s="575" t="s">
        <v>874</v>
      </c>
      <c r="H92" s="575" t="s">
        <v>875</v>
      </c>
      <c r="I92" s="592">
        <v>14739.98046875</v>
      </c>
      <c r="J92" s="592">
        <v>1</v>
      </c>
      <c r="K92" s="593">
        <v>14739.98046875</v>
      </c>
    </row>
    <row r="93" spans="1:11" ht="14.4" customHeight="1" x14ac:dyDescent="0.3">
      <c r="A93" s="571" t="s">
        <v>448</v>
      </c>
      <c r="B93" s="572" t="s">
        <v>449</v>
      </c>
      <c r="C93" s="575" t="s">
        <v>461</v>
      </c>
      <c r="D93" s="613" t="s">
        <v>462</v>
      </c>
      <c r="E93" s="575" t="s">
        <v>758</v>
      </c>
      <c r="F93" s="613" t="s">
        <v>759</v>
      </c>
      <c r="G93" s="575" t="s">
        <v>876</v>
      </c>
      <c r="H93" s="575" t="s">
        <v>877</v>
      </c>
      <c r="I93" s="592">
        <v>7325.5498046875</v>
      </c>
      <c r="J93" s="592">
        <v>1</v>
      </c>
      <c r="K93" s="593">
        <v>7325.5498046875</v>
      </c>
    </row>
    <row r="94" spans="1:11" ht="14.4" customHeight="1" x14ac:dyDescent="0.3">
      <c r="A94" s="571" t="s">
        <v>448</v>
      </c>
      <c r="B94" s="572" t="s">
        <v>449</v>
      </c>
      <c r="C94" s="575" t="s">
        <v>461</v>
      </c>
      <c r="D94" s="613" t="s">
        <v>462</v>
      </c>
      <c r="E94" s="575" t="s">
        <v>758</v>
      </c>
      <c r="F94" s="613" t="s">
        <v>759</v>
      </c>
      <c r="G94" s="575" t="s">
        <v>878</v>
      </c>
      <c r="H94" s="575" t="s">
        <v>879</v>
      </c>
      <c r="I94" s="592">
        <v>29279.220703125</v>
      </c>
      <c r="J94" s="592">
        <v>1</v>
      </c>
      <c r="K94" s="593">
        <v>29279.220703125</v>
      </c>
    </row>
    <row r="95" spans="1:11" ht="14.4" customHeight="1" x14ac:dyDescent="0.3">
      <c r="A95" s="571" t="s">
        <v>448</v>
      </c>
      <c r="B95" s="572" t="s">
        <v>449</v>
      </c>
      <c r="C95" s="575" t="s">
        <v>461</v>
      </c>
      <c r="D95" s="613" t="s">
        <v>462</v>
      </c>
      <c r="E95" s="575" t="s">
        <v>758</v>
      </c>
      <c r="F95" s="613" t="s">
        <v>759</v>
      </c>
      <c r="G95" s="575" t="s">
        <v>880</v>
      </c>
      <c r="H95" s="575" t="s">
        <v>881</v>
      </c>
      <c r="I95" s="592">
        <v>14762.919921875</v>
      </c>
      <c r="J95" s="592">
        <v>1</v>
      </c>
      <c r="K95" s="593">
        <v>14762.919921875</v>
      </c>
    </row>
    <row r="96" spans="1:11" ht="14.4" customHeight="1" x14ac:dyDescent="0.3">
      <c r="A96" s="571" t="s">
        <v>448</v>
      </c>
      <c r="B96" s="572" t="s">
        <v>449</v>
      </c>
      <c r="C96" s="575" t="s">
        <v>461</v>
      </c>
      <c r="D96" s="613" t="s">
        <v>462</v>
      </c>
      <c r="E96" s="575" t="s">
        <v>758</v>
      </c>
      <c r="F96" s="613" t="s">
        <v>759</v>
      </c>
      <c r="G96" s="575" t="s">
        <v>882</v>
      </c>
      <c r="H96" s="575" t="s">
        <v>883</v>
      </c>
      <c r="I96" s="592">
        <v>7342.75</v>
      </c>
      <c r="J96" s="592">
        <v>2</v>
      </c>
      <c r="K96" s="593">
        <v>14685.5</v>
      </c>
    </row>
    <row r="97" spans="1:11" ht="14.4" customHeight="1" x14ac:dyDescent="0.3">
      <c r="A97" s="571" t="s">
        <v>448</v>
      </c>
      <c r="B97" s="572" t="s">
        <v>449</v>
      </c>
      <c r="C97" s="575" t="s">
        <v>461</v>
      </c>
      <c r="D97" s="613" t="s">
        <v>462</v>
      </c>
      <c r="E97" s="575" t="s">
        <v>758</v>
      </c>
      <c r="F97" s="613" t="s">
        <v>759</v>
      </c>
      <c r="G97" s="575" t="s">
        <v>884</v>
      </c>
      <c r="H97" s="575" t="s">
        <v>885</v>
      </c>
      <c r="I97" s="592">
        <v>7342.744873046875</v>
      </c>
      <c r="J97" s="592">
        <v>2</v>
      </c>
      <c r="K97" s="593">
        <v>14685.48974609375</v>
      </c>
    </row>
    <row r="98" spans="1:11" ht="14.4" customHeight="1" x14ac:dyDescent="0.3">
      <c r="A98" s="571" t="s">
        <v>448</v>
      </c>
      <c r="B98" s="572" t="s">
        <v>449</v>
      </c>
      <c r="C98" s="575" t="s">
        <v>461</v>
      </c>
      <c r="D98" s="613" t="s">
        <v>462</v>
      </c>
      <c r="E98" s="575" t="s">
        <v>758</v>
      </c>
      <c r="F98" s="613" t="s">
        <v>759</v>
      </c>
      <c r="G98" s="575" t="s">
        <v>886</v>
      </c>
      <c r="H98" s="575" t="s">
        <v>887</v>
      </c>
      <c r="I98" s="592">
        <v>7384.330078125</v>
      </c>
      <c r="J98" s="592">
        <v>1</v>
      </c>
      <c r="K98" s="593">
        <v>7384.330078125</v>
      </c>
    </row>
    <row r="99" spans="1:11" ht="14.4" customHeight="1" x14ac:dyDescent="0.3">
      <c r="A99" s="571" t="s">
        <v>448</v>
      </c>
      <c r="B99" s="572" t="s">
        <v>449</v>
      </c>
      <c r="C99" s="575" t="s">
        <v>461</v>
      </c>
      <c r="D99" s="613" t="s">
        <v>462</v>
      </c>
      <c r="E99" s="575" t="s">
        <v>758</v>
      </c>
      <c r="F99" s="613" t="s">
        <v>759</v>
      </c>
      <c r="G99" s="575" t="s">
        <v>888</v>
      </c>
      <c r="H99" s="575" t="s">
        <v>889</v>
      </c>
      <c r="I99" s="592">
        <v>15118.51513671875</v>
      </c>
      <c r="J99" s="592">
        <v>2</v>
      </c>
      <c r="K99" s="593">
        <v>30237.0302734375</v>
      </c>
    </row>
    <row r="100" spans="1:11" ht="14.4" customHeight="1" x14ac:dyDescent="0.3">
      <c r="A100" s="571" t="s">
        <v>448</v>
      </c>
      <c r="B100" s="572" t="s">
        <v>449</v>
      </c>
      <c r="C100" s="575" t="s">
        <v>461</v>
      </c>
      <c r="D100" s="613" t="s">
        <v>462</v>
      </c>
      <c r="E100" s="575" t="s">
        <v>758</v>
      </c>
      <c r="F100" s="613" t="s">
        <v>759</v>
      </c>
      <c r="G100" s="575" t="s">
        <v>890</v>
      </c>
      <c r="H100" s="575" t="s">
        <v>891</v>
      </c>
      <c r="I100" s="592">
        <v>13821.009765625</v>
      </c>
      <c r="J100" s="592">
        <v>1</v>
      </c>
      <c r="K100" s="593">
        <v>13821.009765625</v>
      </c>
    </row>
    <row r="101" spans="1:11" ht="14.4" customHeight="1" x14ac:dyDescent="0.3">
      <c r="A101" s="571" t="s">
        <v>448</v>
      </c>
      <c r="B101" s="572" t="s">
        <v>449</v>
      </c>
      <c r="C101" s="575" t="s">
        <v>461</v>
      </c>
      <c r="D101" s="613" t="s">
        <v>462</v>
      </c>
      <c r="E101" s="575" t="s">
        <v>758</v>
      </c>
      <c r="F101" s="613" t="s">
        <v>759</v>
      </c>
      <c r="G101" s="575" t="s">
        <v>892</v>
      </c>
      <c r="H101" s="575" t="s">
        <v>893</v>
      </c>
      <c r="I101" s="592">
        <v>14765.7900390625</v>
      </c>
      <c r="J101" s="592">
        <v>2</v>
      </c>
      <c r="K101" s="593">
        <v>29531.580078125</v>
      </c>
    </row>
    <row r="102" spans="1:11" ht="14.4" customHeight="1" x14ac:dyDescent="0.3">
      <c r="A102" s="571" t="s">
        <v>448</v>
      </c>
      <c r="B102" s="572" t="s">
        <v>449</v>
      </c>
      <c r="C102" s="575" t="s">
        <v>461</v>
      </c>
      <c r="D102" s="613" t="s">
        <v>462</v>
      </c>
      <c r="E102" s="575" t="s">
        <v>758</v>
      </c>
      <c r="F102" s="613" t="s">
        <v>759</v>
      </c>
      <c r="G102" s="575" t="s">
        <v>894</v>
      </c>
      <c r="H102" s="575" t="s">
        <v>895</v>
      </c>
      <c r="I102" s="592">
        <v>7243.81005859375</v>
      </c>
      <c r="J102" s="592">
        <v>1</v>
      </c>
      <c r="K102" s="593">
        <v>7243.81005859375</v>
      </c>
    </row>
    <row r="103" spans="1:11" ht="14.4" customHeight="1" x14ac:dyDescent="0.3">
      <c r="A103" s="571" t="s">
        <v>448</v>
      </c>
      <c r="B103" s="572" t="s">
        <v>449</v>
      </c>
      <c r="C103" s="575" t="s">
        <v>461</v>
      </c>
      <c r="D103" s="613" t="s">
        <v>462</v>
      </c>
      <c r="E103" s="575" t="s">
        <v>758</v>
      </c>
      <c r="F103" s="613" t="s">
        <v>759</v>
      </c>
      <c r="G103" s="575" t="s">
        <v>896</v>
      </c>
      <c r="H103" s="575" t="s">
        <v>897</v>
      </c>
      <c r="I103" s="592">
        <v>7271.0498046875</v>
      </c>
      <c r="J103" s="592">
        <v>1</v>
      </c>
      <c r="K103" s="593">
        <v>7271.0498046875</v>
      </c>
    </row>
    <row r="104" spans="1:11" ht="14.4" customHeight="1" x14ac:dyDescent="0.3">
      <c r="A104" s="571" t="s">
        <v>448</v>
      </c>
      <c r="B104" s="572" t="s">
        <v>449</v>
      </c>
      <c r="C104" s="575" t="s">
        <v>461</v>
      </c>
      <c r="D104" s="613" t="s">
        <v>462</v>
      </c>
      <c r="E104" s="575" t="s">
        <v>758</v>
      </c>
      <c r="F104" s="613" t="s">
        <v>759</v>
      </c>
      <c r="G104" s="575" t="s">
        <v>898</v>
      </c>
      <c r="H104" s="575" t="s">
        <v>899</v>
      </c>
      <c r="I104" s="592">
        <v>7342.744873046875</v>
      </c>
      <c r="J104" s="592">
        <v>2</v>
      </c>
      <c r="K104" s="593">
        <v>14685.48974609375</v>
      </c>
    </row>
    <row r="105" spans="1:11" ht="14.4" customHeight="1" x14ac:dyDescent="0.3">
      <c r="A105" s="571" t="s">
        <v>448</v>
      </c>
      <c r="B105" s="572" t="s">
        <v>449</v>
      </c>
      <c r="C105" s="575" t="s">
        <v>461</v>
      </c>
      <c r="D105" s="613" t="s">
        <v>462</v>
      </c>
      <c r="E105" s="575" t="s">
        <v>758</v>
      </c>
      <c r="F105" s="613" t="s">
        <v>759</v>
      </c>
      <c r="G105" s="575" t="s">
        <v>900</v>
      </c>
      <c r="H105" s="575" t="s">
        <v>901</v>
      </c>
      <c r="I105" s="592">
        <v>29279.220703125</v>
      </c>
      <c r="J105" s="592">
        <v>1</v>
      </c>
      <c r="K105" s="593">
        <v>29279.220703125</v>
      </c>
    </row>
    <row r="106" spans="1:11" ht="14.4" customHeight="1" x14ac:dyDescent="0.3">
      <c r="A106" s="571" t="s">
        <v>448</v>
      </c>
      <c r="B106" s="572" t="s">
        <v>449</v>
      </c>
      <c r="C106" s="575" t="s">
        <v>461</v>
      </c>
      <c r="D106" s="613" t="s">
        <v>462</v>
      </c>
      <c r="E106" s="575" t="s">
        <v>758</v>
      </c>
      <c r="F106" s="613" t="s">
        <v>759</v>
      </c>
      <c r="G106" s="575" t="s">
        <v>902</v>
      </c>
      <c r="H106" s="575" t="s">
        <v>903</v>
      </c>
      <c r="I106" s="592">
        <v>7271.0498046875</v>
      </c>
      <c r="J106" s="592">
        <v>1</v>
      </c>
      <c r="K106" s="593">
        <v>7271.0498046875</v>
      </c>
    </row>
    <row r="107" spans="1:11" ht="14.4" customHeight="1" x14ac:dyDescent="0.3">
      <c r="A107" s="571" t="s">
        <v>448</v>
      </c>
      <c r="B107" s="572" t="s">
        <v>449</v>
      </c>
      <c r="C107" s="575" t="s">
        <v>461</v>
      </c>
      <c r="D107" s="613" t="s">
        <v>462</v>
      </c>
      <c r="E107" s="575" t="s">
        <v>758</v>
      </c>
      <c r="F107" s="613" t="s">
        <v>759</v>
      </c>
      <c r="G107" s="575" t="s">
        <v>904</v>
      </c>
      <c r="H107" s="575" t="s">
        <v>905</v>
      </c>
      <c r="I107" s="592">
        <v>7271.0498046875</v>
      </c>
      <c r="J107" s="592">
        <v>1</v>
      </c>
      <c r="K107" s="593">
        <v>7271.0498046875</v>
      </c>
    </row>
    <row r="108" spans="1:11" ht="14.4" customHeight="1" x14ac:dyDescent="0.3">
      <c r="A108" s="571" t="s">
        <v>448</v>
      </c>
      <c r="B108" s="572" t="s">
        <v>449</v>
      </c>
      <c r="C108" s="575" t="s">
        <v>461</v>
      </c>
      <c r="D108" s="613" t="s">
        <v>462</v>
      </c>
      <c r="E108" s="575" t="s">
        <v>758</v>
      </c>
      <c r="F108" s="613" t="s">
        <v>759</v>
      </c>
      <c r="G108" s="575" t="s">
        <v>906</v>
      </c>
      <c r="H108" s="575" t="s">
        <v>907</v>
      </c>
      <c r="I108" s="592">
        <v>7274.675048828125</v>
      </c>
      <c r="J108" s="592">
        <v>3</v>
      </c>
      <c r="K108" s="593">
        <v>21836.17041015625</v>
      </c>
    </row>
    <row r="109" spans="1:11" ht="14.4" customHeight="1" x14ac:dyDescent="0.3">
      <c r="A109" s="571" t="s">
        <v>448</v>
      </c>
      <c r="B109" s="572" t="s">
        <v>449</v>
      </c>
      <c r="C109" s="575" t="s">
        <v>461</v>
      </c>
      <c r="D109" s="613" t="s">
        <v>462</v>
      </c>
      <c r="E109" s="575" t="s">
        <v>758</v>
      </c>
      <c r="F109" s="613" t="s">
        <v>759</v>
      </c>
      <c r="G109" s="575" t="s">
        <v>908</v>
      </c>
      <c r="H109" s="575" t="s">
        <v>909</v>
      </c>
      <c r="I109" s="592">
        <v>14546.43505859375</v>
      </c>
      <c r="J109" s="592">
        <v>2</v>
      </c>
      <c r="K109" s="593">
        <v>29092.8701171875</v>
      </c>
    </row>
    <row r="110" spans="1:11" ht="14.4" customHeight="1" x14ac:dyDescent="0.3">
      <c r="A110" s="571" t="s">
        <v>448</v>
      </c>
      <c r="B110" s="572" t="s">
        <v>449</v>
      </c>
      <c r="C110" s="575" t="s">
        <v>461</v>
      </c>
      <c r="D110" s="613" t="s">
        <v>462</v>
      </c>
      <c r="E110" s="575" t="s">
        <v>758</v>
      </c>
      <c r="F110" s="613" t="s">
        <v>759</v>
      </c>
      <c r="G110" s="575" t="s">
        <v>910</v>
      </c>
      <c r="H110" s="575" t="s">
        <v>911</v>
      </c>
      <c r="I110" s="592">
        <v>7384.330078125</v>
      </c>
      <c r="J110" s="592">
        <v>1</v>
      </c>
      <c r="K110" s="593">
        <v>7384.330078125</v>
      </c>
    </row>
    <row r="111" spans="1:11" ht="14.4" customHeight="1" x14ac:dyDescent="0.3">
      <c r="A111" s="571" t="s">
        <v>448</v>
      </c>
      <c r="B111" s="572" t="s">
        <v>449</v>
      </c>
      <c r="C111" s="575" t="s">
        <v>461</v>
      </c>
      <c r="D111" s="613" t="s">
        <v>462</v>
      </c>
      <c r="E111" s="575" t="s">
        <v>758</v>
      </c>
      <c r="F111" s="613" t="s">
        <v>759</v>
      </c>
      <c r="G111" s="575" t="s">
        <v>912</v>
      </c>
      <c r="H111" s="575" t="s">
        <v>913</v>
      </c>
      <c r="I111" s="592">
        <v>14542.099609375</v>
      </c>
      <c r="J111" s="592">
        <v>1</v>
      </c>
      <c r="K111" s="593">
        <v>14542.099609375</v>
      </c>
    </row>
    <row r="112" spans="1:11" ht="14.4" customHeight="1" x14ac:dyDescent="0.3">
      <c r="A112" s="571" t="s">
        <v>448</v>
      </c>
      <c r="B112" s="572" t="s">
        <v>449</v>
      </c>
      <c r="C112" s="575" t="s">
        <v>461</v>
      </c>
      <c r="D112" s="613" t="s">
        <v>462</v>
      </c>
      <c r="E112" s="575" t="s">
        <v>758</v>
      </c>
      <c r="F112" s="613" t="s">
        <v>759</v>
      </c>
      <c r="G112" s="575" t="s">
        <v>914</v>
      </c>
      <c r="H112" s="575" t="s">
        <v>915</v>
      </c>
      <c r="I112" s="592">
        <v>7285.39990234375</v>
      </c>
      <c r="J112" s="592">
        <v>1</v>
      </c>
      <c r="K112" s="593">
        <v>7285.39990234375</v>
      </c>
    </row>
    <row r="113" spans="1:11" ht="14.4" customHeight="1" x14ac:dyDescent="0.3">
      <c r="A113" s="571" t="s">
        <v>448</v>
      </c>
      <c r="B113" s="572" t="s">
        <v>449</v>
      </c>
      <c r="C113" s="575" t="s">
        <v>461</v>
      </c>
      <c r="D113" s="613" t="s">
        <v>462</v>
      </c>
      <c r="E113" s="575" t="s">
        <v>758</v>
      </c>
      <c r="F113" s="613" t="s">
        <v>759</v>
      </c>
      <c r="G113" s="575" t="s">
        <v>916</v>
      </c>
      <c r="H113" s="575" t="s">
        <v>917</v>
      </c>
      <c r="I113" s="592">
        <v>7285.39501953125</v>
      </c>
      <c r="J113" s="592">
        <v>2</v>
      </c>
      <c r="K113" s="593">
        <v>14570.7900390625</v>
      </c>
    </row>
    <row r="114" spans="1:11" ht="14.4" customHeight="1" x14ac:dyDescent="0.3">
      <c r="A114" s="571" t="s">
        <v>448</v>
      </c>
      <c r="B114" s="572" t="s">
        <v>449</v>
      </c>
      <c r="C114" s="575" t="s">
        <v>461</v>
      </c>
      <c r="D114" s="613" t="s">
        <v>462</v>
      </c>
      <c r="E114" s="575" t="s">
        <v>758</v>
      </c>
      <c r="F114" s="613" t="s">
        <v>759</v>
      </c>
      <c r="G114" s="575" t="s">
        <v>918</v>
      </c>
      <c r="H114" s="575" t="s">
        <v>919</v>
      </c>
      <c r="I114" s="592">
        <v>7381.4599609375</v>
      </c>
      <c r="J114" s="592">
        <v>1</v>
      </c>
      <c r="K114" s="593">
        <v>7381.4599609375</v>
      </c>
    </row>
    <row r="115" spans="1:11" ht="14.4" customHeight="1" x14ac:dyDescent="0.3">
      <c r="A115" s="571" t="s">
        <v>448</v>
      </c>
      <c r="B115" s="572" t="s">
        <v>449</v>
      </c>
      <c r="C115" s="575" t="s">
        <v>461</v>
      </c>
      <c r="D115" s="613" t="s">
        <v>462</v>
      </c>
      <c r="E115" s="575" t="s">
        <v>758</v>
      </c>
      <c r="F115" s="613" t="s">
        <v>759</v>
      </c>
      <c r="G115" s="575" t="s">
        <v>920</v>
      </c>
      <c r="H115" s="575" t="s">
        <v>921</v>
      </c>
      <c r="I115" s="592">
        <v>0.11999999731779099</v>
      </c>
      <c r="J115" s="592">
        <v>2</v>
      </c>
      <c r="K115" s="593">
        <v>0.23000000417232513</v>
      </c>
    </row>
    <row r="116" spans="1:11" ht="14.4" customHeight="1" x14ac:dyDescent="0.3">
      <c r="A116" s="571" t="s">
        <v>448</v>
      </c>
      <c r="B116" s="572" t="s">
        <v>449</v>
      </c>
      <c r="C116" s="575" t="s">
        <v>461</v>
      </c>
      <c r="D116" s="613" t="s">
        <v>462</v>
      </c>
      <c r="E116" s="575" t="s">
        <v>758</v>
      </c>
      <c r="F116" s="613" t="s">
        <v>759</v>
      </c>
      <c r="G116" s="575" t="s">
        <v>922</v>
      </c>
      <c r="H116" s="575" t="s">
        <v>923</v>
      </c>
      <c r="I116" s="592">
        <v>7271.0400390625</v>
      </c>
      <c r="J116" s="592">
        <v>1</v>
      </c>
      <c r="K116" s="593">
        <v>7271.0400390625</v>
      </c>
    </row>
    <row r="117" spans="1:11" ht="14.4" customHeight="1" x14ac:dyDescent="0.3">
      <c r="A117" s="571" t="s">
        <v>448</v>
      </c>
      <c r="B117" s="572" t="s">
        <v>449</v>
      </c>
      <c r="C117" s="575" t="s">
        <v>461</v>
      </c>
      <c r="D117" s="613" t="s">
        <v>462</v>
      </c>
      <c r="E117" s="575" t="s">
        <v>758</v>
      </c>
      <c r="F117" s="613" t="s">
        <v>759</v>
      </c>
      <c r="G117" s="575" t="s">
        <v>924</v>
      </c>
      <c r="H117" s="575" t="s">
        <v>925</v>
      </c>
      <c r="I117" s="592">
        <v>7369.990234375</v>
      </c>
      <c r="J117" s="592">
        <v>1</v>
      </c>
      <c r="K117" s="593">
        <v>7369.990234375</v>
      </c>
    </row>
    <row r="118" spans="1:11" ht="14.4" customHeight="1" x14ac:dyDescent="0.3">
      <c r="A118" s="571" t="s">
        <v>448</v>
      </c>
      <c r="B118" s="572" t="s">
        <v>449</v>
      </c>
      <c r="C118" s="575" t="s">
        <v>461</v>
      </c>
      <c r="D118" s="613" t="s">
        <v>462</v>
      </c>
      <c r="E118" s="575" t="s">
        <v>758</v>
      </c>
      <c r="F118" s="613" t="s">
        <v>759</v>
      </c>
      <c r="G118" s="575" t="s">
        <v>926</v>
      </c>
      <c r="H118" s="575" t="s">
        <v>927</v>
      </c>
      <c r="I118" s="592">
        <v>14955.599609375</v>
      </c>
      <c r="J118" s="592">
        <v>2</v>
      </c>
      <c r="K118" s="593">
        <v>29911.19921875</v>
      </c>
    </row>
    <row r="119" spans="1:11" ht="14.4" customHeight="1" x14ac:dyDescent="0.3">
      <c r="A119" s="571" t="s">
        <v>448</v>
      </c>
      <c r="B119" s="572" t="s">
        <v>449</v>
      </c>
      <c r="C119" s="575" t="s">
        <v>461</v>
      </c>
      <c r="D119" s="613" t="s">
        <v>462</v>
      </c>
      <c r="E119" s="575" t="s">
        <v>758</v>
      </c>
      <c r="F119" s="613" t="s">
        <v>759</v>
      </c>
      <c r="G119" s="575" t="s">
        <v>928</v>
      </c>
      <c r="H119" s="575" t="s">
        <v>929</v>
      </c>
      <c r="I119" s="592">
        <v>214.97514622358321</v>
      </c>
      <c r="J119" s="592">
        <v>53</v>
      </c>
      <c r="K119" s="593">
        <v>11386.380231262499</v>
      </c>
    </row>
    <row r="120" spans="1:11" ht="14.4" customHeight="1" x14ac:dyDescent="0.3">
      <c r="A120" s="571" t="s">
        <v>448</v>
      </c>
      <c r="B120" s="572" t="s">
        <v>449</v>
      </c>
      <c r="C120" s="575" t="s">
        <v>461</v>
      </c>
      <c r="D120" s="613" t="s">
        <v>462</v>
      </c>
      <c r="E120" s="575" t="s">
        <v>758</v>
      </c>
      <c r="F120" s="613" t="s">
        <v>759</v>
      </c>
      <c r="G120" s="575" t="s">
        <v>930</v>
      </c>
      <c r="H120" s="575" t="s">
        <v>931</v>
      </c>
      <c r="I120" s="592">
        <v>188.26625100980255</v>
      </c>
      <c r="J120" s="592">
        <v>3</v>
      </c>
      <c r="K120" s="593">
        <v>564.79875302940764</v>
      </c>
    </row>
    <row r="121" spans="1:11" ht="14.4" customHeight="1" x14ac:dyDescent="0.3">
      <c r="A121" s="571" t="s">
        <v>448</v>
      </c>
      <c r="B121" s="572" t="s">
        <v>449</v>
      </c>
      <c r="C121" s="575" t="s">
        <v>461</v>
      </c>
      <c r="D121" s="613" t="s">
        <v>462</v>
      </c>
      <c r="E121" s="575" t="s">
        <v>758</v>
      </c>
      <c r="F121" s="613" t="s">
        <v>759</v>
      </c>
      <c r="G121" s="575" t="s">
        <v>932</v>
      </c>
      <c r="H121" s="575" t="s">
        <v>933</v>
      </c>
      <c r="I121" s="592">
        <v>5947.85009765625</v>
      </c>
      <c r="J121" s="592">
        <v>1</v>
      </c>
      <c r="K121" s="593">
        <v>5947.85009765625</v>
      </c>
    </row>
    <row r="122" spans="1:11" ht="14.4" customHeight="1" x14ac:dyDescent="0.3">
      <c r="A122" s="571" t="s">
        <v>448</v>
      </c>
      <c r="B122" s="572" t="s">
        <v>449</v>
      </c>
      <c r="C122" s="575" t="s">
        <v>461</v>
      </c>
      <c r="D122" s="613" t="s">
        <v>462</v>
      </c>
      <c r="E122" s="575" t="s">
        <v>758</v>
      </c>
      <c r="F122" s="613" t="s">
        <v>759</v>
      </c>
      <c r="G122" s="575" t="s">
        <v>934</v>
      </c>
      <c r="H122" s="575" t="s">
        <v>935</v>
      </c>
      <c r="I122" s="592">
        <v>207.01371330200652</v>
      </c>
      <c r="J122" s="592">
        <v>1</v>
      </c>
      <c r="K122" s="593">
        <v>207.01371330200652</v>
      </c>
    </row>
    <row r="123" spans="1:11" ht="14.4" customHeight="1" x14ac:dyDescent="0.3">
      <c r="A123" s="571" t="s">
        <v>448</v>
      </c>
      <c r="B123" s="572" t="s">
        <v>449</v>
      </c>
      <c r="C123" s="575" t="s">
        <v>461</v>
      </c>
      <c r="D123" s="613" t="s">
        <v>462</v>
      </c>
      <c r="E123" s="575" t="s">
        <v>758</v>
      </c>
      <c r="F123" s="613" t="s">
        <v>759</v>
      </c>
      <c r="G123" s="575" t="s">
        <v>936</v>
      </c>
      <c r="H123" s="575" t="s">
        <v>937</v>
      </c>
      <c r="I123" s="592">
        <v>4821.56982421875</v>
      </c>
      <c r="J123" s="592">
        <v>1</v>
      </c>
      <c r="K123" s="593">
        <v>4821.56982421875</v>
      </c>
    </row>
    <row r="124" spans="1:11" ht="14.4" customHeight="1" x14ac:dyDescent="0.3">
      <c r="A124" s="571" t="s">
        <v>448</v>
      </c>
      <c r="B124" s="572" t="s">
        <v>449</v>
      </c>
      <c r="C124" s="575" t="s">
        <v>461</v>
      </c>
      <c r="D124" s="613" t="s">
        <v>462</v>
      </c>
      <c r="E124" s="575" t="s">
        <v>758</v>
      </c>
      <c r="F124" s="613" t="s">
        <v>759</v>
      </c>
      <c r="G124" s="575" t="s">
        <v>938</v>
      </c>
      <c r="H124" s="575" t="s">
        <v>939</v>
      </c>
      <c r="I124" s="592">
        <v>797.3900146484375</v>
      </c>
      <c r="J124" s="592">
        <v>1</v>
      </c>
      <c r="K124" s="593">
        <v>797.3900146484375</v>
      </c>
    </row>
    <row r="125" spans="1:11" ht="14.4" customHeight="1" x14ac:dyDescent="0.3">
      <c r="A125" s="571" t="s">
        <v>448</v>
      </c>
      <c r="B125" s="572" t="s">
        <v>449</v>
      </c>
      <c r="C125" s="575" t="s">
        <v>461</v>
      </c>
      <c r="D125" s="613" t="s">
        <v>462</v>
      </c>
      <c r="E125" s="575" t="s">
        <v>758</v>
      </c>
      <c r="F125" s="613" t="s">
        <v>759</v>
      </c>
      <c r="G125" s="575" t="s">
        <v>940</v>
      </c>
      <c r="H125" s="575" t="s">
        <v>941</v>
      </c>
      <c r="I125" s="592">
        <v>13492</v>
      </c>
      <c r="J125" s="592">
        <v>2</v>
      </c>
      <c r="K125" s="593">
        <v>26984</v>
      </c>
    </row>
    <row r="126" spans="1:11" ht="14.4" customHeight="1" x14ac:dyDescent="0.3">
      <c r="A126" s="571" t="s">
        <v>448</v>
      </c>
      <c r="B126" s="572" t="s">
        <v>449</v>
      </c>
      <c r="C126" s="575" t="s">
        <v>461</v>
      </c>
      <c r="D126" s="613" t="s">
        <v>462</v>
      </c>
      <c r="E126" s="575" t="s">
        <v>942</v>
      </c>
      <c r="F126" s="613" t="s">
        <v>943</v>
      </c>
      <c r="G126" s="575" t="s">
        <v>944</v>
      </c>
      <c r="H126" s="575" t="s">
        <v>945</v>
      </c>
      <c r="I126" s="592">
        <v>2.0299999713897705</v>
      </c>
      <c r="J126" s="592">
        <v>1024</v>
      </c>
      <c r="K126" s="593">
        <v>2081.199951171875</v>
      </c>
    </row>
    <row r="127" spans="1:11" ht="14.4" customHeight="1" x14ac:dyDescent="0.3">
      <c r="A127" s="571" t="s">
        <v>448</v>
      </c>
      <c r="B127" s="572" t="s">
        <v>449</v>
      </c>
      <c r="C127" s="575" t="s">
        <v>461</v>
      </c>
      <c r="D127" s="613" t="s">
        <v>462</v>
      </c>
      <c r="E127" s="575" t="s">
        <v>942</v>
      </c>
      <c r="F127" s="613" t="s">
        <v>943</v>
      </c>
      <c r="G127" s="575" t="s">
        <v>946</v>
      </c>
      <c r="H127" s="575" t="s">
        <v>947</v>
      </c>
      <c r="I127" s="592">
        <v>43.439998626708984</v>
      </c>
      <c r="J127" s="592">
        <v>10</v>
      </c>
      <c r="K127" s="593">
        <v>434.3900146484375</v>
      </c>
    </row>
    <row r="128" spans="1:11" ht="14.4" customHeight="1" x14ac:dyDescent="0.3">
      <c r="A128" s="571" t="s">
        <v>448</v>
      </c>
      <c r="B128" s="572" t="s">
        <v>449</v>
      </c>
      <c r="C128" s="575" t="s">
        <v>461</v>
      </c>
      <c r="D128" s="613" t="s">
        <v>462</v>
      </c>
      <c r="E128" s="575" t="s">
        <v>942</v>
      </c>
      <c r="F128" s="613" t="s">
        <v>943</v>
      </c>
      <c r="G128" s="575" t="s">
        <v>948</v>
      </c>
      <c r="H128" s="575" t="s">
        <v>949</v>
      </c>
      <c r="I128" s="592">
        <v>33.880001068115234</v>
      </c>
      <c r="J128" s="592">
        <v>10</v>
      </c>
      <c r="K128" s="593">
        <v>338.79998779296875</v>
      </c>
    </row>
    <row r="129" spans="1:11" ht="14.4" customHeight="1" x14ac:dyDescent="0.3">
      <c r="A129" s="571" t="s">
        <v>448</v>
      </c>
      <c r="B129" s="572" t="s">
        <v>449</v>
      </c>
      <c r="C129" s="575" t="s">
        <v>461</v>
      </c>
      <c r="D129" s="613" t="s">
        <v>462</v>
      </c>
      <c r="E129" s="575" t="s">
        <v>942</v>
      </c>
      <c r="F129" s="613" t="s">
        <v>943</v>
      </c>
      <c r="G129" s="575" t="s">
        <v>950</v>
      </c>
      <c r="H129" s="575" t="s">
        <v>951</v>
      </c>
      <c r="I129" s="592">
        <v>0.77142855099269325</v>
      </c>
      <c r="J129" s="592">
        <v>4000</v>
      </c>
      <c r="K129" s="593">
        <v>3097.6000671386719</v>
      </c>
    </row>
    <row r="130" spans="1:11" ht="14.4" customHeight="1" x14ac:dyDescent="0.3">
      <c r="A130" s="571" t="s">
        <v>448</v>
      </c>
      <c r="B130" s="572" t="s">
        <v>449</v>
      </c>
      <c r="C130" s="575" t="s">
        <v>461</v>
      </c>
      <c r="D130" s="613" t="s">
        <v>462</v>
      </c>
      <c r="E130" s="575" t="s">
        <v>942</v>
      </c>
      <c r="F130" s="613" t="s">
        <v>943</v>
      </c>
      <c r="G130" s="575" t="s">
        <v>952</v>
      </c>
      <c r="H130" s="575" t="s">
        <v>953</v>
      </c>
      <c r="I130" s="592">
        <v>1.4966666698455811</v>
      </c>
      <c r="J130" s="592">
        <v>750</v>
      </c>
      <c r="K130" s="593">
        <v>1121.1600036621094</v>
      </c>
    </row>
    <row r="131" spans="1:11" ht="14.4" customHeight="1" x14ac:dyDescent="0.3">
      <c r="A131" s="571" t="s">
        <v>448</v>
      </c>
      <c r="B131" s="572" t="s">
        <v>449</v>
      </c>
      <c r="C131" s="575" t="s">
        <v>461</v>
      </c>
      <c r="D131" s="613" t="s">
        <v>462</v>
      </c>
      <c r="E131" s="575" t="s">
        <v>942</v>
      </c>
      <c r="F131" s="613" t="s">
        <v>943</v>
      </c>
      <c r="G131" s="575" t="s">
        <v>954</v>
      </c>
      <c r="H131" s="575" t="s">
        <v>955</v>
      </c>
      <c r="I131" s="592">
        <v>1.4037500470876694</v>
      </c>
      <c r="J131" s="592">
        <v>13000</v>
      </c>
      <c r="K131" s="593">
        <v>17280.01025390625</v>
      </c>
    </row>
    <row r="132" spans="1:11" ht="14.4" customHeight="1" x14ac:dyDescent="0.3">
      <c r="A132" s="571" t="s">
        <v>448</v>
      </c>
      <c r="B132" s="572" t="s">
        <v>449</v>
      </c>
      <c r="C132" s="575" t="s">
        <v>461</v>
      </c>
      <c r="D132" s="613" t="s">
        <v>462</v>
      </c>
      <c r="E132" s="575" t="s">
        <v>942</v>
      </c>
      <c r="F132" s="613" t="s">
        <v>943</v>
      </c>
      <c r="G132" s="575" t="s">
        <v>956</v>
      </c>
      <c r="H132" s="575" t="s">
        <v>957</v>
      </c>
      <c r="I132" s="592">
        <v>1.2899999618530273</v>
      </c>
      <c r="J132" s="592">
        <v>1000</v>
      </c>
      <c r="K132" s="593">
        <v>1292.280029296875</v>
      </c>
    </row>
    <row r="133" spans="1:11" ht="14.4" customHeight="1" x14ac:dyDescent="0.3">
      <c r="A133" s="571" t="s">
        <v>448</v>
      </c>
      <c r="B133" s="572" t="s">
        <v>449</v>
      </c>
      <c r="C133" s="575" t="s">
        <v>461</v>
      </c>
      <c r="D133" s="613" t="s">
        <v>462</v>
      </c>
      <c r="E133" s="575" t="s">
        <v>942</v>
      </c>
      <c r="F133" s="613" t="s">
        <v>943</v>
      </c>
      <c r="G133" s="575" t="s">
        <v>958</v>
      </c>
      <c r="H133" s="575" t="s">
        <v>959</v>
      </c>
      <c r="I133" s="592">
        <v>22.75</v>
      </c>
      <c r="J133" s="592">
        <v>10</v>
      </c>
      <c r="K133" s="593">
        <v>227.47999572753906</v>
      </c>
    </row>
    <row r="134" spans="1:11" ht="14.4" customHeight="1" x14ac:dyDescent="0.3">
      <c r="A134" s="571" t="s">
        <v>448</v>
      </c>
      <c r="B134" s="572" t="s">
        <v>449</v>
      </c>
      <c r="C134" s="575" t="s">
        <v>461</v>
      </c>
      <c r="D134" s="613" t="s">
        <v>462</v>
      </c>
      <c r="E134" s="575" t="s">
        <v>942</v>
      </c>
      <c r="F134" s="613" t="s">
        <v>943</v>
      </c>
      <c r="G134" s="575" t="s">
        <v>958</v>
      </c>
      <c r="H134" s="575" t="s">
        <v>960</v>
      </c>
      <c r="I134" s="592">
        <v>22.75</v>
      </c>
      <c r="J134" s="592">
        <v>10</v>
      </c>
      <c r="K134" s="593">
        <v>227.47999572753906</v>
      </c>
    </row>
    <row r="135" spans="1:11" ht="14.4" customHeight="1" x14ac:dyDescent="0.3">
      <c r="A135" s="571" t="s">
        <v>448</v>
      </c>
      <c r="B135" s="572" t="s">
        <v>449</v>
      </c>
      <c r="C135" s="575" t="s">
        <v>461</v>
      </c>
      <c r="D135" s="613" t="s">
        <v>462</v>
      </c>
      <c r="E135" s="575" t="s">
        <v>942</v>
      </c>
      <c r="F135" s="613" t="s">
        <v>943</v>
      </c>
      <c r="G135" s="575" t="s">
        <v>961</v>
      </c>
      <c r="H135" s="575" t="s">
        <v>962</v>
      </c>
      <c r="I135" s="592">
        <v>156.08999633789062</v>
      </c>
      <c r="J135" s="592">
        <v>2</v>
      </c>
      <c r="K135" s="593">
        <v>312.17999267578125</v>
      </c>
    </row>
    <row r="136" spans="1:11" ht="14.4" customHeight="1" x14ac:dyDescent="0.3">
      <c r="A136" s="571" t="s">
        <v>448</v>
      </c>
      <c r="B136" s="572" t="s">
        <v>449</v>
      </c>
      <c r="C136" s="575" t="s">
        <v>461</v>
      </c>
      <c r="D136" s="613" t="s">
        <v>462</v>
      </c>
      <c r="E136" s="575" t="s">
        <v>942</v>
      </c>
      <c r="F136" s="613" t="s">
        <v>943</v>
      </c>
      <c r="G136" s="575" t="s">
        <v>963</v>
      </c>
      <c r="H136" s="575" t="s">
        <v>964</v>
      </c>
      <c r="I136" s="592">
        <v>12.829999923706055</v>
      </c>
      <c r="J136" s="592">
        <v>200</v>
      </c>
      <c r="K136" s="593">
        <v>2565.199951171875</v>
      </c>
    </row>
    <row r="137" spans="1:11" ht="14.4" customHeight="1" x14ac:dyDescent="0.3">
      <c r="A137" s="571" t="s">
        <v>448</v>
      </c>
      <c r="B137" s="572" t="s">
        <v>449</v>
      </c>
      <c r="C137" s="575" t="s">
        <v>461</v>
      </c>
      <c r="D137" s="613" t="s">
        <v>462</v>
      </c>
      <c r="E137" s="575" t="s">
        <v>942</v>
      </c>
      <c r="F137" s="613" t="s">
        <v>943</v>
      </c>
      <c r="G137" s="575" t="s">
        <v>965</v>
      </c>
      <c r="H137" s="575" t="s">
        <v>966</v>
      </c>
      <c r="I137" s="592">
        <v>0.12999999523162842</v>
      </c>
      <c r="J137" s="592">
        <v>1000</v>
      </c>
      <c r="K137" s="593">
        <v>126.94999694824219</v>
      </c>
    </row>
    <row r="138" spans="1:11" ht="14.4" customHeight="1" x14ac:dyDescent="0.3">
      <c r="A138" s="571" t="s">
        <v>448</v>
      </c>
      <c r="B138" s="572" t="s">
        <v>449</v>
      </c>
      <c r="C138" s="575" t="s">
        <v>461</v>
      </c>
      <c r="D138" s="613" t="s">
        <v>462</v>
      </c>
      <c r="E138" s="575" t="s">
        <v>942</v>
      </c>
      <c r="F138" s="613" t="s">
        <v>943</v>
      </c>
      <c r="G138" s="575" t="s">
        <v>967</v>
      </c>
      <c r="H138" s="575" t="s">
        <v>968</v>
      </c>
      <c r="I138" s="592">
        <v>1.4825000017881393</v>
      </c>
      <c r="J138" s="592">
        <v>5600</v>
      </c>
      <c r="K138" s="593">
        <v>8299.8899536132812</v>
      </c>
    </row>
    <row r="139" spans="1:11" ht="14.4" customHeight="1" x14ac:dyDescent="0.3">
      <c r="A139" s="571" t="s">
        <v>448</v>
      </c>
      <c r="B139" s="572" t="s">
        <v>449</v>
      </c>
      <c r="C139" s="575" t="s">
        <v>461</v>
      </c>
      <c r="D139" s="613" t="s">
        <v>462</v>
      </c>
      <c r="E139" s="575" t="s">
        <v>942</v>
      </c>
      <c r="F139" s="613" t="s">
        <v>943</v>
      </c>
      <c r="G139" s="575" t="s">
        <v>969</v>
      </c>
      <c r="H139" s="575" t="s">
        <v>970</v>
      </c>
      <c r="I139" s="592">
        <v>1.5399999618530273</v>
      </c>
      <c r="J139" s="592">
        <v>2304</v>
      </c>
      <c r="K139" s="593">
        <v>3557.400146484375</v>
      </c>
    </row>
    <row r="140" spans="1:11" ht="14.4" customHeight="1" x14ac:dyDescent="0.3">
      <c r="A140" s="571" t="s">
        <v>448</v>
      </c>
      <c r="B140" s="572" t="s">
        <v>449</v>
      </c>
      <c r="C140" s="575" t="s">
        <v>461</v>
      </c>
      <c r="D140" s="613" t="s">
        <v>462</v>
      </c>
      <c r="E140" s="575" t="s">
        <v>942</v>
      </c>
      <c r="F140" s="613" t="s">
        <v>943</v>
      </c>
      <c r="G140" s="575" t="s">
        <v>971</v>
      </c>
      <c r="H140" s="575" t="s">
        <v>972</v>
      </c>
      <c r="I140" s="592">
        <v>2.0999999046325684</v>
      </c>
      <c r="J140" s="592">
        <v>5760</v>
      </c>
      <c r="K140" s="593">
        <v>12124.19970703125</v>
      </c>
    </row>
    <row r="141" spans="1:11" ht="14.4" customHeight="1" x14ac:dyDescent="0.3">
      <c r="A141" s="571" t="s">
        <v>448</v>
      </c>
      <c r="B141" s="572" t="s">
        <v>449</v>
      </c>
      <c r="C141" s="575" t="s">
        <v>461</v>
      </c>
      <c r="D141" s="613" t="s">
        <v>462</v>
      </c>
      <c r="E141" s="575" t="s">
        <v>942</v>
      </c>
      <c r="F141" s="613" t="s">
        <v>943</v>
      </c>
      <c r="G141" s="575" t="s">
        <v>973</v>
      </c>
      <c r="H141" s="575" t="s">
        <v>974</v>
      </c>
      <c r="I141" s="592">
        <v>0.2800000011920929</v>
      </c>
      <c r="J141" s="592">
        <v>1000</v>
      </c>
      <c r="K141" s="593">
        <v>278.29998779296875</v>
      </c>
    </row>
    <row r="142" spans="1:11" ht="14.4" customHeight="1" x14ac:dyDescent="0.3">
      <c r="A142" s="571" t="s">
        <v>448</v>
      </c>
      <c r="B142" s="572" t="s">
        <v>449</v>
      </c>
      <c r="C142" s="575" t="s">
        <v>461</v>
      </c>
      <c r="D142" s="613" t="s">
        <v>462</v>
      </c>
      <c r="E142" s="575" t="s">
        <v>942</v>
      </c>
      <c r="F142" s="613" t="s">
        <v>943</v>
      </c>
      <c r="G142" s="575" t="s">
        <v>975</v>
      </c>
      <c r="H142" s="575" t="s">
        <v>976</v>
      </c>
      <c r="I142" s="592">
        <v>0.45999999344348907</v>
      </c>
      <c r="J142" s="592">
        <v>24000</v>
      </c>
      <c r="K142" s="593">
        <v>11108.700073242188</v>
      </c>
    </row>
    <row r="143" spans="1:11" ht="14.4" customHeight="1" x14ac:dyDescent="0.3">
      <c r="A143" s="571" t="s">
        <v>448</v>
      </c>
      <c r="B143" s="572" t="s">
        <v>449</v>
      </c>
      <c r="C143" s="575" t="s">
        <v>461</v>
      </c>
      <c r="D143" s="613" t="s">
        <v>462</v>
      </c>
      <c r="E143" s="575" t="s">
        <v>942</v>
      </c>
      <c r="F143" s="613" t="s">
        <v>943</v>
      </c>
      <c r="G143" s="575" t="s">
        <v>977</v>
      </c>
      <c r="H143" s="575" t="s">
        <v>978</v>
      </c>
      <c r="I143" s="592">
        <v>16.870000839233398</v>
      </c>
      <c r="J143" s="592">
        <v>50</v>
      </c>
      <c r="K143" s="593">
        <v>843.3699951171875</v>
      </c>
    </row>
    <row r="144" spans="1:11" ht="14.4" customHeight="1" x14ac:dyDescent="0.3">
      <c r="A144" s="571" t="s">
        <v>448</v>
      </c>
      <c r="B144" s="572" t="s">
        <v>449</v>
      </c>
      <c r="C144" s="575" t="s">
        <v>461</v>
      </c>
      <c r="D144" s="613" t="s">
        <v>462</v>
      </c>
      <c r="E144" s="575" t="s">
        <v>942</v>
      </c>
      <c r="F144" s="613" t="s">
        <v>943</v>
      </c>
      <c r="G144" s="575" t="s">
        <v>979</v>
      </c>
      <c r="H144" s="575" t="s">
        <v>980</v>
      </c>
      <c r="I144" s="592">
        <v>2.603999948501587</v>
      </c>
      <c r="J144" s="592">
        <v>2400</v>
      </c>
      <c r="K144" s="593">
        <v>6250.4599609375</v>
      </c>
    </row>
    <row r="145" spans="1:11" ht="14.4" customHeight="1" x14ac:dyDescent="0.3">
      <c r="A145" s="571" t="s">
        <v>448</v>
      </c>
      <c r="B145" s="572" t="s">
        <v>449</v>
      </c>
      <c r="C145" s="575" t="s">
        <v>461</v>
      </c>
      <c r="D145" s="613" t="s">
        <v>462</v>
      </c>
      <c r="E145" s="575" t="s">
        <v>942</v>
      </c>
      <c r="F145" s="613" t="s">
        <v>943</v>
      </c>
      <c r="G145" s="575" t="s">
        <v>981</v>
      </c>
      <c r="H145" s="575" t="s">
        <v>982</v>
      </c>
      <c r="I145" s="592">
        <v>2.7599999904632568</v>
      </c>
      <c r="J145" s="592">
        <v>4800</v>
      </c>
      <c r="K145" s="593">
        <v>13251.530029296875</v>
      </c>
    </row>
    <row r="146" spans="1:11" ht="14.4" customHeight="1" x14ac:dyDescent="0.3">
      <c r="A146" s="571" t="s">
        <v>448</v>
      </c>
      <c r="B146" s="572" t="s">
        <v>449</v>
      </c>
      <c r="C146" s="575" t="s">
        <v>461</v>
      </c>
      <c r="D146" s="613" t="s">
        <v>462</v>
      </c>
      <c r="E146" s="575" t="s">
        <v>942</v>
      </c>
      <c r="F146" s="613" t="s">
        <v>943</v>
      </c>
      <c r="G146" s="575" t="s">
        <v>983</v>
      </c>
      <c r="H146" s="575" t="s">
        <v>984</v>
      </c>
      <c r="I146" s="592">
        <v>2.3339999198913572</v>
      </c>
      <c r="J146" s="592">
        <v>4320</v>
      </c>
      <c r="K146" s="593">
        <v>10115.769897460937</v>
      </c>
    </row>
    <row r="147" spans="1:11" ht="14.4" customHeight="1" x14ac:dyDescent="0.3">
      <c r="A147" s="571" t="s">
        <v>448</v>
      </c>
      <c r="B147" s="572" t="s">
        <v>449</v>
      </c>
      <c r="C147" s="575" t="s">
        <v>461</v>
      </c>
      <c r="D147" s="613" t="s">
        <v>462</v>
      </c>
      <c r="E147" s="575" t="s">
        <v>942</v>
      </c>
      <c r="F147" s="613" t="s">
        <v>943</v>
      </c>
      <c r="G147" s="575" t="s">
        <v>985</v>
      </c>
      <c r="H147" s="575" t="s">
        <v>986</v>
      </c>
      <c r="I147" s="592">
        <v>0.13285713962146214</v>
      </c>
      <c r="J147" s="592">
        <v>14000</v>
      </c>
      <c r="K147" s="593">
        <v>1840.25</v>
      </c>
    </row>
    <row r="148" spans="1:11" ht="14.4" customHeight="1" x14ac:dyDescent="0.3">
      <c r="A148" s="571" t="s">
        <v>448</v>
      </c>
      <c r="B148" s="572" t="s">
        <v>449</v>
      </c>
      <c r="C148" s="575" t="s">
        <v>461</v>
      </c>
      <c r="D148" s="613" t="s">
        <v>462</v>
      </c>
      <c r="E148" s="575" t="s">
        <v>942</v>
      </c>
      <c r="F148" s="613" t="s">
        <v>943</v>
      </c>
      <c r="G148" s="575" t="s">
        <v>987</v>
      </c>
      <c r="H148" s="575" t="s">
        <v>988</v>
      </c>
      <c r="I148" s="592">
        <v>4192.64990234375</v>
      </c>
      <c r="J148" s="592">
        <v>3</v>
      </c>
      <c r="K148" s="593">
        <v>12577.94970703125</v>
      </c>
    </row>
    <row r="149" spans="1:11" ht="14.4" customHeight="1" x14ac:dyDescent="0.3">
      <c r="A149" s="571" t="s">
        <v>448</v>
      </c>
      <c r="B149" s="572" t="s">
        <v>449</v>
      </c>
      <c r="C149" s="575" t="s">
        <v>461</v>
      </c>
      <c r="D149" s="613" t="s">
        <v>462</v>
      </c>
      <c r="E149" s="575" t="s">
        <v>942</v>
      </c>
      <c r="F149" s="613" t="s">
        <v>943</v>
      </c>
      <c r="G149" s="575" t="s">
        <v>989</v>
      </c>
      <c r="H149" s="575" t="s">
        <v>990</v>
      </c>
      <c r="I149" s="592">
        <v>1.3300000031789143</v>
      </c>
      <c r="J149" s="592">
        <v>3000</v>
      </c>
      <c r="K149" s="593">
        <v>3978.47998046875</v>
      </c>
    </row>
    <row r="150" spans="1:11" ht="14.4" customHeight="1" x14ac:dyDescent="0.3">
      <c r="A150" s="571" t="s">
        <v>448</v>
      </c>
      <c r="B150" s="572" t="s">
        <v>449</v>
      </c>
      <c r="C150" s="575" t="s">
        <v>461</v>
      </c>
      <c r="D150" s="613" t="s">
        <v>462</v>
      </c>
      <c r="E150" s="575" t="s">
        <v>694</v>
      </c>
      <c r="F150" s="613" t="s">
        <v>695</v>
      </c>
      <c r="G150" s="575" t="s">
        <v>696</v>
      </c>
      <c r="H150" s="575" t="s">
        <v>697</v>
      </c>
      <c r="I150" s="592">
        <v>0.63499999046325684</v>
      </c>
      <c r="J150" s="592">
        <v>2000</v>
      </c>
      <c r="K150" s="593">
        <v>1268.1600036621094</v>
      </c>
    </row>
    <row r="151" spans="1:11" ht="14.4" customHeight="1" x14ac:dyDescent="0.3">
      <c r="A151" s="571" t="s">
        <v>448</v>
      </c>
      <c r="B151" s="572" t="s">
        <v>449</v>
      </c>
      <c r="C151" s="575" t="s">
        <v>461</v>
      </c>
      <c r="D151" s="613" t="s">
        <v>462</v>
      </c>
      <c r="E151" s="575" t="s">
        <v>694</v>
      </c>
      <c r="F151" s="613" t="s">
        <v>695</v>
      </c>
      <c r="G151" s="575" t="s">
        <v>696</v>
      </c>
      <c r="H151" s="575" t="s">
        <v>698</v>
      </c>
      <c r="I151" s="592">
        <v>0.63999998569488525</v>
      </c>
      <c r="J151" s="592">
        <v>500</v>
      </c>
      <c r="K151" s="593">
        <v>320</v>
      </c>
    </row>
    <row r="152" spans="1:11" ht="14.4" customHeight="1" x14ac:dyDescent="0.3">
      <c r="A152" s="571" t="s">
        <v>448</v>
      </c>
      <c r="B152" s="572" t="s">
        <v>449</v>
      </c>
      <c r="C152" s="575" t="s">
        <v>461</v>
      </c>
      <c r="D152" s="613" t="s">
        <v>462</v>
      </c>
      <c r="E152" s="575" t="s">
        <v>694</v>
      </c>
      <c r="F152" s="613" t="s">
        <v>695</v>
      </c>
      <c r="G152" s="575" t="s">
        <v>991</v>
      </c>
      <c r="H152" s="575" t="s">
        <v>992</v>
      </c>
      <c r="I152" s="592">
        <v>1.5</v>
      </c>
      <c r="J152" s="592">
        <v>100</v>
      </c>
      <c r="K152" s="593">
        <v>150</v>
      </c>
    </row>
    <row r="153" spans="1:11" ht="14.4" customHeight="1" x14ac:dyDescent="0.3">
      <c r="A153" s="571" t="s">
        <v>448</v>
      </c>
      <c r="B153" s="572" t="s">
        <v>449</v>
      </c>
      <c r="C153" s="575" t="s">
        <v>461</v>
      </c>
      <c r="D153" s="613" t="s">
        <v>462</v>
      </c>
      <c r="E153" s="575" t="s">
        <v>694</v>
      </c>
      <c r="F153" s="613" t="s">
        <v>695</v>
      </c>
      <c r="G153" s="575" t="s">
        <v>993</v>
      </c>
      <c r="H153" s="575" t="s">
        <v>994</v>
      </c>
      <c r="I153" s="592">
        <v>98.370002746582031</v>
      </c>
      <c r="J153" s="592">
        <v>3</v>
      </c>
      <c r="K153" s="593">
        <v>295.1099853515625</v>
      </c>
    </row>
    <row r="154" spans="1:11" ht="14.4" customHeight="1" x14ac:dyDescent="0.3">
      <c r="A154" s="571" t="s">
        <v>448</v>
      </c>
      <c r="B154" s="572" t="s">
        <v>449</v>
      </c>
      <c r="C154" s="575" t="s">
        <v>461</v>
      </c>
      <c r="D154" s="613" t="s">
        <v>462</v>
      </c>
      <c r="E154" s="575" t="s">
        <v>694</v>
      </c>
      <c r="F154" s="613" t="s">
        <v>695</v>
      </c>
      <c r="G154" s="575" t="s">
        <v>703</v>
      </c>
      <c r="H154" s="575" t="s">
        <v>704</v>
      </c>
      <c r="I154" s="592">
        <v>27.879999160766602</v>
      </c>
      <c r="J154" s="592">
        <v>3</v>
      </c>
      <c r="K154" s="593">
        <v>83.639999389648438</v>
      </c>
    </row>
    <row r="155" spans="1:11" ht="14.4" customHeight="1" x14ac:dyDescent="0.3">
      <c r="A155" s="571" t="s">
        <v>448</v>
      </c>
      <c r="B155" s="572" t="s">
        <v>449</v>
      </c>
      <c r="C155" s="575" t="s">
        <v>461</v>
      </c>
      <c r="D155" s="613" t="s">
        <v>462</v>
      </c>
      <c r="E155" s="575" t="s">
        <v>694</v>
      </c>
      <c r="F155" s="613" t="s">
        <v>695</v>
      </c>
      <c r="G155" s="575" t="s">
        <v>705</v>
      </c>
      <c r="H155" s="575" t="s">
        <v>706</v>
      </c>
      <c r="I155" s="592">
        <v>28.729999542236328</v>
      </c>
      <c r="J155" s="592">
        <v>4</v>
      </c>
      <c r="K155" s="593">
        <v>114.91999816894531</v>
      </c>
    </row>
    <row r="156" spans="1:11" ht="14.4" customHeight="1" x14ac:dyDescent="0.3">
      <c r="A156" s="571" t="s">
        <v>448</v>
      </c>
      <c r="B156" s="572" t="s">
        <v>449</v>
      </c>
      <c r="C156" s="575" t="s">
        <v>461</v>
      </c>
      <c r="D156" s="613" t="s">
        <v>462</v>
      </c>
      <c r="E156" s="575" t="s">
        <v>707</v>
      </c>
      <c r="F156" s="613" t="s">
        <v>708</v>
      </c>
      <c r="G156" s="575" t="s">
        <v>995</v>
      </c>
      <c r="H156" s="575" t="s">
        <v>996</v>
      </c>
      <c r="I156" s="592">
        <v>10.920000076293945</v>
      </c>
      <c r="J156" s="592">
        <v>400</v>
      </c>
      <c r="K156" s="593">
        <v>4368.10009765625</v>
      </c>
    </row>
    <row r="157" spans="1:11" ht="14.4" customHeight="1" x14ac:dyDescent="0.3">
      <c r="A157" s="571" t="s">
        <v>448</v>
      </c>
      <c r="B157" s="572" t="s">
        <v>449</v>
      </c>
      <c r="C157" s="575" t="s">
        <v>461</v>
      </c>
      <c r="D157" s="613" t="s">
        <v>462</v>
      </c>
      <c r="E157" s="575" t="s">
        <v>707</v>
      </c>
      <c r="F157" s="613" t="s">
        <v>708</v>
      </c>
      <c r="G157" s="575" t="s">
        <v>997</v>
      </c>
      <c r="H157" s="575" t="s">
        <v>998</v>
      </c>
      <c r="I157" s="592">
        <v>4.8000001907348633</v>
      </c>
      <c r="J157" s="592">
        <v>500</v>
      </c>
      <c r="K157" s="593">
        <v>2402.080078125</v>
      </c>
    </row>
    <row r="158" spans="1:11" ht="14.4" customHeight="1" x14ac:dyDescent="0.3">
      <c r="A158" s="571" t="s">
        <v>448</v>
      </c>
      <c r="B158" s="572" t="s">
        <v>449</v>
      </c>
      <c r="C158" s="575" t="s">
        <v>461</v>
      </c>
      <c r="D158" s="613" t="s">
        <v>462</v>
      </c>
      <c r="E158" s="575" t="s">
        <v>707</v>
      </c>
      <c r="F158" s="613" t="s">
        <v>708</v>
      </c>
      <c r="G158" s="575" t="s">
        <v>999</v>
      </c>
      <c r="H158" s="575" t="s">
        <v>1000</v>
      </c>
      <c r="I158" s="592">
        <v>1.8300000429153442</v>
      </c>
      <c r="J158" s="592">
        <v>960</v>
      </c>
      <c r="K158" s="593">
        <v>1754.02001953125</v>
      </c>
    </row>
    <row r="159" spans="1:11" ht="14.4" customHeight="1" x14ac:dyDescent="0.3">
      <c r="A159" s="571" t="s">
        <v>448</v>
      </c>
      <c r="B159" s="572" t="s">
        <v>449</v>
      </c>
      <c r="C159" s="575" t="s">
        <v>461</v>
      </c>
      <c r="D159" s="613" t="s">
        <v>462</v>
      </c>
      <c r="E159" s="575" t="s">
        <v>707</v>
      </c>
      <c r="F159" s="613" t="s">
        <v>708</v>
      </c>
      <c r="G159" s="575" t="s">
        <v>1001</v>
      </c>
      <c r="H159" s="575" t="s">
        <v>1002</v>
      </c>
      <c r="I159" s="592">
        <v>303.95001220703125</v>
      </c>
      <c r="J159" s="592">
        <v>1</v>
      </c>
      <c r="K159" s="593">
        <v>303.95001220703125</v>
      </c>
    </row>
    <row r="160" spans="1:11" ht="14.4" customHeight="1" x14ac:dyDescent="0.3">
      <c r="A160" s="571" t="s">
        <v>448</v>
      </c>
      <c r="B160" s="572" t="s">
        <v>449</v>
      </c>
      <c r="C160" s="575" t="s">
        <v>461</v>
      </c>
      <c r="D160" s="613" t="s">
        <v>462</v>
      </c>
      <c r="E160" s="575" t="s">
        <v>707</v>
      </c>
      <c r="F160" s="613" t="s">
        <v>708</v>
      </c>
      <c r="G160" s="575" t="s">
        <v>717</v>
      </c>
      <c r="H160" s="575" t="s">
        <v>718</v>
      </c>
      <c r="I160" s="592">
        <v>13.311111450195313</v>
      </c>
      <c r="J160" s="592">
        <v>106</v>
      </c>
      <c r="K160" s="593">
        <v>1410.9400539398193</v>
      </c>
    </row>
    <row r="161" spans="1:11" ht="14.4" customHeight="1" x14ac:dyDescent="0.3">
      <c r="A161" s="571" t="s">
        <v>448</v>
      </c>
      <c r="B161" s="572" t="s">
        <v>449</v>
      </c>
      <c r="C161" s="575" t="s">
        <v>461</v>
      </c>
      <c r="D161" s="613" t="s">
        <v>462</v>
      </c>
      <c r="E161" s="575" t="s">
        <v>707</v>
      </c>
      <c r="F161" s="613" t="s">
        <v>708</v>
      </c>
      <c r="G161" s="575" t="s">
        <v>1003</v>
      </c>
      <c r="H161" s="575" t="s">
        <v>1004</v>
      </c>
      <c r="I161" s="592">
        <v>25.531250715255737</v>
      </c>
      <c r="J161" s="592">
        <v>98</v>
      </c>
      <c r="K161" s="593">
        <v>2502.0100250244141</v>
      </c>
    </row>
    <row r="162" spans="1:11" ht="14.4" customHeight="1" x14ac:dyDescent="0.3">
      <c r="A162" s="571" t="s">
        <v>448</v>
      </c>
      <c r="B162" s="572" t="s">
        <v>449</v>
      </c>
      <c r="C162" s="575" t="s">
        <v>461</v>
      </c>
      <c r="D162" s="613" t="s">
        <v>462</v>
      </c>
      <c r="E162" s="575" t="s">
        <v>707</v>
      </c>
      <c r="F162" s="613" t="s">
        <v>708</v>
      </c>
      <c r="G162" s="575" t="s">
        <v>1005</v>
      </c>
      <c r="H162" s="575" t="s">
        <v>1006</v>
      </c>
      <c r="I162" s="592">
        <v>1.2300000190734863</v>
      </c>
      <c r="J162" s="592">
        <v>1000</v>
      </c>
      <c r="K162" s="593">
        <v>1232.989990234375</v>
      </c>
    </row>
    <row r="163" spans="1:11" ht="14.4" customHeight="1" x14ac:dyDescent="0.3">
      <c r="A163" s="571" t="s">
        <v>448</v>
      </c>
      <c r="B163" s="572" t="s">
        <v>449</v>
      </c>
      <c r="C163" s="575" t="s">
        <v>461</v>
      </c>
      <c r="D163" s="613" t="s">
        <v>462</v>
      </c>
      <c r="E163" s="575" t="s">
        <v>707</v>
      </c>
      <c r="F163" s="613" t="s">
        <v>708</v>
      </c>
      <c r="G163" s="575" t="s">
        <v>1007</v>
      </c>
      <c r="H163" s="575" t="s">
        <v>1008</v>
      </c>
      <c r="I163" s="592">
        <v>3.869999885559082</v>
      </c>
      <c r="J163" s="592">
        <v>960</v>
      </c>
      <c r="K163" s="593">
        <v>3717.1201171875</v>
      </c>
    </row>
    <row r="164" spans="1:11" ht="14.4" customHeight="1" x14ac:dyDescent="0.3">
      <c r="A164" s="571" t="s">
        <v>448</v>
      </c>
      <c r="B164" s="572" t="s">
        <v>449</v>
      </c>
      <c r="C164" s="575" t="s">
        <v>461</v>
      </c>
      <c r="D164" s="613" t="s">
        <v>462</v>
      </c>
      <c r="E164" s="575" t="s">
        <v>707</v>
      </c>
      <c r="F164" s="613" t="s">
        <v>708</v>
      </c>
      <c r="G164" s="575" t="s">
        <v>1007</v>
      </c>
      <c r="H164" s="575" t="s">
        <v>1009</v>
      </c>
      <c r="I164" s="592">
        <v>3.869999885559082</v>
      </c>
      <c r="J164" s="592">
        <v>240</v>
      </c>
      <c r="K164" s="593">
        <v>929.280029296875</v>
      </c>
    </row>
    <row r="165" spans="1:11" ht="14.4" customHeight="1" x14ac:dyDescent="0.3">
      <c r="A165" s="571" t="s">
        <v>448</v>
      </c>
      <c r="B165" s="572" t="s">
        <v>449</v>
      </c>
      <c r="C165" s="575" t="s">
        <v>461</v>
      </c>
      <c r="D165" s="613" t="s">
        <v>462</v>
      </c>
      <c r="E165" s="575" t="s">
        <v>707</v>
      </c>
      <c r="F165" s="613" t="s">
        <v>708</v>
      </c>
      <c r="G165" s="575" t="s">
        <v>1010</v>
      </c>
      <c r="H165" s="575" t="s">
        <v>1011</v>
      </c>
      <c r="I165" s="592">
        <v>335.17001342773437</v>
      </c>
      <c r="J165" s="592">
        <v>1</v>
      </c>
      <c r="K165" s="593">
        <v>335.17001342773437</v>
      </c>
    </row>
    <row r="166" spans="1:11" ht="14.4" customHeight="1" x14ac:dyDescent="0.3">
      <c r="A166" s="571" t="s">
        <v>448</v>
      </c>
      <c r="B166" s="572" t="s">
        <v>449</v>
      </c>
      <c r="C166" s="575" t="s">
        <v>461</v>
      </c>
      <c r="D166" s="613" t="s">
        <v>462</v>
      </c>
      <c r="E166" s="575" t="s">
        <v>707</v>
      </c>
      <c r="F166" s="613" t="s">
        <v>708</v>
      </c>
      <c r="G166" s="575" t="s">
        <v>1012</v>
      </c>
      <c r="H166" s="575" t="s">
        <v>1013</v>
      </c>
      <c r="I166" s="592">
        <v>63.939998626708984</v>
      </c>
      <c r="J166" s="592">
        <v>1</v>
      </c>
      <c r="K166" s="593">
        <v>63.939998626708984</v>
      </c>
    </row>
    <row r="167" spans="1:11" ht="14.4" customHeight="1" x14ac:dyDescent="0.3">
      <c r="A167" s="571" t="s">
        <v>448</v>
      </c>
      <c r="B167" s="572" t="s">
        <v>449</v>
      </c>
      <c r="C167" s="575" t="s">
        <v>461</v>
      </c>
      <c r="D167" s="613" t="s">
        <v>462</v>
      </c>
      <c r="E167" s="575" t="s">
        <v>707</v>
      </c>
      <c r="F167" s="613" t="s">
        <v>708</v>
      </c>
      <c r="G167" s="575" t="s">
        <v>1014</v>
      </c>
      <c r="H167" s="575" t="s">
        <v>1015</v>
      </c>
      <c r="I167" s="592">
        <v>0.47428570900644573</v>
      </c>
      <c r="J167" s="592">
        <v>800</v>
      </c>
      <c r="K167" s="593">
        <v>379</v>
      </c>
    </row>
    <row r="168" spans="1:11" ht="14.4" customHeight="1" x14ac:dyDescent="0.3">
      <c r="A168" s="571" t="s">
        <v>448</v>
      </c>
      <c r="B168" s="572" t="s">
        <v>449</v>
      </c>
      <c r="C168" s="575" t="s">
        <v>461</v>
      </c>
      <c r="D168" s="613" t="s">
        <v>462</v>
      </c>
      <c r="E168" s="575" t="s">
        <v>707</v>
      </c>
      <c r="F168" s="613" t="s">
        <v>708</v>
      </c>
      <c r="G168" s="575" t="s">
        <v>1016</v>
      </c>
      <c r="H168" s="575" t="s">
        <v>1017</v>
      </c>
      <c r="I168" s="592">
        <v>1.6699999570846558</v>
      </c>
      <c r="J168" s="592">
        <v>100</v>
      </c>
      <c r="K168" s="593">
        <v>167</v>
      </c>
    </row>
    <row r="169" spans="1:11" ht="14.4" customHeight="1" x14ac:dyDescent="0.3">
      <c r="A169" s="571" t="s">
        <v>448</v>
      </c>
      <c r="B169" s="572" t="s">
        <v>449</v>
      </c>
      <c r="C169" s="575" t="s">
        <v>461</v>
      </c>
      <c r="D169" s="613" t="s">
        <v>462</v>
      </c>
      <c r="E169" s="575" t="s">
        <v>707</v>
      </c>
      <c r="F169" s="613" t="s">
        <v>708</v>
      </c>
      <c r="G169" s="575" t="s">
        <v>1018</v>
      </c>
      <c r="H169" s="575" t="s">
        <v>1019</v>
      </c>
      <c r="I169" s="592">
        <v>0.67000001668930054</v>
      </c>
      <c r="J169" s="592">
        <v>200</v>
      </c>
      <c r="K169" s="593">
        <v>134</v>
      </c>
    </row>
    <row r="170" spans="1:11" ht="14.4" customHeight="1" x14ac:dyDescent="0.3">
      <c r="A170" s="571" t="s">
        <v>448</v>
      </c>
      <c r="B170" s="572" t="s">
        <v>449</v>
      </c>
      <c r="C170" s="575" t="s">
        <v>461</v>
      </c>
      <c r="D170" s="613" t="s">
        <v>462</v>
      </c>
      <c r="E170" s="575" t="s">
        <v>707</v>
      </c>
      <c r="F170" s="613" t="s">
        <v>708</v>
      </c>
      <c r="G170" s="575" t="s">
        <v>1020</v>
      </c>
      <c r="H170" s="575" t="s">
        <v>1021</v>
      </c>
      <c r="I170" s="592">
        <v>2.5899999141693115</v>
      </c>
      <c r="J170" s="592">
        <v>1000</v>
      </c>
      <c r="K170" s="593">
        <v>2586.97998046875</v>
      </c>
    </row>
    <row r="171" spans="1:11" ht="14.4" customHeight="1" x14ac:dyDescent="0.3">
      <c r="A171" s="571" t="s">
        <v>448</v>
      </c>
      <c r="B171" s="572" t="s">
        <v>449</v>
      </c>
      <c r="C171" s="575" t="s">
        <v>461</v>
      </c>
      <c r="D171" s="613" t="s">
        <v>462</v>
      </c>
      <c r="E171" s="575" t="s">
        <v>707</v>
      </c>
      <c r="F171" s="613" t="s">
        <v>708</v>
      </c>
      <c r="G171" s="575" t="s">
        <v>731</v>
      </c>
      <c r="H171" s="575" t="s">
        <v>732</v>
      </c>
      <c r="I171" s="592">
        <v>2.1700000762939453</v>
      </c>
      <c r="J171" s="592">
        <v>50</v>
      </c>
      <c r="K171" s="593">
        <v>108.5</v>
      </c>
    </row>
    <row r="172" spans="1:11" ht="14.4" customHeight="1" x14ac:dyDescent="0.3">
      <c r="A172" s="571" t="s">
        <v>448</v>
      </c>
      <c r="B172" s="572" t="s">
        <v>449</v>
      </c>
      <c r="C172" s="575" t="s">
        <v>461</v>
      </c>
      <c r="D172" s="613" t="s">
        <v>462</v>
      </c>
      <c r="E172" s="575" t="s">
        <v>707</v>
      </c>
      <c r="F172" s="613" t="s">
        <v>708</v>
      </c>
      <c r="G172" s="575" t="s">
        <v>1022</v>
      </c>
      <c r="H172" s="575" t="s">
        <v>1023</v>
      </c>
      <c r="I172" s="592">
        <v>2.0199999809265137</v>
      </c>
      <c r="J172" s="592">
        <v>1000</v>
      </c>
      <c r="K172" s="593">
        <v>2023.1099853515625</v>
      </c>
    </row>
    <row r="173" spans="1:11" ht="14.4" customHeight="1" x14ac:dyDescent="0.3">
      <c r="A173" s="571" t="s">
        <v>448</v>
      </c>
      <c r="B173" s="572" t="s">
        <v>449</v>
      </c>
      <c r="C173" s="575" t="s">
        <v>461</v>
      </c>
      <c r="D173" s="613" t="s">
        <v>462</v>
      </c>
      <c r="E173" s="575" t="s">
        <v>707</v>
      </c>
      <c r="F173" s="613" t="s">
        <v>708</v>
      </c>
      <c r="G173" s="575" t="s">
        <v>1024</v>
      </c>
      <c r="H173" s="575" t="s">
        <v>1025</v>
      </c>
      <c r="I173" s="592">
        <v>2.1600000858306885</v>
      </c>
      <c r="J173" s="592">
        <v>1200</v>
      </c>
      <c r="K173" s="593">
        <v>2591.820068359375</v>
      </c>
    </row>
    <row r="174" spans="1:11" ht="14.4" customHeight="1" x14ac:dyDescent="0.3">
      <c r="A174" s="571" t="s">
        <v>448</v>
      </c>
      <c r="B174" s="572" t="s">
        <v>449</v>
      </c>
      <c r="C174" s="575" t="s">
        <v>461</v>
      </c>
      <c r="D174" s="613" t="s">
        <v>462</v>
      </c>
      <c r="E174" s="575" t="s">
        <v>707</v>
      </c>
      <c r="F174" s="613" t="s">
        <v>708</v>
      </c>
      <c r="G174" s="575" t="s">
        <v>1026</v>
      </c>
      <c r="H174" s="575" t="s">
        <v>1027</v>
      </c>
      <c r="I174" s="592">
        <v>0.94999998807907104</v>
      </c>
      <c r="J174" s="592">
        <v>200</v>
      </c>
      <c r="K174" s="593">
        <v>189.96000671386719</v>
      </c>
    </row>
    <row r="175" spans="1:11" ht="14.4" customHeight="1" x14ac:dyDescent="0.3">
      <c r="A175" s="571" t="s">
        <v>448</v>
      </c>
      <c r="B175" s="572" t="s">
        <v>449</v>
      </c>
      <c r="C175" s="575" t="s">
        <v>461</v>
      </c>
      <c r="D175" s="613" t="s">
        <v>462</v>
      </c>
      <c r="E175" s="575" t="s">
        <v>737</v>
      </c>
      <c r="F175" s="613" t="s">
        <v>738</v>
      </c>
      <c r="G175" s="575" t="s">
        <v>1028</v>
      </c>
      <c r="H175" s="575" t="s">
        <v>1029</v>
      </c>
      <c r="I175" s="592">
        <v>0.30222223202387494</v>
      </c>
      <c r="J175" s="592">
        <v>1500</v>
      </c>
      <c r="K175" s="593">
        <v>453</v>
      </c>
    </row>
    <row r="176" spans="1:11" ht="14.4" customHeight="1" x14ac:dyDescent="0.3">
      <c r="A176" s="571" t="s">
        <v>448</v>
      </c>
      <c r="B176" s="572" t="s">
        <v>449</v>
      </c>
      <c r="C176" s="575" t="s">
        <v>461</v>
      </c>
      <c r="D176" s="613" t="s">
        <v>462</v>
      </c>
      <c r="E176" s="575" t="s">
        <v>743</v>
      </c>
      <c r="F176" s="613" t="s">
        <v>744</v>
      </c>
      <c r="G176" s="575" t="s">
        <v>747</v>
      </c>
      <c r="H176" s="575" t="s">
        <v>748</v>
      </c>
      <c r="I176" s="592">
        <v>0.62999999523162842</v>
      </c>
      <c r="J176" s="592">
        <v>1600</v>
      </c>
      <c r="K176" s="593">
        <v>1008</v>
      </c>
    </row>
    <row r="177" spans="1:11" ht="14.4" customHeight="1" x14ac:dyDescent="0.3">
      <c r="A177" s="571" t="s">
        <v>448</v>
      </c>
      <c r="B177" s="572" t="s">
        <v>449</v>
      </c>
      <c r="C177" s="575" t="s">
        <v>461</v>
      </c>
      <c r="D177" s="613" t="s">
        <v>462</v>
      </c>
      <c r="E177" s="575" t="s">
        <v>743</v>
      </c>
      <c r="F177" s="613" t="s">
        <v>744</v>
      </c>
      <c r="G177" s="575" t="s">
        <v>749</v>
      </c>
      <c r="H177" s="575" t="s">
        <v>750</v>
      </c>
      <c r="I177" s="592">
        <v>0.63333332538604736</v>
      </c>
      <c r="J177" s="592">
        <v>2400</v>
      </c>
      <c r="K177" s="593">
        <v>1520</v>
      </c>
    </row>
    <row r="178" spans="1:11" ht="14.4" customHeight="1" x14ac:dyDescent="0.3">
      <c r="A178" s="571" t="s">
        <v>448</v>
      </c>
      <c r="B178" s="572" t="s">
        <v>449</v>
      </c>
      <c r="C178" s="575" t="s">
        <v>461</v>
      </c>
      <c r="D178" s="613" t="s">
        <v>462</v>
      </c>
      <c r="E178" s="575" t="s">
        <v>743</v>
      </c>
      <c r="F178" s="613" t="s">
        <v>744</v>
      </c>
      <c r="G178" s="575" t="s">
        <v>1030</v>
      </c>
      <c r="H178" s="575" t="s">
        <v>1031</v>
      </c>
      <c r="I178" s="592">
        <v>7.2374999523162842</v>
      </c>
      <c r="J178" s="592">
        <v>340</v>
      </c>
      <c r="K178" s="593">
        <v>2460</v>
      </c>
    </row>
    <row r="179" spans="1:11" ht="14.4" customHeight="1" x14ac:dyDescent="0.3">
      <c r="A179" s="571" t="s">
        <v>448</v>
      </c>
      <c r="B179" s="572" t="s">
        <v>449</v>
      </c>
      <c r="C179" s="575" t="s">
        <v>461</v>
      </c>
      <c r="D179" s="613" t="s">
        <v>462</v>
      </c>
      <c r="E179" s="575" t="s">
        <v>743</v>
      </c>
      <c r="F179" s="613" t="s">
        <v>744</v>
      </c>
      <c r="G179" s="575" t="s">
        <v>1030</v>
      </c>
      <c r="H179" s="575" t="s">
        <v>1032</v>
      </c>
      <c r="I179" s="592">
        <v>7.5</v>
      </c>
      <c r="J179" s="592">
        <v>180</v>
      </c>
      <c r="K179" s="593">
        <v>1350</v>
      </c>
    </row>
    <row r="180" spans="1:11" ht="14.4" customHeight="1" x14ac:dyDescent="0.3">
      <c r="A180" s="571" t="s">
        <v>448</v>
      </c>
      <c r="B180" s="572" t="s">
        <v>449</v>
      </c>
      <c r="C180" s="575" t="s">
        <v>461</v>
      </c>
      <c r="D180" s="613" t="s">
        <v>462</v>
      </c>
      <c r="E180" s="575" t="s">
        <v>743</v>
      </c>
      <c r="F180" s="613" t="s">
        <v>744</v>
      </c>
      <c r="G180" s="575" t="s">
        <v>747</v>
      </c>
      <c r="H180" s="575" t="s">
        <v>754</v>
      </c>
      <c r="I180" s="592">
        <v>0.62999999523162842</v>
      </c>
      <c r="J180" s="592">
        <v>1200</v>
      </c>
      <c r="K180" s="593">
        <v>756</v>
      </c>
    </row>
    <row r="181" spans="1:11" ht="14.4" customHeight="1" x14ac:dyDescent="0.3">
      <c r="A181" s="571" t="s">
        <v>448</v>
      </c>
      <c r="B181" s="572" t="s">
        <v>449</v>
      </c>
      <c r="C181" s="575" t="s">
        <v>461</v>
      </c>
      <c r="D181" s="613" t="s">
        <v>462</v>
      </c>
      <c r="E181" s="575" t="s">
        <v>743</v>
      </c>
      <c r="F181" s="613" t="s">
        <v>744</v>
      </c>
      <c r="G181" s="575" t="s">
        <v>749</v>
      </c>
      <c r="H181" s="575" t="s">
        <v>1033</v>
      </c>
      <c r="I181" s="592">
        <v>0.62999999523162842</v>
      </c>
      <c r="J181" s="592">
        <v>1600</v>
      </c>
      <c r="K181" s="593">
        <v>1008</v>
      </c>
    </row>
    <row r="182" spans="1:11" ht="14.4" customHeight="1" x14ac:dyDescent="0.3">
      <c r="A182" s="571" t="s">
        <v>448</v>
      </c>
      <c r="B182" s="572" t="s">
        <v>449</v>
      </c>
      <c r="C182" s="575" t="s">
        <v>461</v>
      </c>
      <c r="D182" s="613" t="s">
        <v>462</v>
      </c>
      <c r="E182" s="575" t="s">
        <v>743</v>
      </c>
      <c r="F182" s="613" t="s">
        <v>744</v>
      </c>
      <c r="G182" s="575" t="s">
        <v>747</v>
      </c>
      <c r="H182" s="575" t="s">
        <v>755</v>
      </c>
      <c r="I182" s="592">
        <v>0.62999999523162842</v>
      </c>
      <c r="J182" s="592">
        <v>600</v>
      </c>
      <c r="K182" s="593">
        <v>378</v>
      </c>
    </row>
    <row r="183" spans="1:11" ht="14.4" customHeight="1" thickBot="1" x14ac:dyDescent="0.35">
      <c r="A183" s="579" t="s">
        <v>448</v>
      </c>
      <c r="B183" s="580" t="s">
        <v>449</v>
      </c>
      <c r="C183" s="583" t="s">
        <v>461</v>
      </c>
      <c r="D183" s="614" t="s">
        <v>462</v>
      </c>
      <c r="E183" s="583" t="s">
        <v>743</v>
      </c>
      <c r="F183" s="614" t="s">
        <v>744</v>
      </c>
      <c r="G183" s="583" t="s">
        <v>1034</v>
      </c>
      <c r="H183" s="583" t="s">
        <v>1035</v>
      </c>
      <c r="I183" s="594">
        <v>0.89999997615814209</v>
      </c>
      <c r="J183" s="594">
        <v>400</v>
      </c>
      <c r="K183" s="595">
        <v>358.16000366210937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26.607799999999997</v>
      </c>
      <c r="D6" s="308"/>
      <c r="E6" s="308"/>
      <c r="F6" s="307"/>
      <c r="G6" s="309">
        <f ca="1">SUM(Tabulka[05 h_vram])/2</f>
        <v>35390.200000000004</v>
      </c>
      <c r="H6" s="308">
        <f ca="1">SUM(Tabulka[06 h_naduv])/2</f>
        <v>4</v>
      </c>
      <c r="I6" s="308">
        <f ca="1">SUM(Tabulka[07 h_nadzk])/2</f>
        <v>156</v>
      </c>
      <c r="J6" s="307">
        <f ca="1">SUM(Tabulka[08 h_oon])/2</f>
        <v>545.5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546706</v>
      </c>
      <c r="N6" s="308">
        <f ca="1">SUM(Tabulka[12 m_oc])/2</f>
        <v>546706</v>
      </c>
      <c r="O6" s="307">
        <f ca="1">SUM(Tabulka[13 m_sk])/2</f>
        <v>10801835</v>
      </c>
      <c r="P6" s="306">
        <f ca="1">SUM(Tabulka[14_vzsk])/2</f>
        <v>30620</v>
      </c>
      <c r="Q6" s="306">
        <f ca="1">SUM(Tabulka[15_vzpl])/2</f>
        <v>57777.934784982375</v>
      </c>
      <c r="R6" s="305">
        <f ca="1">IF(Q6=0,0,P6/Q6)</f>
        <v>0.52996009833080326</v>
      </c>
      <c r="S6" s="304">
        <f ca="1">Q6-P6</f>
        <v>27157.934784982375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5.3300222222222224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7126.2000000000007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168224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168224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3169457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10540.856396107009</v>
      </c>
      <c r="R8" s="288">
        <f ca="1">IF(Tabulka[[#This Row],[15_vzpl]]=0,"",Tabulka[[#This Row],[14_vzsk]]/Tabulka[[#This Row],[15_vzpl]])</f>
        <v>1.1953487958201843</v>
      </c>
      <c r="S8" s="287">
        <f ca="1">IF(Tabulka[[#This Row],[15_vzpl]]-Tabulka[[#This Row],[14_vzsk]]=0,"",Tabulka[[#This Row],[15_vzpl]]-Tabulka[[#This Row],[14_vzsk]])</f>
        <v>-2059.1436038929915</v>
      </c>
    </row>
    <row r="9" spans="1:19" x14ac:dyDescent="0.3">
      <c r="A9" s="286">
        <v>99</v>
      </c>
      <c r="B9" s="285" t="s">
        <v>1050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2.0966888888888895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2930.2000000000003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18794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18794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818251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10540.856396107009</v>
      </c>
      <c r="R9" s="288">
        <f ca="1">IF(Tabulka[[#This Row],[15_vzpl]]=0,"",Tabulka[[#This Row],[14_vzsk]]/Tabulka[[#This Row],[15_vzpl]])</f>
        <v>1.1953487958201843</v>
      </c>
      <c r="S9" s="287">
        <f ca="1">IF(Tabulka[[#This Row],[15_vzpl]]-Tabulka[[#This Row],[14_vzsk]]=0,"",Tabulka[[#This Row],[15_vzpl]]-Tabulka[[#This Row],[14_vzsk]])</f>
        <v>-2059.1436038929915</v>
      </c>
    </row>
    <row r="10" spans="1:19" x14ac:dyDescent="0.3">
      <c r="A10" s="286">
        <v>101</v>
      </c>
      <c r="B10" s="285" t="s">
        <v>1051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3.2333333333333329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149430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149430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2351206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1037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14284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320.5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244702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244702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4338171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39737.078388875365</v>
      </c>
      <c r="R11" s="288">
        <f ca="1">IF(Tabulka[[#This Row],[15_vzpl]]=0,"",Tabulka[[#This Row],[14_vzsk]]/Tabulka[[#This Row],[15_vzpl]])</f>
        <v>0.40793134918892493</v>
      </c>
      <c r="S11" s="287">
        <f ca="1">IF(Tabulka[[#This Row],[15_vzpl]]-Tabulka[[#This Row],[14_vzsk]]=0,"",Tabulka[[#This Row],[15_vzpl]]-Tabulka[[#This Row],[14_vzsk]])</f>
        <v>23527.078388875365</v>
      </c>
    </row>
    <row r="12" spans="1:19" x14ac:dyDescent="0.3">
      <c r="A12" s="286">
        <v>526</v>
      </c>
      <c r="B12" s="285" t="s">
        <v>1052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10.655555555555555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244702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244702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4276430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39737.078388875365</v>
      </c>
      <c r="R12" s="288">
        <f ca="1">IF(Tabulka[[#This Row],[15_vzpl]]=0,"",Tabulka[[#This Row],[14_vzsk]]/Tabulka[[#This Row],[15_vzpl]])</f>
        <v>0.40793134918892493</v>
      </c>
      <c r="S12" s="287">
        <f ca="1">IF(Tabulka[[#This Row],[15_vzpl]]-Tabulka[[#This Row],[14_vzsk]]=0,"",Tabulka[[#This Row],[15_vzpl]]-Tabulka[[#This Row],[14_vzsk]])</f>
        <v>23527.078388875365</v>
      </c>
    </row>
    <row r="13" spans="1:19" x14ac:dyDescent="0.3">
      <c r="A13" s="286">
        <v>746</v>
      </c>
      <c r="B13" s="285" t="s">
        <v>1053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4.4444444444444446E-2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61741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1038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8.7777777777777768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11527.2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120502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2839485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4" s="288">
        <f ca="1">IF(Tabulka[[#This Row],[15_vzpl]]=0,"",Tabulka[[#This Row],[14_vzsk]]/Tabulka[[#This Row],[15_vzpl]])</f>
        <v>0.24133333333333337</v>
      </c>
      <c r="S14" s="287">
        <f ca="1">IF(Tabulka[[#This Row],[15_vzpl]]-Tabulka[[#This Row],[14_vzsk]]=0,"",Tabulka[[#This Row],[15_vzpl]]-Tabulka[[#This Row],[14_vzsk]])</f>
        <v>5689.9999999999991</v>
      </c>
    </row>
    <row r="15" spans="1:19" x14ac:dyDescent="0.3">
      <c r="A15" s="286">
        <v>303</v>
      </c>
      <c r="B15" s="285" t="s">
        <v>1054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5" s="288">
        <f ca="1">IF(Tabulka[[#This Row],[15_vzpl]]=0,"",Tabulka[[#This Row],[14_vzsk]]/Tabulka[[#This Row],[15_vzpl]])</f>
        <v>0.24133333333333337</v>
      </c>
      <c r="S15" s="287">
        <f ca="1">IF(Tabulka[[#This Row],[15_vzpl]]-Tabulka[[#This Row],[14_vzsk]]=0,"",Tabulka[[#This Row],[15_vzpl]]-Tabulka[[#This Row],[14_vzsk]])</f>
        <v>5689.9999999999991</v>
      </c>
    </row>
    <row r="16" spans="1:19" x14ac:dyDescent="0.3">
      <c r="A16" s="286">
        <v>304</v>
      </c>
      <c r="B16" s="285" t="s">
        <v>1055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0.82222222222222219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370181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1056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526779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310</v>
      </c>
      <c r="B18" s="285" t="s">
        <v>1057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11333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11333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298037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409</v>
      </c>
      <c r="B19" s="285" t="s">
        <v>1058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4.9555555555555557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6579.2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63899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63899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1485400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1059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5321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5321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159088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1039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2452.8000000000002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454722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1060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2452.8000000000002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13278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13278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454722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242</v>
      </c>
    </row>
    <row r="24" spans="1:19" x14ac:dyDescent="0.3">
      <c r="A24" s="113" t="s">
        <v>156</v>
      </c>
    </row>
    <row r="25" spans="1:19" x14ac:dyDescent="0.3">
      <c r="A25" s="114" t="s">
        <v>212</v>
      </c>
    </row>
    <row r="26" spans="1:19" x14ac:dyDescent="0.3">
      <c r="A26" s="278" t="s">
        <v>211</v>
      </c>
    </row>
    <row r="27" spans="1:19" x14ac:dyDescent="0.3">
      <c r="A27" s="235" t="s">
        <v>184</v>
      </c>
    </row>
    <row r="28" spans="1:19" x14ac:dyDescent="0.3">
      <c r="A28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1049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1037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1038</v>
      </c>
      <c r="E10">
        <v>8.6</v>
      </c>
      <c r="I10">
        <v>1328</v>
      </c>
      <c r="K10">
        <v>12</v>
      </c>
      <c r="O10">
        <v>9301</v>
      </c>
      <c r="P10">
        <v>9301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310</v>
      </c>
      <c r="O14">
        <v>595</v>
      </c>
      <c r="P14">
        <v>595</v>
      </c>
    </row>
    <row r="15" spans="1:19" x14ac:dyDescent="0.3">
      <c r="A15" s="320" t="s">
        <v>173</v>
      </c>
      <c r="B15" s="319">
        <v>12</v>
      </c>
      <c r="C15">
        <v>1</v>
      </c>
      <c r="D15">
        <v>409</v>
      </c>
      <c r="E15">
        <v>4.8</v>
      </c>
      <c r="I15">
        <v>828</v>
      </c>
      <c r="O15">
        <v>8706</v>
      </c>
      <c r="P15">
        <v>8706</v>
      </c>
      <c r="Q15">
        <v>174912</v>
      </c>
    </row>
    <row r="16" spans="1:19" x14ac:dyDescent="0.3">
      <c r="A16" s="318" t="s">
        <v>161</v>
      </c>
      <c r="B16" s="317">
        <v>2018</v>
      </c>
      <c r="C16">
        <v>1</v>
      </c>
      <c r="D16">
        <v>642</v>
      </c>
      <c r="E16">
        <v>1</v>
      </c>
    </row>
    <row r="17" spans="3:19" x14ac:dyDescent="0.3">
      <c r="C17">
        <v>1</v>
      </c>
      <c r="D17" t="s">
        <v>1039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>
        <v>30</v>
      </c>
      <c r="E18">
        <v>1.8</v>
      </c>
      <c r="I18">
        <v>267.2</v>
      </c>
      <c r="O18">
        <v>594</v>
      </c>
      <c r="P18">
        <v>594</v>
      </c>
      <c r="Q18">
        <v>47153</v>
      </c>
    </row>
    <row r="19" spans="3:19" x14ac:dyDescent="0.3">
      <c r="C19" t="s">
        <v>1040</v>
      </c>
      <c r="E19">
        <v>27.250000000000004</v>
      </c>
      <c r="I19">
        <v>4538.3999999999996</v>
      </c>
      <c r="K19">
        <v>12</v>
      </c>
      <c r="L19">
        <v>69</v>
      </c>
      <c r="O19">
        <v>13233</v>
      </c>
      <c r="P19">
        <v>13233</v>
      </c>
      <c r="Q19">
        <v>1204784</v>
      </c>
      <c r="R19">
        <v>8900</v>
      </c>
      <c r="S19">
        <v>6419.770531664708</v>
      </c>
    </row>
    <row r="20" spans="3:19" x14ac:dyDescent="0.3">
      <c r="C20">
        <v>2</v>
      </c>
      <c r="D20" t="s">
        <v>213</v>
      </c>
      <c r="E20">
        <v>5.25</v>
      </c>
      <c r="I20">
        <v>748</v>
      </c>
      <c r="L20">
        <v>25</v>
      </c>
      <c r="Q20">
        <v>338600</v>
      </c>
      <c r="S20">
        <v>1171.206266234112</v>
      </c>
    </row>
    <row r="21" spans="3:19" x14ac:dyDescent="0.3">
      <c r="C21">
        <v>2</v>
      </c>
      <c r="D21">
        <v>99</v>
      </c>
      <c r="E21">
        <v>2.4</v>
      </c>
      <c r="I21">
        <v>352</v>
      </c>
      <c r="Q21">
        <v>105164</v>
      </c>
      <c r="S21">
        <v>1171.206266234112</v>
      </c>
    </row>
    <row r="22" spans="3:19" x14ac:dyDescent="0.3">
      <c r="C22">
        <v>2</v>
      </c>
      <c r="D22">
        <v>101</v>
      </c>
      <c r="E22">
        <v>2.85</v>
      </c>
      <c r="I22">
        <v>396</v>
      </c>
      <c r="L22">
        <v>25</v>
      </c>
      <c r="Q22">
        <v>233436</v>
      </c>
    </row>
    <row r="23" spans="3:19" x14ac:dyDescent="0.3">
      <c r="C23">
        <v>2</v>
      </c>
      <c r="D23" t="s">
        <v>1037</v>
      </c>
      <c r="E23">
        <v>10.8</v>
      </c>
      <c r="I23">
        <v>1440</v>
      </c>
      <c r="L23">
        <v>32</v>
      </c>
      <c r="Q23">
        <v>408972</v>
      </c>
      <c r="S23">
        <v>4415.2309320972627</v>
      </c>
    </row>
    <row r="24" spans="3:19" x14ac:dyDescent="0.3">
      <c r="C24">
        <v>2</v>
      </c>
      <c r="D24">
        <v>526</v>
      </c>
      <c r="E24">
        <v>10.8</v>
      </c>
      <c r="I24">
        <v>1440</v>
      </c>
      <c r="Q24">
        <v>404172</v>
      </c>
      <c r="S24">
        <v>4415.2309320972627</v>
      </c>
    </row>
    <row r="25" spans="3:19" x14ac:dyDescent="0.3">
      <c r="C25">
        <v>2</v>
      </c>
      <c r="D25">
        <v>746</v>
      </c>
      <c r="L25">
        <v>32</v>
      </c>
      <c r="Q25">
        <v>4800</v>
      </c>
    </row>
    <row r="26" spans="3:19" x14ac:dyDescent="0.3">
      <c r="C26">
        <v>2</v>
      </c>
      <c r="D26" t="s">
        <v>1038</v>
      </c>
      <c r="E26">
        <v>8.8000000000000007</v>
      </c>
      <c r="I26">
        <v>1288</v>
      </c>
      <c r="K26">
        <v>12</v>
      </c>
      <c r="Q26">
        <v>280493</v>
      </c>
      <c r="R26">
        <v>110</v>
      </c>
      <c r="S26">
        <v>833.33333333333337</v>
      </c>
    </row>
    <row r="27" spans="3:19" x14ac:dyDescent="0.3">
      <c r="C27">
        <v>2</v>
      </c>
      <c r="D27">
        <v>303</v>
      </c>
      <c r="R27">
        <v>110</v>
      </c>
      <c r="S27">
        <v>833.33333333333337</v>
      </c>
    </row>
    <row r="28" spans="3:19" x14ac:dyDescent="0.3">
      <c r="C28">
        <v>2</v>
      </c>
      <c r="D28">
        <v>304</v>
      </c>
      <c r="K28">
        <v>12</v>
      </c>
      <c r="Q28">
        <v>35150</v>
      </c>
    </row>
    <row r="29" spans="3:19" x14ac:dyDescent="0.3">
      <c r="C29">
        <v>2</v>
      </c>
      <c r="D29">
        <v>305</v>
      </c>
      <c r="E29">
        <v>1</v>
      </c>
      <c r="I29">
        <v>160</v>
      </c>
      <c r="Q29">
        <v>54960</v>
      </c>
    </row>
    <row r="30" spans="3:19" x14ac:dyDescent="0.3">
      <c r="C30">
        <v>2</v>
      </c>
      <c r="D30">
        <v>310</v>
      </c>
      <c r="E30">
        <v>2</v>
      </c>
      <c r="I30">
        <v>316</v>
      </c>
      <c r="Q30">
        <v>35043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1039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 t="s">
        <v>1041</v>
      </c>
      <c r="E35">
        <v>26.650000000000002</v>
      </c>
      <c r="I35">
        <v>3748</v>
      </c>
      <c r="K35">
        <v>12</v>
      </c>
      <c r="L35">
        <v>57</v>
      </c>
      <c r="Q35">
        <v>1076230</v>
      </c>
      <c r="R35">
        <v>110</v>
      </c>
      <c r="S35">
        <v>6419.770531664708</v>
      </c>
    </row>
    <row r="36" spans="3:19" x14ac:dyDescent="0.3">
      <c r="C36">
        <v>3</v>
      </c>
      <c r="D36" t="s">
        <v>213</v>
      </c>
      <c r="E36">
        <v>5.25</v>
      </c>
      <c r="I36">
        <v>847.2</v>
      </c>
      <c r="K36">
        <v>10</v>
      </c>
      <c r="L36">
        <v>25</v>
      </c>
      <c r="Q36">
        <v>330124</v>
      </c>
      <c r="R36">
        <v>5050</v>
      </c>
      <c r="S36">
        <v>1171.206266234112</v>
      </c>
    </row>
    <row r="37" spans="3:19" x14ac:dyDescent="0.3">
      <c r="C37">
        <v>3</v>
      </c>
      <c r="D37">
        <v>99</v>
      </c>
      <c r="E37">
        <v>2.4</v>
      </c>
      <c r="I37">
        <v>379.2</v>
      </c>
      <c r="Q37">
        <v>97881</v>
      </c>
      <c r="R37">
        <v>5050</v>
      </c>
      <c r="S37">
        <v>1171.206266234112</v>
      </c>
    </row>
    <row r="38" spans="3:19" x14ac:dyDescent="0.3">
      <c r="C38">
        <v>3</v>
      </c>
      <c r="D38">
        <v>101</v>
      </c>
      <c r="E38">
        <v>2.85</v>
      </c>
      <c r="I38">
        <v>468</v>
      </c>
      <c r="K38">
        <v>10</v>
      </c>
      <c r="L38">
        <v>25</v>
      </c>
      <c r="Q38">
        <v>232243</v>
      </c>
    </row>
    <row r="39" spans="3:19" x14ac:dyDescent="0.3">
      <c r="C39">
        <v>3</v>
      </c>
      <c r="D39" t="s">
        <v>1037</v>
      </c>
      <c r="E39">
        <v>10.8</v>
      </c>
      <c r="I39">
        <v>1716</v>
      </c>
      <c r="L39">
        <v>36</v>
      </c>
      <c r="O39">
        <v>10932</v>
      </c>
      <c r="P39">
        <v>10932</v>
      </c>
      <c r="Q39">
        <v>452342</v>
      </c>
      <c r="R39">
        <v>4650</v>
      </c>
      <c r="S39">
        <v>4415.2309320972627</v>
      </c>
    </row>
    <row r="40" spans="3:19" x14ac:dyDescent="0.3">
      <c r="C40">
        <v>3</v>
      </c>
      <c r="D40">
        <v>526</v>
      </c>
      <c r="E40">
        <v>10.8</v>
      </c>
      <c r="I40">
        <v>1716</v>
      </c>
      <c r="O40">
        <v>10932</v>
      </c>
      <c r="P40">
        <v>10932</v>
      </c>
      <c r="Q40">
        <v>446942</v>
      </c>
      <c r="R40">
        <v>4650</v>
      </c>
      <c r="S40">
        <v>4415.2309320972627</v>
      </c>
    </row>
    <row r="41" spans="3:19" x14ac:dyDescent="0.3">
      <c r="C41">
        <v>3</v>
      </c>
      <c r="D41">
        <v>746</v>
      </c>
      <c r="L41">
        <v>36</v>
      </c>
      <c r="Q41">
        <v>5400</v>
      </c>
    </row>
    <row r="42" spans="3:19" x14ac:dyDescent="0.3">
      <c r="C42">
        <v>3</v>
      </c>
      <c r="D42" t="s">
        <v>1038</v>
      </c>
      <c r="E42">
        <v>8.8000000000000007</v>
      </c>
      <c r="I42">
        <v>1331.2</v>
      </c>
      <c r="O42">
        <v>2000</v>
      </c>
      <c r="P42">
        <v>2000</v>
      </c>
      <c r="Q42">
        <v>305597</v>
      </c>
      <c r="R42">
        <v>300</v>
      </c>
      <c r="S42">
        <v>833.33333333333337</v>
      </c>
    </row>
    <row r="43" spans="3:19" x14ac:dyDescent="0.3">
      <c r="C43">
        <v>3</v>
      </c>
      <c r="D43">
        <v>303</v>
      </c>
      <c r="R43">
        <v>300</v>
      </c>
      <c r="S43">
        <v>833.33333333333337</v>
      </c>
    </row>
    <row r="44" spans="3:19" x14ac:dyDescent="0.3">
      <c r="C44">
        <v>3</v>
      </c>
      <c r="D44">
        <v>304</v>
      </c>
      <c r="E44">
        <v>0.8</v>
      </c>
      <c r="I44">
        <v>112</v>
      </c>
      <c r="Q44">
        <v>32783</v>
      </c>
    </row>
    <row r="45" spans="3:19" x14ac:dyDescent="0.3">
      <c r="C45">
        <v>3</v>
      </c>
      <c r="D45">
        <v>305</v>
      </c>
      <c r="E45">
        <v>1</v>
      </c>
      <c r="I45">
        <v>160</v>
      </c>
      <c r="Q45">
        <v>55582</v>
      </c>
    </row>
    <row r="46" spans="3:19" x14ac:dyDescent="0.3">
      <c r="C46">
        <v>3</v>
      </c>
      <c r="D46">
        <v>310</v>
      </c>
      <c r="E46">
        <v>1</v>
      </c>
      <c r="I46">
        <v>160</v>
      </c>
      <c r="Q46">
        <v>35501</v>
      </c>
    </row>
    <row r="47" spans="3:19" x14ac:dyDescent="0.3">
      <c r="C47">
        <v>3</v>
      </c>
      <c r="D47">
        <v>409</v>
      </c>
      <c r="E47">
        <v>5</v>
      </c>
      <c r="I47">
        <v>731.2</v>
      </c>
      <c r="O47">
        <v>2000</v>
      </c>
      <c r="P47">
        <v>2000</v>
      </c>
      <c r="Q47">
        <v>163515</v>
      </c>
    </row>
    <row r="48" spans="3:19" x14ac:dyDescent="0.3">
      <c r="C48">
        <v>3</v>
      </c>
      <c r="D48">
        <v>642</v>
      </c>
      <c r="E48">
        <v>1</v>
      </c>
      <c r="I48">
        <v>168</v>
      </c>
      <c r="Q48">
        <v>18216</v>
      </c>
    </row>
    <row r="49" spans="3:19" x14ac:dyDescent="0.3">
      <c r="C49">
        <v>3</v>
      </c>
      <c r="D49" t="s">
        <v>1039</v>
      </c>
      <c r="E49">
        <v>1.8</v>
      </c>
      <c r="I49">
        <v>273.60000000000002</v>
      </c>
      <c r="Q49">
        <v>49608</v>
      </c>
    </row>
    <row r="50" spans="3:19" x14ac:dyDescent="0.3">
      <c r="C50">
        <v>3</v>
      </c>
      <c r="D50">
        <v>30</v>
      </c>
      <c r="E50">
        <v>1.8</v>
      </c>
      <c r="I50">
        <v>273.60000000000002</v>
      </c>
      <c r="Q50">
        <v>49608</v>
      </c>
    </row>
    <row r="51" spans="3:19" x14ac:dyDescent="0.3">
      <c r="C51" t="s">
        <v>1042</v>
      </c>
      <c r="E51">
        <v>26.650000000000002</v>
      </c>
      <c r="I51">
        <v>4168</v>
      </c>
      <c r="K51">
        <v>10</v>
      </c>
      <c r="L51">
        <v>61</v>
      </c>
      <c r="O51">
        <v>12932</v>
      </c>
      <c r="P51">
        <v>12932</v>
      </c>
      <c r="Q51">
        <v>1137671</v>
      </c>
      <c r="R51">
        <v>10000</v>
      </c>
      <c r="S51">
        <v>6419.770531664708</v>
      </c>
    </row>
    <row r="52" spans="3:19" x14ac:dyDescent="0.3">
      <c r="C52">
        <v>4</v>
      </c>
      <c r="D52" t="s">
        <v>213</v>
      </c>
      <c r="E52">
        <v>5.25</v>
      </c>
      <c r="I52">
        <v>846.4</v>
      </c>
      <c r="L52">
        <v>25</v>
      </c>
      <c r="Q52">
        <v>335233</v>
      </c>
      <c r="S52">
        <v>1171.206266234112</v>
      </c>
    </row>
    <row r="53" spans="3:19" x14ac:dyDescent="0.3">
      <c r="C53">
        <v>4</v>
      </c>
      <c r="D53">
        <v>99</v>
      </c>
      <c r="E53">
        <v>2.4</v>
      </c>
      <c r="I53">
        <v>382.4</v>
      </c>
      <c r="Q53">
        <v>105793</v>
      </c>
      <c r="S53">
        <v>1171.206266234112</v>
      </c>
    </row>
    <row r="54" spans="3:19" x14ac:dyDescent="0.3">
      <c r="C54">
        <v>4</v>
      </c>
      <c r="D54">
        <v>101</v>
      </c>
      <c r="E54">
        <v>2.85</v>
      </c>
      <c r="I54">
        <v>464</v>
      </c>
      <c r="L54">
        <v>25</v>
      </c>
      <c r="Q54">
        <v>229440</v>
      </c>
    </row>
    <row r="55" spans="3:19" x14ac:dyDescent="0.3">
      <c r="C55">
        <v>4</v>
      </c>
      <c r="D55" t="s">
        <v>1037</v>
      </c>
      <c r="E55">
        <v>10.8</v>
      </c>
      <c r="I55">
        <v>1628</v>
      </c>
      <c r="L55">
        <v>48</v>
      </c>
      <c r="Q55">
        <v>455628</v>
      </c>
      <c r="S55">
        <v>4415.2309320972627</v>
      </c>
    </row>
    <row r="56" spans="3:19" x14ac:dyDescent="0.3">
      <c r="C56">
        <v>4</v>
      </c>
      <c r="D56">
        <v>526</v>
      </c>
      <c r="E56">
        <v>10.8</v>
      </c>
      <c r="I56">
        <v>1628</v>
      </c>
      <c r="Q56">
        <v>448428</v>
      </c>
      <c r="S56">
        <v>4415.2309320972627</v>
      </c>
    </row>
    <row r="57" spans="3:19" x14ac:dyDescent="0.3">
      <c r="C57">
        <v>4</v>
      </c>
      <c r="D57">
        <v>746</v>
      </c>
      <c r="L57">
        <v>48</v>
      </c>
      <c r="Q57">
        <v>7200</v>
      </c>
    </row>
    <row r="58" spans="3:19" x14ac:dyDescent="0.3">
      <c r="C58">
        <v>4</v>
      </c>
      <c r="D58" t="s">
        <v>1038</v>
      </c>
      <c r="E58">
        <v>8.8000000000000007</v>
      </c>
      <c r="I58">
        <v>1368</v>
      </c>
      <c r="K58">
        <v>24</v>
      </c>
      <c r="Q58">
        <v>307787</v>
      </c>
      <c r="S58">
        <v>833.33333333333337</v>
      </c>
    </row>
    <row r="59" spans="3:19" x14ac:dyDescent="0.3">
      <c r="C59">
        <v>4</v>
      </c>
      <c r="D59">
        <v>303</v>
      </c>
      <c r="S59">
        <v>833.33333333333337</v>
      </c>
    </row>
    <row r="60" spans="3:19" x14ac:dyDescent="0.3">
      <c r="C60">
        <v>4</v>
      </c>
      <c r="D60">
        <v>304</v>
      </c>
      <c r="E60">
        <v>0.8</v>
      </c>
      <c r="I60">
        <v>116</v>
      </c>
      <c r="K60">
        <v>24</v>
      </c>
      <c r="Q60">
        <v>38223</v>
      </c>
    </row>
    <row r="61" spans="3:19" x14ac:dyDescent="0.3">
      <c r="C61">
        <v>4</v>
      </c>
      <c r="D61">
        <v>305</v>
      </c>
      <c r="E61">
        <v>1</v>
      </c>
      <c r="I61">
        <v>152</v>
      </c>
      <c r="Q61">
        <v>55240</v>
      </c>
    </row>
    <row r="62" spans="3:19" x14ac:dyDescent="0.3">
      <c r="C62">
        <v>4</v>
      </c>
      <c r="D62">
        <v>310</v>
      </c>
      <c r="E62">
        <v>1</v>
      </c>
      <c r="I62">
        <v>160</v>
      </c>
      <c r="Q62">
        <v>35477</v>
      </c>
    </row>
    <row r="63" spans="3:19" x14ac:dyDescent="0.3">
      <c r="C63">
        <v>4</v>
      </c>
      <c r="D63">
        <v>409</v>
      </c>
      <c r="E63">
        <v>5</v>
      </c>
      <c r="I63">
        <v>804</v>
      </c>
      <c r="Q63">
        <v>159817</v>
      </c>
    </row>
    <row r="64" spans="3:19" x14ac:dyDescent="0.3">
      <c r="C64">
        <v>4</v>
      </c>
      <c r="D64">
        <v>642</v>
      </c>
      <c r="E64">
        <v>1</v>
      </c>
      <c r="I64">
        <v>136</v>
      </c>
      <c r="Q64">
        <v>19030</v>
      </c>
    </row>
    <row r="65" spans="3:19" x14ac:dyDescent="0.3">
      <c r="C65">
        <v>4</v>
      </c>
      <c r="D65" t="s">
        <v>1039</v>
      </c>
      <c r="E65">
        <v>1.8</v>
      </c>
      <c r="I65">
        <v>296</v>
      </c>
      <c r="Q65">
        <v>49412</v>
      </c>
    </row>
    <row r="66" spans="3:19" x14ac:dyDescent="0.3">
      <c r="C66">
        <v>4</v>
      </c>
      <c r="D66">
        <v>30</v>
      </c>
      <c r="E66">
        <v>1.8</v>
      </c>
      <c r="I66">
        <v>296</v>
      </c>
      <c r="Q66">
        <v>49412</v>
      </c>
    </row>
    <row r="67" spans="3:19" x14ac:dyDescent="0.3">
      <c r="C67" t="s">
        <v>1043</v>
      </c>
      <c r="E67">
        <v>26.650000000000002</v>
      </c>
      <c r="I67">
        <v>4138.3999999999996</v>
      </c>
      <c r="K67">
        <v>24</v>
      </c>
      <c r="L67">
        <v>73</v>
      </c>
      <c r="Q67">
        <v>1148060</v>
      </c>
      <c r="S67">
        <v>6419.770531664708</v>
      </c>
    </row>
    <row r="68" spans="3:19" x14ac:dyDescent="0.3">
      <c r="C68">
        <v>5</v>
      </c>
      <c r="D68" t="s">
        <v>213</v>
      </c>
      <c r="E68">
        <v>5.1400000000000006</v>
      </c>
      <c r="I68">
        <v>916.8</v>
      </c>
      <c r="J68">
        <v>4</v>
      </c>
      <c r="K68">
        <v>6</v>
      </c>
      <c r="L68">
        <v>25</v>
      </c>
      <c r="Q68">
        <v>341835</v>
      </c>
      <c r="R68">
        <v>2500</v>
      </c>
      <c r="S68">
        <v>1171.206266234112</v>
      </c>
    </row>
    <row r="69" spans="3:19" x14ac:dyDescent="0.3">
      <c r="C69">
        <v>5</v>
      </c>
      <c r="D69">
        <v>99</v>
      </c>
      <c r="E69">
        <v>2.2400000000000002</v>
      </c>
      <c r="I69">
        <v>412.8</v>
      </c>
      <c r="J69">
        <v>4</v>
      </c>
      <c r="Q69">
        <v>106550</v>
      </c>
      <c r="R69">
        <v>2500</v>
      </c>
      <c r="S69">
        <v>1171.206266234112</v>
      </c>
    </row>
    <row r="70" spans="3:19" x14ac:dyDescent="0.3">
      <c r="C70">
        <v>5</v>
      </c>
      <c r="D70">
        <v>101</v>
      </c>
      <c r="E70">
        <v>2.9</v>
      </c>
      <c r="I70">
        <v>504</v>
      </c>
      <c r="K70">
        <v>6</v>
      </c>
      <c r="L70">
        <v>25</v>
      </c>
      <c r="Q70">
        <v>235285</v>
      </c>
    </row>
    <row r="71" spans="3:19" x14ac:dyDescent="0.3">
      <c r="C71">
        <v>5</v>
      </c>
      <c r="D71" t="s">
        <v>1037</v>
      </c>
      <c r="E71">
        <v>10.3</v>
      </c>
      <c r="I71">
        <v>1584</v>
      </c>
      <c r="L71">
        <v>52.5</v>
      </c>
      <c r="Q71">
        <v>473342</v>
      </c>
      <c r="S71">
        <v>4415.2309320972627</v>
      </c>
    </row>
    <row r="72" spans="3:19" x14ac:dyDescent="0.3">
      <c r="C72">
        <v>5</v>
      </c>
      <c r="D72">
        <v>526</v>
      </c>
      <c r="E72">
        <v>10.3</v>
      </c>
      <c r="I72">
        <v>1584</v>
      </c>
      <c r="Q72">
        <v>465467</v>
      </c>
      <c r="S72">
        <v>4415.2309320972627</v>
      </c>
    </row>
    <row r="73" spans="3:19" x14ac:dyDescent="0.3">
      <c r="C73">
        <v>5</v>
      </c>
      <c r="D73">
        <v>746</v>
      </c>
      <c r="L73">
        <v>52.5</v>
      </c>
      <c r="Q73">
        <v>7875</v>
      </c>
    </row>
    <row r="74" spans="3:19" x14ac:dyDescent="0.3">
      <c r="C74">
        <v>5</v>
      </c>
      <c r="D74" t="s">
        <v>1038</v>
      </c>
      <c r="E74">
        <v>8.8000000000000007</v>
      </c>
      <c r="I74">
        <v>1480</v>
      </c>
      <c r="K74">
        <v>9</v>
      </c>
      <c r="Q74">
        <v>302404</v>
      </c>
      <c r="S74">
        <v>833.33333333333337</v>
      </c>
    </row>
    <row r="75" spans="3:19" x14ac:dyDescent="0.3">
      <c r="C75">
        <v>5</v>
      </c>
      <c r="D75">
        <v>303</v>
      </c>
      <c r="S75">
        <v>833.33333333333337</v>
      </c>
    </row>
    <row r="76" spans="3:19" x14ac:dyDescent="0.3">
      <c r="C76">
        <v>5</v>
      </c>
      <c r="D76">
        <v>304</v>
      </c>
      <c r="E76">
        <v>0.8</v>
      </c>
      <c r="I76">
        <v>140</v>
      </c>
      <c r="K76">
        <v>9</v>
      </c>
      <c r="Q76">
        <v>34524</v>
      </c>
    </row>
    <row r="77" spans="3:19" x14ac:dyDescent="0.3">
      <c r="C77">
        <v>5</v>
      </c>
      <c r="D77">
        <v>305</v>
      </c>
      <c r="E77">
        <v>1</v>
      </c>
      <c r="I77">
        <v>160</v>
      </c>
      <c r="Q77">
        <v>56063</v>
      </c>
    </row>
    <row r="78" spans="3:19" x14ac:dyDescent="0.3">
      <c r="C78">
        <v>5</v>
      </c>
      <c r="D78">
        <v>310</v>
      </c>
      <c r="E78">
        <v>1</v>
      </c>
      <c r="I78">
        <v>152</v>
      </c>
      <c r="Q78">
        <v>36145</v>
      </c>
    </row>
    <row r="79" spans="3:19" x14ac:dyDescent="0.3">
      <c r="C79">
        <v>5</v>
      </c>
      <c r="D79">
        <v>409</v>
      </c>
      <c r="E79">
        <v>5</v>
      </c>
      <c r="I79">
        <v>852</v>
      </c>
      <c r="Q79">
        <v>156578</v>
      </c>
    </row>
    <row r="80" spans="3:19" x14ac:dyDescent="0.3">
      <c r="C80">
        <v>5</v>
      </c>
      <c r="D80">
        <v>642</v>
      </c>
      <c r="E80">
        <v>1</v>
      </c>
      <c r="I80">
        <v>176</v>
      </c>
      <c r="Q80">
        <v>19094</v>
      </c>
    </row>
    <row r="81" spans="3:19" x14ac:dyDescent="0.3">
      <c r="C81">
        <v>5</v>
      </c>
      <c r="D81" t="s">
        <v>1039</v>
      </c>
      <c r="E81">
        <v>1.8</v>
      </c>
      <c r="I81">
        <v>327.2</v>
      </c>
      <c r="Q81">
        <v>49471</v>
      </c>
    </row>
    <row r="82" spans="3:19" x14ac:dyDescent="0.3">
      <c r="C82">
        <v>5</v>
      </c>
      <c r="D82">
        <v>30</v>
      </c>
      <c r="E82">
        <v>1.8</v>
      </c>
      <c r="I82">
        <v>327.2</v>
      </c>
      <c r="Q82">
        <v>49471</v>
      </c>
    </row>
    <row r="83" spans="3:19" x14ac:dyDescent="0.3">
      <c r="C83" t="s">
        <v>1044</v>
      </c>
      <c r="E83">
        <v>26.040000000000003</v>
      </c>
      <c r="I83">
        <v>4308</v>
      </c>
      <c r="J83">
        <v>4</v>
      </c>
      <c r="K83">
        <v>15</v>
      </c>
      <c r="L83">
        <v>77.5</v>
      </c>
      <c r="Q83">
        <v>1167052</v>
      </c>
      <c r="R83">
        <v>2500</v>
      </c>
      <c r="S83">
        <v>6419.770531664708</v>
      </c>
    </row>
    <row r="84" spans="3:19" x14ac:dyDescent="0.3">
      <c r="C84">
        <v>6</v>
      </c>
      <c r="D84" t="s">
        <v>213</v>
      </c>
      <c r="E84">
        <v>5.0888</v>
      </c>
      <c r="I84">
        <v>771.2</v>
      </c>
      <c r="K84">
        <v>8</v>
      </c>
      <c r="L84">
        <v>25</v>
      </c>
      <c r="Q84">
        <v>345067</v>
      </c>
      <c r="R84">
        <v>500</v>
      </c>
      <c r="S84">
        <v>1171.206266234112</v>
      </c>
    </row>
    <row r="85" spans="3:19" x14ac:dyDescent="0.3">
      <c r="C85">
        <v>6</v>
      </c>
      <c r="D85">
        <v>99</v>
      </c>
      <c r="E85">
        <v>1.3888</v>
      </c>
      <c r="I85">
        <v>179.2</v>
      </c>
      <c r="K85">
        <v>8</v>
      </c>
      <c r="Q85">
        <v>63190</v>
      </c>
      <c r="R85">
        <v>500</v>
      </c>
      <c r="S85">
        <v>1171.206266234112</v>
      </c>
    </row>
    <row r="86" spans="3:19" x14ac:dyDescent="0.3">
      <c r="C86">
        <v>6</v>
      </c>
      <c r="D86">
        <v>101</v>
      </c>
      <c r="E86">
        <v>3.7</v>
      </c>
      <c r="I86">
        <v>592</v>
      </c>
      <c r="L86">
        <v>25</v>
      </c>
      <c r="Q86">
        <v>281877</v>
      </c>
    </row>
    <row r="87" spans="3:19" x14ac:dyDescent="0.3">
      <c r="C87">
        <v>6</v>
      </c>
      <c r="D87" t="s">
        <v>1037</v>
      </c>
      <c r="E87">
        <v>10.4</v>
      </c>
      <c r="I87">
        <v>1528</v>
      </c>
      <c r="L87">
        <v>65</v>
      </c>
      <c r="Q87">
        <v>458787</v>
      </c>
      <c r="R87">
        <v>3000</v>
      </c>
      <c r="S87">
        <v>4415.2309320972627</v>
      </c>
    </row>
    <row r="88" spans="3:19" x14ac:dyDescent="0.3">
      <c r="C88">
        <v>6</v>
      </c>
      <c r="D88">
        <v>526</v>
      </c>
      <c r="E88">
        <v>10.4</v>
      </c>
      <c r="I88">
        <v>1528</v>
      </c>
      <c r="Q88">
        <v>449037</v>
      </c>
      <c r="R88">
        <v>3000</v>
      </c>
      <c r="S88">
        <v>4415.2309320972627</v>
      </c>
    </row>
    <row r="89" spans="3:19" x14ac:dyDescent="0.3">
      <c r="C89">
        <v>6</v>
      </c>
      <c r="D89">
        <v>746</v>
      </c>
      <c r="L89">
        <v>65</v>
      </c>
      <c r="Q89">
        <v>9750</v>
      </c>
    </row>
    <row r="90" spans="3:19" x14ac:dyDescent="0.3">
      <c r="C90">
        <v>6</v>
      </c>
      <c r="D90" t="s">
        <v>1038</v>
      </c>
      <c r="E90">
        <v>8.8000000000000007</v>
      </c>
      <c r="I90">
        <v>1308</v>
      </c>
      <c r="K90">
        <v>12</v>
      </c>
      <c r="Q90">
        <v>306207</v>
      </c>
      <c r="R90">
        <v>1400</v>
      </c>
      <c r="S90">
        <v>833.33333333333337</v>
      </c>
    </row>
    <row r="91" spans="3:19" x14ac:dyDescent="0.3">
      <c r="C91">
        <v>6</v>
      </c>
      <c r="D91">
        <v>303</v>
      </c>
      <c r="R91">
        <v>1400</v>
      </c>
      <c r="S91">
        <v>833.33333333333337</v>
      </c>
    </row>
    <row r="92" spans="3:19" x14ac:dyDescent="0.3">
      <c r="C92">
        <v>6</v>
      </c>
      <c r="D92">
        <v>304</v>
      </c>
      <c r="E92">
        <v>0.8</v>
      </c>
      <c r="I92">
        <v>120</v>
      </c>
      <c r="K92">
        <v>12</v>
      </c>
      <c r="Q92">
        <v>35311</v>
      </c>
    </row>
    <row r="93" spans="3:19" x14ac:dyDescent="0.3">
      <c r="C93">
        <v>6</v>
      </c>
      <c r="D93">
        <v>305</v>
      </c>
      <c r="E93">
        <v>1</v>
      </c>
      <c r="I93">
        <v>168</v>
      </c>
      <c r="Q93">
        <v>54960</v>
      </c>
    </row>
    <row r="94" spans="3:19" x14ac:dyDescent="0.3">
      <c r="C94">
        <v>6</v>
      </c>
      <c r="D94">
        <v>310</v>
      </c>
      <c r="E94">
        <v>1</v>
      </c>
      <c r="I94">
        <v>160</v>
      </c>
      <c r="Q94">
        <v>35477</v>
      </c>
    </row>
    <row r="95" spans="3:19" x14ac:dyDescent="0.3">
      <c r="C95">
        <v>6</v>
      </c>
      <c r="D95">
        <v>409</v>
      </c>
      <c r="E95">
        <v>5</v>
      </c>
      <c r="I95">
        <v>732</v>
      </c>
      <c r="Q95">
        <v>161426</v>
      </c>
    </row>
    <row r="96" spans="3:19" x14ac:dyDescent="0.3">
      <c r="C96">
        <v>6</v>
      </c>
      <c r="D96">
        <v>642</v>
      </c>
      <c r="E96">
        <v>1</v>
      </c>
      <c r="I96">
        <v>128</v>
      </c>
      <c r="Q96">
        <v>19033</v>
      </c>
    </row>
    <row r="97" spans="3:19" x14ac:dyDescent="0.3">
      <c r="C97">
        <v>6</v>
      </c>
      <c r="D97" t="s">
        <v>1039</v>
      </c>
      <c r="E97">
        <v>1.8</v>
      </c>
      <c r="I97">
        <v>279.2</v>
      </c>
      <c r="Q97">
        <v>49481</v>
      </c>
    </row>
    <row r="98" spans="3:19" x14ac:dyDescent="0.3">
      <c r="C98">
        <v>6</v>
      </c>
      <c r="D98">
        <v>30</v>
      </c>
      <c r="E98">
        <v>1.8</v>
      </c>
      <c r="I98">
        <v>279.2</v>
      </c>
      <c r="Q98">
        <v>49481</v>
      </c>
    </row>
    <row r="99" spans="3:19" x14ac:dyDescent="0.3">
      <c r="C99" t="s">
        <v>1045</v>
      </c>
      <c r="E99">
        <v>26.088800000000003</v>
      </c>
      <c r="I99">
        <v>3886.3999999999996</v>
      </c>
      <c r="K99">
        <v>20</v>
      </c>
      <c r="L99">
        <v>90</v>
      </c>
      <c r="Q99">
        <v>1159542</v>
      </c>
      <c r="R99">
        <v>4900</v>
      </c>
      <c r="S99">
        <v>6419.770531664708</v>
      </c>
    </row>
    <row r="100" spans="3:19" x14ac:dyDescent="0.3">
      <c r="C100">
        <v>7</v>
      </c>
      <c r="D100" t="s">
        <v>213</v>
      </c>
      <c r="E100">
        <v>5.1746999999999996</v>
      </c>
      <c r="I100">
        <v>649.6</v>
      </c>
      <c r="L100">
        <v>25</v>
      </c>
      <c r="O100">
        <v>168224</v>
      </c>
      <c r="P100">
        <v>168224</v>
      </c>
      <c r="Q100">
        <v>496810</v>
      </c>
      <c r="S100">
        <v>1171.206266234112</v>
      </c>
    </row>
    <row r="101" spans="3:19" x14ac:dyDescent="0.3">
      <c r="C101">
        <v>7</v>
      </c>
      <c r="D101">
        <v>99</v>
      </c>
      <c r="E101">
        <v>1.4746999999999999</v>
      </c>
      <c r="I101">
        <v>217.6</v>
      </c>
      <c r="O101">
        <v>18794</v>
      </c>
      <c r="P101">
        <v>18794</v>
      </c>
      <c r="Q101">
        <v>81138</v>
      </c>
      <c r="S101">
        <v>1171.206266234112</v>
      </c>
    </row>
    <row r="102" spans="3:19" x14ac:dyDescent="0.3">
      <c r="C102">
        <v>7</v>
      </c>
      <c r="D102">
        <v>101</v>
      </c>
      <c r="E102">
        <v>3.7</v>
      </c>
      <c r="I102">
        <v>432</v>
      </c>
      <c r="L102">
        <v>25</v>
      </c>
      <c r="O102">
        <v>149430</v>
      </c>
      <c r="P102">
        <v>149430</v>
      </c>
      <c r="Q102">
        <v>415672</v>
      </c>
    </row>
    <row r="103" spans="3:19" x14ac:dyDescent="0.3">
      <c r="C103">
        <v>7</v>
      </c>
      <c r="D103" t="s">
        <v>1037</v>
      </c>
      <c r="E103">
        <v>10.8</v>
      </c>
      <c r="I103">
        <v>1420</v>
      </c>
      <c r="O103">
        <v>230432</v>
      </c>
      <c r="P103">
        <v>230432</v>
      </c>
      <c r="Q103">
        <v>687817</v>
      </c>
      <c r="S103">
        <v>4415.2309320972627</v>
      </c>
    </row>
    <row r="104" spans="3:19" x14ac:dyDescent="0.3">
      <c r="C104">
        <v>7</v>
      </c>
      <c r="D104">
        <v>526</v>
      </c>
      <c r="E104">
        <v>10.8</v>
      </c>
      <c r="I104">
        <v>1420</v>
      </c>
      <c r="O104">
        <v>230432</v>
      </c>
      <c r="P104">
        <v>230432</v>
      </c>
      <c r="Q104">
        <v>687817</v>
      </c>
      <c r="S104">
        <v>4415.2309320972627</v>
      </c>
    </row>
    <row r="105" spans="3:19" x14ac:dyDescent="0.3">
      <c r="C105">
        <v>7</v>
      </c>
      <c r="D105" t="s">
        <v>1038</v>
      </c>
      <c r="E105">
        <v>8.8000000000000007</v>
      </c>
      <c r="I105">
        <v>1088</v>
      </c>
      <c r="K105">
        <v>27</v>
      </c>
      <c r="O105">
        <v>109201</v>
      </c>
      <c r="P105">
        <v>109201</v>
      </c>
      <c r="Q105">
        <v>420962</v>
      </c>
      <c r="S105">
        <v>833.33333333333337</v>
      </c>
    </row>
    <row r="106" spans="3:19" x14ac:dyDescent="0.3">
      <c r="C106">
        <v>7</v>
      </c>
      <c r="D106">
        <v>303</v>
      </c>
      <c r="S106">
        <v>833.33333333333337</v>
      </c>
    </row>
    <row r="107" spans="3:19" x14ac:dyDescent="0.3">
      <c r="C107">
        <v>7</v>
      </c>
      <c r="D107">
        <v>304</v>
      </c>
      <c r="E107">
        <v>0.8</v>
      </c>
      <c r="I107">
        <v>104</v>
      </c>
      <c r="K107">
        <v>27</v>
      </c>
      <c r="O107">
        <v>10342</v>
      </c>
      <c r="P107">
        <v>10342</v>
      </c>
      <c r="Q107">
        <v>48970</v>
      </c>
    </row>
    <row r="108" spans="3:19" x14ac:dyDescent="0.3">
      <c r="C108">
        <v>7</v>
      </c>
      <c r="D108">
        <v>305</v>
      </c>
      <c r="E108">
        <v>1</v>
      </c>
      <c r="I108">
        <v>112</v>
      </c>
      <c r="O108">
        <v>29607</v>
      </c>
      <c r="P108">
        <v>29607</v>
      </c>
      <c r="Q108">
        <v>84913</v>
      </c>
    </row>
    <row r="109" spans="3:19" x14ac:dyDescent="0.3">
      <c r="C109">
        <v>7</v>
      </c>
      <c r="D109">
        <v>310</v>
      </c>
      <c r="E109">
        <v>1</v>
      </c>
      <c r="I109">
        <v>160</v>
      </c>
      <c r="O109">
        <v>10738</v>
      </c>
      <c r="P109">
        <v>10738</v>
      </c>
      <c r="Q109">
        <v>47320</v>
      </c>
    </row>
    <row r="110" spans="3:19" x14ac:dyDescent="0.3">
      <c r="C110">
        <v>7</v>
      </c>
      <c r="D110">
        <v>409</v>
      </c>
      <c r="E110">
        <v>5</v>
      </c>
      <c r="I110">
        <v>616</v>
      </c>
      <c r="O110">
        <v>53193</v>
      </c>
      <c r="P110">
        <v>53193</v>
      </c>
      <c r="Q110">
        <v>214524</v>
      </c>
    </row>
    <row r="111" spans="3:19" x14ac:dyDescent="0.3">
      <c r="C111">
        <v>7</v>
      </c>
      <c r="D111">
        <v>642</v>
      </c>
      <c r="E111">
        <v>1</v>
      </c>
      <c r="I111">
        <v>96</v>
      </c>
      <c r="O111">
        <v>5321</v>
      </c>
      <c r="P111">
        <v>5321</v>
      </c>
      <c r="Q111">
        <v>25235</v>
      </c>
    </row>
    <row r="112" spans="3:19" x14ac:dyDescent="0.3">
      <c r="C112">
        <v>7</v>
      </c>
      <c r="D112" t="s">
        <v>1039</v>
      </c>
      <c r="E112">
        <v>1.8</v>
      </c>
      <c r="I112">
        <v>291.2</v>
      </c>
      <c r="O112">
        <v>12684</v>
      </c>
      <c r="P112">
        <v>12684</v>
      </c>
      <c r="Q112">
        <v>62153</v>
      </c>
    </row>
    <row r="113" spans="3:19" x14ac:dyDescent="0.3">
      <c r="C113">
        <v>7</v>
      </c>
      <c r="D113">
        <v>30</v>
      </c>
      <c r="E113">
        <v>1.8</v>
      </c>
      <c r="I113">
        <v>291.2</v>
      </c>
      <c r="O113">
        <v>12684</v>
      </c>
      <c r="P113">
        <v>12684</v>
      </c>
      <c r="Q113">
        <v>62153</v>
      </c>
    </row>
    <row r="114" spans="3:19" x14ac:dyDescent="0.3">
      <c r="C114" t="s">
        <v>1046</v>
      </c>
      <c r="E114">
        <v>26.5747</v>
      </c>
      <c r="I114">
        <v>3448.7999999999997</v>
      </c>
      <c r="K114">
        <v>27</v>
      </c>
      <c r="L114">
        <v>25</v>
      </c>
      <c r="O114">
        <v>520541</v>
      </c>
      <c r="P114">
        <v>520541</v>
      </c>
      <c r="Q114">
        <v>1667742</v>
      </c>
      <c r="S114">
        <v>6419.770531664708</v>
      </c>
    </row>
    <row r="115" spans="3:19" x14ac:dyDescent="0.3">
      <c r="C115">
        <v>8</v>
      </c>
      <c r="D115" t="s">
        <v>213</v>
      </c>
      <c r="E115">
        <v>5.0217000000000001</v>
      </c>
      <c r="I115">
        <v>550</v>
      </c>
      <c r="L115">
        <v>25</v>
      </c>
      <c r="Q115">
        <v>290346</v>
      </c>
      <c r="S115">
        <v>1171.206266234112</v>
      </c>
    </row>
    <row r="116" spans="3:19" x14ac:dyDescent="0.3">
      <c r="C116">
        <v>8</v>
      </c>
      <c r="D116">
        <v>99</v>
      </c>
      <c r="E116">
        <v>1.3217000000000001</v>
      </c>
      <c r="I116">
        <v>206</v>
      </c>
      <c r="Q116">
        <v>60031</v>
      </c>
      <c r="S116">
        <v>1171.206266234112</v>
      </c>
    </row>
    <row r="117" spans="3:19" x14ac:dyDescent="0.3">
      <c r="C117">
        <v>8</v>
      </c>
      <c r="D117">
        <v>101</v>
      </c>
      <c r="E117">
        <v>3.7</v>
      </c>
      <c r="I117">
        <v>344</v>
      </c>
      <c r="L117">
        <v>25</v>
      </c>
      <c r="Q117">
        <v>230315</v>
      </c>
    </row>
    <row r="118" spans="3:19" x14ac:dyDescent="0.3">
      <c r="C118">
        <v>8</v>
      </c>
      <c r="D118" t="s">
        <v>1037</v>
      </c>
      <c r="E118">
        <v>10.8</v>
      </c>
      <c r="I118">
        <v>1504</v>
      </c>
      <c r="Q118">
        <v>462403</v>
      </c>
      <c r="R118">
        <v>4210</v>
      </c>
      <c r="S118">
        <v>4415.2309320972627</v>
      </c>
    </row>
    <row r="119" spans="3:19" x14ac:dyDescent="0.3">
      <c r="C119">
        <v>8</v>
      </c>
      <c r="D119">
        <v>526</v>
      </c>
      <c r="E119">
        <v>10.8</v>
      </c>
      <c r="I119">
        <v>1504</v>
      </c>
      <c r="Q119">
        <v>462403</v>
      </c>
      <c r="R119">
        <v>4210</v>
      </c>
      <c r="S119">
        <v>4415.2309320972627</v>
      </c>
    </row>
    <row r="120" spans="3:19" x14ac:dyDescent="0.3">
      <c r="C120">
        <v>8</v>
      </c>
      <c r="D120" t="s">
        <v>1038</v>
      </c>
      <c r="E120">
        <v>8.8000000000000007</v>
      </c>
      <c r="I120">
        <v>1144</v>
      </c>
      <c r="K120">
        <v>14</v>
      </c>
      <c r="Q120">
        <v>314852</v>
      </c>
      <c r="S120">
        <v>833.33333333333337</v>
      </c>
    </row>
    <row r="121" spans="3:19" x14ac:dyDescent="0.3">
      <c r="C121">
        <v>8</v>
      </c>
      <c r="D121">
        <v>303</v>
      </c>
      <c r="S121">
        <v>833.33333333333337</v>
      </c>
    </row>
    <row r="122" spans="3:19" x14ac:dyDescent="0.3">
      <c r="C122">
        <v>8</v>
      </c>
      <c r="D122">
        <v>304</v>
      </c>
      <c r="E122">
        <v>0.8</v>
      </c>
      <c r="I122">
        <v>104</v>
      </c>
      <c r="K122">
        <v>14</v>
      </c>
      <c r="Q122">
        <v>36318</v>
      </c>
    </row>
    <row r="123" spans="3:19" x14ac:dyDescent="0.3">
      <c r="C123">
        <v>8</v>
      </c>
      <c r="D123">
        <v>305</v>
      </c>
      <c r="E123">
        <v>1</v>
      </c>
      <c r="I123">
        <v>120</v>
      </c>
      <c r="Q123">
        <v>56175</v>
      </c>
    </row>
    <row r="124" spans="3:19" x14ac:dyDescent="0.3">
      <c r="C124">
        <v>8</v>
      </c>
      <c r="D124">
        <v>310</v>
      </c>
      <c r="E124">
        <v>1</v>
      </c>
      <c r="I124">
        <v>120</v>
      </c>
      <c r="Q124">
        <v>37016</v>
      </c>
    </row>
    <row r="125" spans="3:19" x14ac:dyDescent="0.3">
      <c r="C125">
        <v>8</v>
      </c>
      <c r="D125">
        <v>409</v>
      </c>
      <c r="E125">
        <v>5</v>
      </c>
      <c r="I125">
        <v>684</v>
      </c>
      <c r="Q125">
        <v>164998</v>
      </c>
    </row>
    <row r="126" spans="3:19" x14ac:dyDescent="0.3">
      <c r="C126">
        <v>8</v>
      </c>
      <c r="D126">
        <v>642</v>
      </c>
      <c r="E126">
        <v>1</v>
      </c>
      <c r="I126">
        <v>116</v>
      </c>
      <c r="Q126">
        <v>20345</v>
      </c>
    </row>
    <row r="127" spans="3:19" x14ac:dyDescent="0.3">
      <c r="C127">
        <v>8</v>
      </c>
      <c r="D127" t="s">
        <v>1039</v>
      </c>
      <c r="E127">
        <v>1.8</v>
      </c>
      <c r="I127">
        <v>244.8</v>
      </c>
      <c r="Q127">
        <v>50578</v>
      </c>
    </row>
    <row r="128" spans="3:19" x14ac:dyDescent="0.3">
      <c r="C128">
        <v>8</v>
      </c>
      <c r="D128">
        <v>30</v>
      </c>
      <c r="E128">
        <v>1.8</v>
      </c>
      <c r="I128">
        <v>244.8</v>
      </c>
      <c r="Q128">
        <v>50578</v>
      </c>
    </row>
    <row r="129" spans="3:19" x14ac:dyDescent="0.3">
      <c r="C129" t="s">
        <v>1047</v>
      </c>
      <c r="E129">
        <v>26.421700000000001</v>
      </c>
      <c r="I129">
        <v>3442.8</v>
      </c>
      <c r="K129">
        <v>14</v>
      </c>
      <c r="L129">
        <v>25</v>
      </c>
      <c r="Q129">
        <v>1118179</v>
      </c>
      <c r="R129">
        <v>4210</v>
      </c>
      <c r="S129">
        <v>6419.770531664708</v>
      </c>
    </row>
    <row r="130" spans="3:19" x14ac:dyDescent="0.3">
      <c r="C130">
        <v>9</v>
      </c>
      <c r="D130" t="s">
        <v>213</v>
      </c>
      <c r="E130">
        <v>5.7450000000000001</v>
      </c>
      <c r="I130">
        <v>737.8</v>
      </c>
      <c r="K130">
        <v>1</v>
      </c>
      <c r="L130">
        <v>25</v>
      </c>
      <c r="Q130">
        <v>323233</v>
      </c>
      <c r="S130">
        <v>1171.206266234112</v>
      </c>
    </row>
    <row r="131" spans="3:19" x14ac:dyDescent="0.3">
      <c r="C131">
        <v>9</v>
      </c>
      <c r="D131">
        <v>99</v>
      </c>
      <c r="E131">
        <v>2.0449999999999999</v>
      </c>
      <c r="I131">
        <v>229.8</v>
      </c>
      <c r="K131">
        <v>1</v>
      </c>
      <c r="Q131">
        <v>62919</v>
      </c>
      <c r="S131">
        <v>1171.206266234112</v>
      </c>
    </row>
    <row r="132" spans="3:19" x14ac:dyDescent="0.3">
      <c r="C132">
        <v>9</v>
      </c>
      <c r="D132">
        <v>101</v>
      </c>
      <c r="E132">
        <v>3.7</v>
      </c>
      <c r="I132">
        <v>508</v>
      </c>
      <c r="L132">
        <v>25</v>
      </c>
      <c r="Q132">
        <v>260314</v>
      </c>
    </row>
    <row r="133" spans="3:19" x14ac:dyDescent="0.3">
      <c r="C133">
        <v>9</v>
      </c>
      <c r="D133" t="s">
        <v>1037</v>
      </c>
      <c r="E133">
        <v>10.8</v>
      </c>
      <c r="I133">
        <v>1580</v>
      </c>
      <c r="L133">
        <v>43</v>
      </c>
      <c r="Q133">
        <v>450576</v>
      </c>
      <c r="S133">
        <v>4415.2309320972627</v>
      </c>
    </row>
    <row r="134" spans="3:19" x14ac:dyDescent="0.3">
      <c r="C134">
        <v>9</v>
      </c>
      <c r="D134">
        <v>526</v>
      </c>
      <c r="E134">
        <v>10.8</v>
      </c>
      <c r="I134">
        <v>1580</v>
      </c>
      <c r="Q134">
        <v>444126</v>
      </c>
      <c r="S134">
        <v>4415.2309320972627</v>
      </c>
    </row>
    <row r="135" spans="3:19" x14ac:dyDescent="0.3">
      <c r="C135">
        <v>9</v>
      </c>
      <c r="D135">
        <v>746</v>
      </c>
      <c r="L135">
        <v>43</v>
      </c>
      <c r="Q135">
        <v>6450</v>
      </c>
    </row>
    <row r="136" spans="3:19" x14ac:dyDescent="0.3">
      <c r="C136">
        <v>9</v>
      </c>
      <c r="D136" t="s">
        <v>1038</v>
      </c>
      <c r="E136">
        <v>8.8000000000000007</v>
      </c>
      <c r="I136">
        <v>1192</v>
      </c>
      <c r="K136">
        <v>21</v>
      </c>
      <c r="Q136">
        <v>300065</v>
      </c>
      <c r="S136">
        <v>833.33333333333337</v>
      </c>
    </row>
    <row r="137" spans="3:19" x14ac:dyDescent="0.3">
      <c r="C137">
        <v>9</v>
      </c>
      <c r="D137">
        <v>303</v>
      </c>
      <c r="S137">
        <v>833.33333333333337</v>
      </c>
    </row>
    <row r="138" spans="3:19" x14ac:dyDescent="0.3">
      <c r="C138">
        <v>9</v>
      </c>
      <c r="D138">
        <v>304</v>
      </c>
      <c r="E138">
        <v>0.8</v>
      </c>
      <c r="I138">
        <v>128</v>
      </c>
      <c r="K138">
        <v>21</v>
      </c>
      <c r="Q138">
        <v>37656</v>
      </c>
    </row>
    <row r="139" spans="3:19" x14ac:dyDescent="0.3">
      <c r="C139">
        <v>9</v>
      </c>
      <c r="D139">
        <v>305</v>
      </c>
      <c r="E139">
        <v>1</v>
      </c>
      <c r="I139">
        <v>120</v>
      </c>
      <c r="Q139">
        <v>53926</v>
      </c>
    </row>
    <row r="140" spans="3:19" x14ac:dyDescent="0.3">
      <c r="C140">
        <v>9</v>
      </c>
      <c r="D140">
        <v>310</v>
      </c>
      <c r="E140">
        <v>1</v>
      </c>
      <c r="I140">
        <v>136</v>
      </c>
      <c r="Q140">
        <v>36058</v>
      </c>
    </row>
    <row r="141" spans="3:19" x14ac:dyDescent="0.3">
      <c r="C141">
        <v>9</v>
      </c>
      <c r="D141">
        <v>409</v>
      </c>
      <c r="E141">
        <v>5</v>
      </c>
      <c r="I141">
        <v>676</v>
      </c>
      <c r="Q141">
        <v>152462</v>
      </c>
    </row>
    <row r="142" spans="3:19" x14ac:dyDescent="0.3">
      <c r="C142">
        <v>9</v>
      </c>
      <c r="D142">
        <v>642</v>
      </c>
      <c r="E142">
        <v>1</v>
      </c>
      <c r="I142">
        <v>132</v>
      </c>
      <c r="Q142">
        <v>19963</v>
      </c>
    </row>
    <row r="143" spans="3:19" x14ac:dyDescent="0.3">
      <c r="C143">
        <v>9</v>
      </c>
      <c r="D143" t="s">
        <v>1039</v>
      </c>
      <c r="E143">
        <v>1.8</v>
      </c>
      <c r="I143">
        <v>201.6</v>
      </c>
      <c r="Q143">
        <v>48701</v>
      </c>
    </row>
    <row r="144" spans="3:19" x14ac:dyDescent="0.3">
      <c r="C144">
        <v>9</v>
      </c>
      <c r="D144">
        <v>30</v>
      </c>
      <c r="E144">
        <v>1.8</v>
      </c>
      <c r="I144">
        <v>201.6</v>
      </c>
      <c r="Q144">
        <v>48701</v>
      </c>
    </row>
    <row r="145" spans="3:19" x14ac:dyDescent="0.3">
      <c r="C145" t="s">
        <v>1048</v>
      </c>
      <c r="E145">
        <v>27.145000000000003</v>
      </c>
      <c r="I145">
        <v>3711.4</v>
      </c>
      <c r="K145">
        <v>22</v>
      </c>
      <c r="L145">
        <v>68</v>
      </c>
      <c r="Q145">
        <v>1122575</v>
      </c>
      <c r="S145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1066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79586375.01000002</v>
      </c>
      <c r="C3" s="222">
        <f t="shared" ref="C3:Z3" si="0">SUBTOTAL(9,C6:C1048576)</f>
        <v>9</v>
      </c>
      <c r="D3" s="222"/>
      <c r="E3" s="222">
        <f>SUBTOTAL(9,E6:E1048576)/4</f>
        <v>56757179.950000003</v>
      </c>
      <c r="F3" s="222"/>
      <c r="G3" s="222">
        <f t="shared" si="0"/>
        <v>9</v>
      </c>
      <c r="H3" s="222">
        <f>SUBTOTAL(9,H6:H1048576)/4</f>
        <v>31558478.460000001</v>
      </c>
      <c r="I3" s="225">
        <f>IF(B3&lt;&gt;0,H3/B3,"")</f>
        <v>0.39653117076930167</v>
      </c>
      <c r="J3" s="223">
        <f>IF(E3&lt;&gt;0,H3/E3,"")</f>
        <v>0.55602618889453825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2017</v>
      </c>
      <c r="F5" s="617"/>
      <c r="G5" s="617"/>
      <c r="H5" s="617">
        <v>2018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2017</v>
      </c>
      <c r="O5" s="617"/>
      <c r="P5" s="617"/>
      <c r="Q5" s="617">
        <v>2018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2017</v>
      </c>
      <c r="X5" s="617"/>
      <c r="Y5" s="617"/>
      <c r="Z5" s="617">
        <v>2018</v>
      </c>
      <c r="AA5" s="618" t="s">
        <v>206</v>
      </c>
      <c r="AB5" s="619" t="s">
        <v>2</v>
      </c>
    </row>
    <row r="6" spans="1:28" ht="14.4" customHeight="1" x14ac:dyDescent="0.3">
      <c r="A6" s="620" t="s">
        <v>1061</v>
      </c>
      <c r="B6" s="621">
        <v>79586375.010000005</v>
      </c>
      <c r="C6" s="622">
        <v>1</v>
      </c>
      <c r="D6" s="622">
        <v>1.4022256757666833</v>
      </c>
      <c r="E6" s="621">
        <v>56757179.950000003</v>
      </c>
      <c r="F6" s="622">
        <v>0.71315196781947265</v>
      </c>
      <c r="G6" s="622">
        <v>1</v>
      </c>
      <c r="H6" s="621">
        <v>31558478.460000001</v>
      </c>
      <c r="I6" s="622">
        <v>0.39653117076930172</v>
      </c>
      <c r="J6" s="622">
        <v>0.55602618889453825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1062</v>
      </c>
      <c r="B7" s="624">
        <v>185</v>
      </c>
      <c r="C7" s="625">
        <v>1</v>
      </c>
      <c r="D7" s="625">
        <v>5</v>
      </c>
      <c r="E7" s="624">
        <v>37</v>
      </c>
      <c r="F7" s="625">
        <v>0.2</v>
      </c>
      <c r="G7" s="625">
        <v>1</v>
      </c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1063</v>
      </c>
      <c r="B8" s="624">
        <v>4989408.0100000054</v>
      </c>
      <c r="C8" s="625">
        <v>1</v>
      </c>
      <c r="D8" s="625">
        <v>0.92762099943983811</v>
      </c>
      <c r="E8" s="624">
        <v>5378713.9500000067</v>
      </c>
      <c r="F8" s="625">
        <v>1.0780264791373517</v>
      </c>
      <c r="G8" s="625">
        <v>1</v>
      </c>
      <c r="H8" s="624">
        <v>5562318.3100000061</v>
      </c>
      <c r="I8" s="625">
        <v>1.11482530569794</v>
      </c>
      <c r="J8" s="625">
        <v>1.0341353642723461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x14ac:dyDescent="0.3">
      <c r="A9" s="630" t="s">
        <v>1064</v>
      </c>
      <c r="B9" s="624"/>
      <c r="C9" s="625"/>
      <c r="D9" s="625"/>
      <c r="E9" s="624"/>
      <c r="F9" s="625"/>
      <c r="G9" s="625"/>
      <c r="H9" s="624">
        <v>10766.67</v>
      </c>
      <c r="I9" s="625"/>
      <c r="J9" s="625"/>
      <c r="K9" s="624"/>
      <c r="L9" s="625"/>
      <c r="M9" s="625"/>
      <c r="N9" s="624"/>
      <c r="O9" s="625"/>
      <c r="P9" s="625"/>
      <c r="Q9" s="624"/>
      <c r="R9" s="625"/>
      <c r="S9" s="625"/>
      <c r="T9" s="624"/>
      <c r="U9" s="625"/>
      <c r="V9" s="625"/>
      <c r="W9" s="624"/>
      <c r="X9" s="625"/>
      <c r="Y9" s="625"/>
      <c r="Z9" s="624"/>
      <c r="AA9" s="625"/>
      <c r="AB9" s="626"/>
    </row>
    <row r="10" spans="1:28" ht="14.4" customHeight="1" thickBot="1" x14ac:dyDescent="0.35">
      <c r="A10" s="631" t="s">
        <v>1065</v>
      </c>
      <c r="B10" s="627">
        <v>74596782</v>
      </c>
      <c r="C10" s="628">
        <v>1</v>
      </c>
      <c r="D10" s="628">
        <v>1.4519085821016442</v>
      </c>
      <c r="E10" s="627">
        <v>51378429</v>
      </c>
      <c r="F10" s="628">
        <v>0.68874859776122788</v>
      </c>
      <c r="G10" s="628">
        <v>1</v>
      </c>
      <c r="H10" s="627">
        <v>25985393.479999997</v>
      </c>
      <c r="I10" s="628">
        <v>0.34834469776457644</v>
      </c>
      <c r="J10" s="628">
        <v>0.50576465621399203</v>
      </c>
      <c r="K10" s="627"/>
      <c r="L10" s="628"/>
      <c r="M10" s="628"/>
      <c r="N10" s="627"/>
      <c r="O10" s="628"/>
      <c r="P10" s="628"/>
      <c r="Q10" s="627"/>
      <c r="R10" s="628"/>
      <c r="S10" s="628"/>
      <c r="T10" s="627"/>
      <c r="U10" s="628"/>
      <c r="V10" s="628"/>
      <c r="W10" s="627"/>
      <c r="X10" s="628"/>
      <c r="Y10" s="628"/>
      <c r="Z10" s="627"/>
      <c r="AA10" s="628"/>
      <c r="AB10" s="629"/>
    </row>
    <row r="11" spans="1:28" ht="14.4" customHeight="1" thickBot="1" x14ac:dyDescent="0.35"/>
    <row r="12" spans="1:28" ht="14.4" customHeight="1" x14ac:dyDescent="0.3">
      <c r="A12" s="620" t="s">
        <v>456</v>
      </c>
      <c r="B12" s="621">
        <v>4989667.0100000054</v>
      </c>
      <c r="C12" s="622">
        <v>1</v>
      </c>
      <c r="D12" s="622">
        <v>0.92766277085203208</v>
      </c>
      <c r="E12" s="621">
        <v>5378750.9500000058</v>
      </c>
      <c r="F12" s="622">
        <v>1.077977937048749</v>
      </c>
      <c r="G12" s="622">
        <v>1</v>
      </c>
      <c r="H12" s="621">
        <v>5562318.3100000042</v>
      </c>
      <c r="I12" s="622">
        <v>1.1147674381581625</v>
      </c>
      <c r="J12" s="623">
        <v>1.0341282505374223</v>
      </c>
    </row>
    <row r="13" spans="1:28" ht="14.4" customHeight="1" x14ac:dyDescent="0.3">
      <c r="A13" s="630" t="s">
        <v>1067</v>
      </c>
      <c r="B13" s="624">
        <v>4987287.6800000053</v>
      </c>
      <c r="C13" s="625">
        <v>1</v>
      </c>
      <c r="D13" s="625">
        <v>0.92746923300161743</v>
      </c>
      <c r="E13" s="624">
        <v>5377307.9500000058</v>
      </c>
      <c r="F13" s="625">
        <v>1.0782028820122123</v>
      </c>
      <c r="G13" s="625">
        <v>1</v>
      </c>
      <c r="H13" s="624">
        <v>5561689.3100000042</v>
      </c>
      <c r="I13" s="625">
        <v>1.1151731495865902</v>
      </c>
      <c r="J13" s="626">
        <v>1.0342887857110727</v>
      </c>
    </row>
    <row r="14" spans="1:28" ht="14.4" customHeight="1" x14ac:dyDescent="0.3">
      <c r="A14" s="630" t="s">
        <v>1068</v>
      </c>
      <c r="B14" s="624">
        <v>2379.33</v>
      </c>
      <c r="C14" s="625">
        <v>1</v>
      </c>
      <c r="D14" s="625">
        <v>1.6488773388773388</v>
      </c>
      <c r="E14" s="624">
        <v>1443</v>
      </c>
      <c r="F14" s="625">
        <v>0.60647325087314496</v>
      </c>
      <c r="G14" s="625">
        <v>1</v>
      </c>
      <c r="H14" s="624">
        <v>629</v>
      </c>
      <c r="I14" s="625">
        <v>0.26436013499598626</v>
      </c>
      <c r="J14" s="626">
        <v>0.4358974358974359</v>
      </c>
    </row>
    <row r="15" spans="1:28" ht="14.4" customHeight="1" x14ac:dyDescent="0.3">
      <c r="A15" s="632" t="s">
        <v>461</v>
      </c>
      <c r="B15" s="633">
        <v>74596708</v>
      </c>
      <c r="C15" s="634">
        <v>1</v>
      </c>
      <c r="D15" s="634">
        <v>1.4519071418084815</v>
      </c>
      <c r="E15" s="633">
        <v>51378429</v>
      </c>
      <c r="F15" s="634">
        <v>0.68874928100044308</v>
      </c>
      <c r="G15" s="634">
        <v>1</v>
      </c>
      <c r="H15" s="633">
        <v>25996160.149999995</v>
      </c>
      <c r="I15" s="634">
        <v>0.34848937502711241</v>
      </c>
      <c r="J15" s="635">
        <v>0.50597421244623875</v>
      </c>
    </row>
    <row r="16" spans="1:28" ht="14.4" customHeight="1" thickBot="1" x14ac:dyDescent="0.35">
      <c r="A16" s="631" t="s">
        <v>1067</v>
      </c>
      <c r="B16" s="627">
        <v>74596708</v>
      </c>
      <c r="C16" s="628">
        <v>1</v>
      </c>
      <c r="D16" s="628">
        <v>1.4519071418084815</v>
      </c>
      <c r="E16" s="627">
        <v>51378429</v>
      </c>
      <c r="F16" s="628">
        <v>0.68874928100044308</v>
      </c>
      <c r="G16" s="628">
        <v>1</v>
      </c>
      <c r="H16" s="627">
        <v>25996160.149999995</v>
      </c>
      <c r="I16" s="628">
        <v>0.34848937502711241</v>
      </c>
      <c r="J16" s="629">
        <v>0.50597421244623875</v>
      </c>
    </row>
    <row r="17" spans="1:1" ht="14.4" customHeight="1" x14ac:dyDescent="0.3">
      <c r="A17" s="544" t="s">
        <v>242</v>
      </c>
    </row>
    <row r="18" spans="1:1" ht="14.4" customHeight="1" x14ac:dyDescent="0.3">
      <c r="A18" s="545" t="s">
        <v>487</v>
      </c>
    </row>
    <row r="19" spans="1:1" ht="14.4" customHeight="1" x14ac:dyDescent="0.3">
      <c r="A19" s="544" t="s">
        <v>1069</v>
      </c>
    </row>
    <row r="20" spans="1:1" ht="14.4" customHeight="1" x14ac:dyDescent="0.3">
      <c r="A20" s="544" t="s">
        <v>1070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20151.915581226349</v>
      </c>
      <c r="D4" s="160">
        <f ca="1">IF(ISERROR(VLOOKUP("Náklady celkem",INDIRECT("HI!$A:$G"),5,0)),0,VLOOKUP("Náklady celkem",INDIRECT("HI!$A:$G"),5,0))</f>
        <v>19537.63622</v>
      </c>
      <c r="E4" s="161">
        <f ca="1">IF(C4=0,0,D4/C4)</f>
        <v>0.96951756974415793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30.000001831054686</v>
      </c>
      <c r="D7" s="168">
        <f>IF(ISERROR(HI!E5),"",HI!E5)</f>
        <v>24.810719999999996</v>
      </c>
      <c r="E7" s="165">
        <f t="shared" ref="E7:E14" si="0">IF(C7=0,0,D7/C7)</f>
        <v>0.82702394952246394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0.86960570583465902</v>
      </c>
      <c r="E10" s="165">
        <f t="shared" si="0"/>
        <v>1.4493428430577651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0.66913457949629218</v>
      </c>
      <c r="E11" s="165">
        <f t="shared" si="0"/>
        <v>0.83641822437036517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3590.2155228271486</v>
      </c>
      <c r="D14" s="168">
        <f>IF(ISERROR(HI!E6),"",HI!E6)</f>
        <v>2266.1492599999997</v>
      </c>
      <c r="E14" s="165">
        <f t="shared" si="0"/>
        <v>0.63120145450641341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14161.496999999999</v>
      </c>
      <c r="D15" s="164">
        <f ca="1">IF(ISERROR(VLOOKUP("Osobní náklady (Kč) *",INDIRECT("HI!$A:$G"),5,0)),0,VLOOKUP("Osobní náklady (Kč) *",INDIRECT("HI!$A:$G"),5,0))</f>
        <v>14651.518830000001</v>
      </c>
      <c r="E15" s="165">
        <f ca="1">IF(C15=0,0,D15/C15)</f>
        <v>1.0346024032628756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56757.179950000005</v>
      </c>
      <c r="D17" s="183">
        <f ca="1">IF(ISERROR(VLOOKUP("Výnosy celkem",INDIRECT("HI!$A:$G"),5,0)),0,VLOOKUP("Výnosy celkem",INDIRECT("HI!$A:$G"),5,0))</f>
        <v>31558.478460000002</v>
      </c>
      <c r="E17" s="184">
        <f t="shared" ref="E17:E22" ca="1" si="1">IF(C17=0,0,D17/C17)</f>
        <v>0.55602618889453825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56757.179950000005</v>
      </c>
      <c r="D18" s="164">
        <f ca="1">IF(ISERROR(VLOOKUP("Ambulance *",INDIRECT("HI!$A:$G"),5,0)),0,VLOOKUP("Ambulance *",INDIRECT("HI!$A:$G"),5,0))</f>
        <v>31558.478460000002</v>
      </c>
      <c r="E18" s="165">
        <f t="shared" ca="1" si="1"/>
        <v>0.55602618889453825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0.55602618889453825</v>
      </c>
      <c r="E19" s="165">
        <f t="shared" si="1"/>
        <v>0.55602618889453825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0.55602618889453825</v>
      </c>
      <c r="E20" s="165">
        <f t="shared" si="1"/>
        <v>0.55602618889453825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0.606741044051893</v>
      </c>
      <c r="E22" s="165">
        <f t="shared" si="1"/>
        <v>0.71381299300222711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1072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42918</v>
      </c>
      <c r="C3" s="260">
        <f t="shared" si="0"/>
        <v>29405</v>
      </c>
      <c r="D3" s="272">
        <f t="shared" si="0"/>
        <v>14715</v>
      </c>
      <c r="E3" s="224">
        <f t="shared" si="0"/>
        <v>79586375.009999871</v>
      </c>
      <c r="F3" s="222">
        <f t="shared" si="0"/>
        <v>56757179.949999824</v>
      </c>
      <c r="G3" s="261">
        <f t="shared" si="0"/>
        <v>31558478.459999945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2017</v>
      </c>
      <c r="D5" s="636">
        <v>2018</v>
      </c>
      <c r="E5" s="616">
        <v>2015</v>
      </c>
      <c r="F5" s="617">
        <v>2017</v>
      </c>
      <c r="G5" s="636">
        <v>2018</v>
      </c>
    </row>
    <row r="6" spans="1:7" ht="14.4" customHeight="1" x14ac:dyDescent="0.3">
      <c r="A6" s="603" t="s">
        <v>1067</v>
      </c>
      <c r="B6" s="116">
        <v>42906</v>
      </c>
      <c r="C6" s="116">
        <v>29375</v>
      </c>
      <c r="D6" s="116">
        <v>14706</v>
      </c>
      <c r="E6" s="637">
        <v>79583995.679999873</v>
      </c>
      <c r="F6" s="637">
        <v>56755736.949999824</v>
      </c>
      <c r="G6" s="638">
        <v>31557849.459999945</v>
      </c>
    </row>
    <row r="7" spans="1:7" ht="14.4" customHeight="1" x14ac:dyDescent="0.3">
      <c r="A7" s="604" t="s">
        <v>491</v>
      </c>
      <c r="B7" s="592">
        <v>3</v>
      </c>
      <c r="C7" s="592"/>
      <c r="D7" s="592"/>
      <c r="E7" s="639">
        <v>1898.33</v>
      </c>
      <c r="F7" s="639"/>
      <c r="G7" s="640"/>
    </row>
    <row r="8" spans="1:7" ht="14.4" customHeight="1" thickBot="1" x14ac:dyDescent="0.35">
      <c r="A8" s="643" t="s">
        <v>1071</v>
      </c>
      <c r="B8" s="594">
        <v>9</v>
      </c>
      <c r="C8" s="594">
        <v>30</v>
      </c>
      <c r="D8" s="594">
        <v>9</v>
      </c>
      <c r="E8" s="641">
        <v>481</v>
      </c>
      <c r="F8" s="641">
        <v>1443</v>
      </c>
      <c r="G8" s="642">
        <v>629</v>
      </c>
    </row>
    <row r="9" spans="1:7" ht="14.4" customHeight="1" x14ac:dyDescent="0.3">
      <c r="A9" s="544" t="s">
        <v>242</v>
      </c>
    </row>
    <row r="10" spans="1:7" ht="14.4" customHeight="1" x14ac:dyDescent="0.3">
      <c r="A10" s="545" t="s">
        <v>487</v>
      </c>
    </row>
    <row r="11" spans="1:7" ht="14.4" customHeight="1" x14ac:dyDescent="0.3">
      <c r="A11" s="544" t="s">
        <v>1069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42918</v>
      </c>
      <c r="H3" s="103">
        <f t="shared" si="0"/>
        <v>79586375.00999999</v>
      </c>
      <c r="I3" s="74"/>
      <c r="J3" s="74"/>
      <c r="K3" s="103">
        <f t="shared" si="0"/>
        <v>29405</v>
      </c>
      <c r="L3" s="103">
        <f t="shared" si="0"/>
        <v>56757179.950000003</v>
      </c>
      <c r="M3" s="74"/>
      <c r="N3" s="74"/>
      <c r="O3" s="103">
        <f t="shared" si="0"/>
        <v>14715</v>
      </c>
      <c r="P3" s="103">
        <f t="shared" si="0"/>
        <v>31558478.459999997</v>
      </c>
      <c r="Q3" s="75">
        <f>IF(L3=0,0,P3/L3)</f>
        <v>0.55602618889453814</v>
      </c>
      <c r="R3" s="104">
        <f>IF(O3=0,0,P3/O3)</f>
        <v>2144.6468542303769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4"/>
      <c r="B5" s="644"/>
      <c r="C5" s="645"/>
      <c r="D5" s="646"/>
      <c r="E5" s="647"/>
      <c r="F5" s="648"/>
      <c r="G5" s="649" t="s">
        <v>71</v>
      </c>
      <c r="H5" s="650" t="s">
        <v>14</v>
      </c>
      <c r="I5" s="651"/>
      <c r="J5" s="651"/>
      <c r="K5" s="649" t="s">
        <v>71</v>
      </c>
      <c r="L5" s="650" t="s">
        <v>14</v>
      </c>
      <c r="M5" s="651"/>
      <c r="N5" s="651"/>
      <c r="O5" s="649" t="s">
        <v>71</v>
      </c>
      <c r="P5" s="650" t="s">
        <v>14</v>
      </c>
      <c r="Q5" s="652"/>
      <c r="R5" s="653"/>
    </row>
    <row r="6" spans="1:18" ht="14.4" customHeight="1" x14ac:dyDescent="0.3">
      <c r="A6" s="564" t="s">
        <v>1073</v>
      </c>
      <c r="B6" s="565" t="s">
        <v>1074</v>
      </c>
      <c r="C6" s="565" t="s">
        <v>456</v>
      </c>
      <c r="D6" s="565" t="s">
        <v>1075</v>
      </c>
      <c r="E6" s="565" t="s">
        <v>1076</v>
      </c>
      <c r="F6" s="565" t="s">
        <v>1077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91"/>
    </row>
    <row r="7" spans="1:18" ht="14.4" customHeight="1" x14ac:dyDescent="0.3">
      <c r="A7" s="571" t="s">
        <v>1073</v>
      </c>
      <c r="B7" s="572" t="s">
        <v>1074</v>
      </c>
      <c r="C7" s="572" t="s">
        <v>456</v>
      </c>
      <c r="D7" s="572" t="s">
        <v>1075</v>
      </c>
      <c r="E7" s="572" t="s">
        <v>1076</v>
      </c>
      <c r="F7" s="572" t="s">
        <v>1078</v>
      </c>
      <c r="G7" s="592">
        <v>3</v>
      </c>
      <c r="H7" s="592">
        <v>111</v>
      </c>
      <c r="I7" s="572"/>
      <c r="J7" s="572">
        <v>37</v>
      </c>
      <c r="K7" s="592"/>
      <c r="L7" s="592"/>
      <c r="M7" s="572"/>
      <c r="N7" s="572"/>
      <c r="O7" s="592"/>
      <c r="P7" s="592"/>
      <c r="Q7" s="577"/>
      <c r="R7" s="593"/>
    </row>
    <row r="8" spans="1:18" ht="14.4" customHeight="1" x14ac:dyDescent="0.3">
      <c r="A8" s="571" t="s">
        <v>1073</v>
      </c>
      <c r="B8" s="572" t="s">
        <v>1074</v>
      </c>
      <c r="C8" s="572" t="s">
        <v>456</v>
      </c>
      <c r="D8" s="572" t="s">
        <v>1075</v>
      </c>
      <c r="E8" s="572" t="s">
        <v>1079</v>
      </c>
      <c r="F8" s="572" t="s">
        <v>1080</v>
      </c>
      <c r="G8" s="592">
        <v>1</v>
      </c>
      <c r="H8" s="592">
        <v>74</v>
      </c>
      <c r="I8" s="572"/>
      <c r="J8" s="572">
        <v>74</v>
      </c>
      <c r="K8" s="592"/>
      <c r="L8" s="592"/>
      <c r="M8" s="572"/>
      <c r="N8" s="572"/>
      <c r="O8" s="592"/>
      <c r="P8" s="592"/>
      <c r="Q8" s="577"/>
      <c r="R8" s="593"/>
    </row>
    <row r="9" spans="1:18" ht="14.4" customHeight="1" x14ac:dyDescent="0.3">
      <c r="A9" s="571" t="s">
        <v>1073</v>
      </c>
      <c r="B9" s="572" t="s">
        <v>1081</v>
      </c>
      <c r="C9" s="572" t="s">
        <v>456</v>
      </c>
      <c r="D9" s="572" t="s">
        <v>1075</v>
      </c>
      <c r="E9" s="572" t="s">
        <v>1082</v>
      </c>
      <c r="F9" s="572" t="s">
        <v>1083</v>
      </c>
      <c r="G9" s="592">
        <v>66</v>
      </c>
      <c r="H9" s="592">
        <v>4356</v>
      </c>
      <c r="I9" s="572">
        <v>1.2941176470588236</v>
      </c>
      <c r="J9" s="572">
        <v>66</v>
      </c>
      <c r="K9" s="592">
        <v>51</v>
      </c>
      <c r="L9" s="592">
        <v>3366</v>
      </c>
      <c r="M9" s="572">
        <v>1</v>
      </c>
      <c r="N9" s="572">
        <v>66</v>
      </c>
      <c r="O9" s="592">
        <v>51</v>
      </c>
      <c r="P9" s="592">
        <v>3366</v>
      </c>
      <c r="Q9" s="577">
        <v>1</v>
      </c>
      <c r="R9" s="593">
        <v>66</v>
      </c>
    </row>
    <row r="10" spans="1:18" ht="14.4" customHeight="1" x14ac:dyDescent="0.3">
      <c r="A10" s="571" t="s">
        <v>1073</v>
      </c>
      <c r="B10" s="572" t="s">
        <v>1081</v>
      </c>
      <c r="C10" s="572" t="s">
        <v>456</v>
      </c>
      <c r="D10" s="572" t="s">
        <v>1075</v>
      </c>
      <c r="E10" s="572" t="s">
        <v>1082</v>
      </c>
      <c r="F10" s="572" t="s">
        <v>1084</v>
      </c>
      <c r="G10" s="592">
        <v>26</v>
      </c>
      <c r="H10" s="592">
        <v>1716</v>
      </c>
      <c r="I10" s="572">
        <v>0.9285714285714286</v>
      </c>
      <c r="J10" s="572">
        <v>66</v>
      </c>
      <c r="K10" s="592">
        <v>28</v>
      </c>
      <c r="L10" s="592">
        <v>1848</v>
      </c>
      <c r="M10" s="572">
        <v>1</v>
      </c>
      <c r="N10" s="572">
        <v>66</v>
      </c>
      <c r="O10" s="592">
        <v>43</v>
      </c>
      <c r="P10" s="592">
        <v>2838</v>
      </c>
      <c r="Q10" s="577">
        <v>1.5357142857142858</v>
      </c>
      <c r="R10" s="593">
        <v>66</v>
      </c>
    </row>
    <row r="11" spans="1:18" ht="14.4" customHeight="1" x14ac:dyDescent="0.3">
      <c r="A11" s="571" t="s">
        <v>1073</v>
      </c>
      <c r="B11" s="572" t="s">
        <v>1081</v>
      </c>
      <c r="C11" s="572" t="s">
        <v>456</v>
      </c>
      <c r="D11" s="572" t="s">
        <v>1075</v>
      </c>
      <c r="E11" s="572" t="s">
        <v>1076</v>
      </c>
      <c r="F11" s="572" t="s">
        <v>1077</v>
      </c>
      <c r="G11" s="592">
        <v>245</v>
      </c>
      <c r="H11" s="592">
        <v>9065</v>
      </c>
      <c r="I11" s="572">
        <v>1.1136363636363635</v>
      </c>
      <c r="J11" s="572">
        <v>37</v>
      </c>
      <c r="K11" s="592">
        <v>220</v>
      </c>
      <c r="L11" s="592">
        <v>8140</v>
      </c>
      <c r="M11" s="572">
        <v>1</v>
      </c>
      <c r="N11" s="572">
        <v>37</v>
      </c>
      <c r="O11" s="592">
        <v>192</v>
      </c>
      <c r="P11" s="592">
        <v>7104</v>
      </c>
      <c r="Q11" s="577">
        <v>0.87272727272727268</v>
      </c>
      <c r="R11" s="593">
        <v>37</v>
      </c>
    </row>
    <row r="12" spans="1:18" ht="14.4" customHeight="1" x14ac:dyDescent="0.3">
      <c r="A12" s="571" t="s">
        <v>1073</v>
      </c>
      <c r="B12" s="572" t="s">
        <v>1081</v>
      </c>
      <c r="C12" s="572" t="s">
        <v>456</v>
      </c>
      <c r="D12" s="572" t="s">
        <v>1075</v>
      </c>
      <c r="E12" s="572" t="s">
        <v>1076</v>
      </c>
      <c r="F12" s="572" t="s">
        <v>1078</v>
      </c>
      <c r="G12" s="592">
        <v>5</v>
      </c>
      <c r="H12" s="592">
        <v>185</v>
      </c>
      <c r="I12" s="572">
        <v>0.5</v>
      </c>
      <c r="J12" s="572">
        <v>37</v>
      </c>
      <c r="K12" s="592">
        <v>10</v>
      </c>
      <c r="L12" s="592">
        <v>370</v>
      </c>
      <c r="M12" s="572">
        <v>1</v>
      </c>
      <c r="N12" s="572">
        <v>37</v>
      </c>
      <c r="O12" s="592">
        <v>1</v>
      </c>
      <c r="P12" s="592">
        <v>37</v>
      </c>
      <c r="Q12" s="577">
        <v>0.1</v>
      </c>
      <c r="R12" s="593">
        <v>37</v>
      </c>
    </row>
    <row r="13" spans="1:18" ht="14.4" customHeight="1" x14ac:dyDescent="0.3">
      <c r="A13" s="571" t="s">
        <v>1073</v>
      </c>
      <c r="B13" s="572" t="s">
        <v>1081</v>
      </c>
      <c r="C13" s="572" t="s">
        <v>456</v>
      </c>
      <c r="D13" s="572" t="s">
        <v>1075</v>
      </c>
      <c r="E13" s="572" t="s">
        <v>1085</v>
      </c>
      <c r="F13" s="572" t="s">
        <v>1086</v>
      </c>
      <c r="G13" s="592">
        <v>746</v>
      </c>
      <c r="H13" s="592">
        <v>1848588</v>
      </c>
      <c r="I13" s="572">
        <v>0.9168491846208785</v>
      </c>
      <c r="J13" s="572">
        <v>2478</v>
      </c>
      <c r="K13" s="592">
        <v>813</v>
      </c>
      <c r="L13" s="592">
        <v>2016240</v>
      </c>
      <c r="M13" s="572">
        <v>1</v>
      </c>
      <c r="N13" s="572">
        <v>2480</v>
      </c>
      <c r="O13" s="592">
        <v>817</v>
      </c>
      <c r="P13" s="592">
        <v>2028611</v>
      </c>
      <c r="Q13" s="577">
        <v>1.0061356782922668</v>
      </c>
      <c r="R13" s="593">
        <v>2483</v>
      </c>
    </row>
    <row r="14" spans="1:18" ht="14.4" customHeight="1" x14ac:dyDescent="0.3">
      <c r="A14" s="571" t="s">
        <v>1073</v>
      </c>
      <c r="B14" s="572" t="s">
        <v>1081</v>
      </c>
      <c r="C14" s="572" t="s">
        <v>456</v>
      </c>
      <c r="D14" s="572" t="s">
        <v>1075</v>
      </c>
      <c r="E14" s="572" t="s">
        <v>1087</v>
      </c>
      <c r="F14" s="572" t="s">
        <v>1088</v>
      </c>
      <c r="G14" s="592">
        <v>25</v>
      </c>
      <c r="H14" s="592">
        <v>8650</v>
      </c>
      <c r="I14" s="572">
        <v>0.80412754485451332</v>
      </c>
      <c r="J14" s="572">
        <v>346</v>
      </c>
      <c r="K14" s="592">
        <v>31</v>
      </c>
      <c r="L14" s="592">
        <v>10757</v>
      </c>
      <c r="M14" s="572">
        <v>1</v>
      </c>
      <c r="N14" s="572">
        <v>347</v>
      </c>
      <c r="O14" s="592">
        <v>168</v>
      </c>
      <c r="P14" s="592">
        <v>58296</v>
      </c>
      <c r="Q14" s="577">
        <v>5.419354838709677</v>
      </c>
      <c r="R14" s="593">
        <v>347</v>
      </c>
    </row>
    <row r="15" spans="1:18" ht="14.4" customHeight="1" x14ac:dyDescent="0.3">
      <c r="A15" s="571" t="s">
        <v>1073</v>
      </c>
      <c r="B15" s="572" t="s">
        <v>1081</v>
      </c>
      <c r="C15" s="572" t="s">
        <v>456</v>
      </c>
      <c r="D15" s="572" t="s">
        <v>1075</v>
      </c>
      <c r="E15" s="572" t="s">
        <v>1089</v>
      </c>
      <c r="F15" s="572" t="s">
        <v>1090</v>
      </c>
      <c r="G15" s="592">
        <v>60</v>
      </c>
      <c r="H15" s="592">
        <v>21000</v>
      </c>
      <c r="I15" s="572">
        <v>0.98080425949278405</v>
      </c>
      <c r="J15" s="572">
        <v>350</v>
      </c>
      <c r="K15" s="592">
        <v>61</v>
      </c>
      <c r="L15" s="592">
        <v>21411</v>
      </c>
      <c r="M15" s="572">
        <v>1</v>
      </c>
      <c r="N15" s="572">
        <v>351</v>
      </c>
      <c r="O15" s="592">
        <v>47</v>
      </c>
      <c r="P15" s="592">
        <v>16497</v>
      </c>
      <c r="Q15" s="577">
        <v>0.77049180327868849</v>
      </c>
      <c r="R15" s="593">
        <v>351</v>
      </c>
    </row>
    <row r="16" spans="1:18" ht="14.4" customHeight="1" x14ac:dyDescent="0.3">
      <c r="A16" s="571" t="s">
        <v>1073</v>
      </c>
      <c r="B16" s="572" t="s">
        <v>1081</v>
      </c>
      <c r="C16" s="572" t="s">
        <v>456</v>
      </c>
      <c r="D16" s="572" t="s">
        <v>1075</v>
      </c>
      <c r="E16" s="572" t="s">
        <v>1089</v>
      </c>
      <c r="F16" s="572" t="s">
        <v>1091</v>
      </c>
      <c r="G16" s="592">
        <v>1387</v>
      </c>
      <c r="H16" s="592">
        <v>485450</v>
      </c>
      <c r="I16" s="572">
        <v>0.92511600872804889</v>
      </c>
      <c r="J16" s="572">
        <v>350</v>
      </c>
      <c r="K16" s="592">
        <v>1495</v>
      </c>
      <c r="L16" s="592">
        <v>524745</v>
      </c>
      <c r="M16" s="572">
        <v>1</v>
      </c>
      <c r="N16" s="572">
        <v>351</v>
      </c>
      <c r="O16" s="592">
        <v>1521</v>
      </c>
      <c r="P16" s="592">
        <v>533871</v>
      </c>
      <c r="Q16" s="577">
        <v>1.017391304347826</v>
      </c>
      <c r="R16" s="593">
        <v>351</v>
      </c>
    </row>
    <row r="17" spans="1:18" ht="14.4" customHeight="1" x14ac:dyDescent="0.3">
      <c r="A17" s="571" t="s">
        <v>1073</v>
      </c>
      <c r="B17" s="572" t="s">
        <v>1081</v>
      </c>
      <c r="C17" s="572" t="s">
        <v>456</v>
      </c>
      <c r="D17" s="572" t="s">
        <v>1075</v>
      </c>
      <c r="E17" s="572" t="s">
        <v>1092</v>
      </c>
      <c r="F17" s="572" t="s">
        <v>1093</v>
      </c>
      <c r="G17" s="592">
        <v>906</v>
      </c>
      <c r="H17" s="592">
        <v>30199.780000000072</v>
      </c>
      <c r="I17" s="572">
        <v>5.6627064934091038</v>
      </c>
      <c r="J17" s="572">
        <v>33.333090507726347</v>
      </c>
      <c r="K17" s="592">
        <v>160</v>
      </c>
      <c r="L17" s="592">
        <v>5333.0999999999967</v>
      </c>
      <c r="M17" s="572">
        <v>1</v>
      </c>
      <c r="N17" s="572">
        <v>33.331874999999982</v>
      </c>
      <c r="O17" s="592">
        <v>59</v>
      </c>
      <c r="P17" s="592">
        <v>1966.5499999999993</v>
      </c>
      <c r="Q17" s="577">
        <v>0.36874425756126838</v>
      </c>
      <c r="R17" s="593">
        <v>33.33135593220338</v>
      </c>
    </row>
    <row r="18" spans="1:18" ht="14.4" customHeight="1" x14ac:dyDescent="0.3">
      <c r="A18" s="571" t="s">
        <v>1073</v>
      </c>
      <c r="B18" s="572" t="s">
        <v>1081</v>
      </c>
      <c r="C18" s="572" t="s">
        <v>456</v>
      </c>
      <c r="D18" s="572" t="s">
        <v>1075</v>
      </c>
      <c r="E18" s="572" t="s">
        <v>1092</v>
      </c>
      <c r="F18" s="572" t="s">
        <v>1094</v>
      </c>
      <c r="G18" s="592">
        <v>2137</v>
      </c>
      <c r="H18" s="592">
        <v>71233.23000000004</v>
      </c>
      <c r="I18" s="572">
        <v>0.67264712839536589</v>
      </c>
      <c r="J18" s="572">
        <v>33.333284978942459</v>
      </c>
      <c r="K18" s="592">
        <v>3177</v>
      </c>
      <c r="L18" s="592">
        <v>105899.85000000008</v>
      </c>
      <c r="M18" s="572">
        <v>1</v>
      </c>
      <c r="N18" s="572">
        <v>33.333286118980197</v>
      </c>
      <c r="O18" s="592">
        <v>2613</v>
      </c>
      <c r="P18" s="592">
        <v>87099.760000000097</v>
      </c>
      <c r="Q18" s="577">
        <v>0.82247293079263128</v>
      </c>
      <c r="R18" s="593">
        <v>33.33324148488331</v>
      </c>
    </row>
    <row r="19" spans="1:18" ht="14.4" customHeight="1" x14ac:dyDescent="0.3">
      <c r="A19" s="571" t="s">
        <v>1073</v>
      </c>
      <c r="B19" s="572" t="s">
        <v>1081</v>
      </c>
      <c r="C19" s="572" t="s">
        <v>456</v>
      </c>
      <c r="D19" s="572" t="s">
        <v>1075</v>
      </c>
      <c r="E19" s="572" t="s">
        <v>1095</v>
      </c>
      <c r="F19" s="572" t="s">
        <v>1096</v>
      </c>
      <c r="G19" s="592">
        <v>1606</v>
      </c>
      <c r="H19" s="592">
        <v>2439514</v>
      </c>
      <c r="I19" s="572">
        <v>0.9358270676691729</v>
      </c>
      <c r="J19" s="572">
        <v>1519</v>
      </c>
      <c r="K19" s="592">
        <v>1715</v>
      </c>
      <c r="L19" s="592">
        <v>2606800</v>
      </c>
      <c r="M19" s="572">
        <v>1</v>
      </c>
      <c r="N19" s="572">
        <v>1520</v>
      </c>
      <c r="O19" s="592">
        <v>1808</v>
      </c>
      <c r="P19" s="592">
        <v>2751776</v>
      </c>
      <c r="Q19" s="577">
        <v>1.0556145465705078</v>
      </c>
      <c r="R19" s="593">
        <v>1522</v>
      </c>
    </row>
    <row r="20" spans="1:18" ht="14.4" customHeight="1" x14ac:dyDescent="0.3">
      <c r="A20" s="571" t="s">
        <v>1073</v>
      </c>
      <c r="B20" s="572" t="s">
        <v>1081</v>
      </c>
      <c r="C20" s="572" t="s">
        <v>456</v>
      </c>
      <c r="D20" s="572" t="s">
        <v>1075</v>
      </c>
      <c r="E20" s="572" t="s">
        <v>1097</v>
      </c>
      <c r="F20" s="572" t="s">
        <v>1098</v>
      </c>
      <c r="G20" s="592">
        <v>40</v>
      </c>
      <c r="H20" s="592">
        <v>4640</v>
      </c>
      <c r="I20" s="572">
        <v>1.0526315789473684</v>
      </c>
      <c r="J20" s="572">
        <v>116</v>
      </c>
      <c r="K20" s="592">
        <v>38</v>
      </c>
      <c r="L20" s="592">
        <v>4408</v>
      </c>
      <c r="M20" s="572">
        <v>1</v>
      </c>
      <c r="N20" s="572">
        <v>116</v>
      </c>
      <c r="O20" s="592">
        <v>33</v>
      </c>
      <c r="P20" s="592">
        <v>3822</v>
      </c>
      <c r="Q20" s="577">
        <v>0.86705989110707804</v>
      </c>
      <c r="R20" s="593">
        <v>115.81818181818181</v>
      </c>
    </row>
    <row r="21" spans="1:18" ht="14.4" customHeight="1" x14ac:dyDescent="0.3">
      <c r="A21" s="571" t="s">
        <v>1073</v>
      </c>
      <c r="B21" s="572" t="s">
        <v>1081</v>
      </c>
      <c r="C21" s="572" t="s">
        <v>456</v>
      </c>
      <c r="D21" s="572" t="s">
        <v>1075</v>
      </c>
      <c r="E21" s="572" t="s">
        <v>1097</v>
      </c>
      <c r="F21" s="572" t="s">
        <v>1099</v>
      </c>
      <c r="G21" s="592">
        <v>298</v>
      </c>
      <c r="H21" s="592">
        <v>34568</v>
      </c>
      <c r="I21" s="572">
        <v>0.93710691823899372</v>
      </c>
      <c r="J21" s="572">
        <v>116</v>
      </c>
      <c r="K21" s="592">
        <v>318</v>
      </c>
      <c r="L21" s="592">
        <v>36888</v>
      </c>
      <c r="M21" s="572">
        <v>1</v>
      </c>
      <c r="N21" s="572">
        <v>116</v>
      </c>
      <c r="O21" s="592">
        <v>288</v>
      </c>
      <c r="P21" s="592">
        <v>33378</v>
      </c>
      <c r="Q21" s="577">
        <v>0.90484710474951202</v>
      </c>
      <c r="R21" s="593">
        <v>115.89583333333333</v>
      </c>
    </row>
    <row r="22" spans="1:18" ht="14.4" customHeight="1" x14ac:dyDescent="0.3">
      <c r="A22" s="571" t="s">
        <v>1073</v>
      </c>
      <c r="B22" s="572" t="s">
        <v>1081</v>
      </c>
      <c r="C22" s="572" t="s">
        <v>456</v>
      </c>
      <c r="D22" s="572" t="s">
        <v>1075</v>
      </c>
      <c r="E22" s="572" t="s">
        <v>1100</v>
      </c>
      <c r="F22" s="572" t="s">
        <v>1101</v>
      </c>
      <c r="G22" s="592">
        <v>789</v>
      </c>
      <c r="H22" s="592">
        <v>29193</v>
      </c>
      <c r="I22" s="572">
        <v>0.95174909529553675</v>
      </c>
      <c r="J22" s="572">
        <v>37</v>
      </c>
      <c r="K22" s="592">
        <v>829</v>
      </c>
      <c r="L22" s="592">
        <v>30673</v>
      </c>
      <c r="M22" s="572">
        <v>1</v>
      </c>
      <c r="N22" s="572">
        <v>37</v>
      </c>
      <c r="O22" s="592">
        <v>854</v>
      </c>
      <c r="P22" s="592">
        <v>31598</v>
      </c>
      <c r="Q22" s="577">
        <v>1.0301568154402896</v>
      </c>
      <c r="R22" s="593">
        <v>37</v>
      </c>
    </row>
    <row r="23" spans="1:18" ht="14.4" customHeight="1" x14ac:dyDescent="0.3">
      <c r="A23" s="571" t="s">
        <v>1073</v>
      </c>
      <c r="B23" s="572" t="s">
        <v>1081</v>
      </c>
      <c r="C23" s="572" t="s">
        <v>456</v>
      </c>
      <c r="D23" s="572" t="s">
        <v>1075</v>
      </c>
      <c r="E23" s="572" t="s">
        <v>1079</v>
      </c>
      <c r="F23" s="572" t="s">
        <v>1080</v>
      </c>
      <c r="G23" s="592">
        <v>11</v>
      </c>
      <c r="H23" s="592">
        <v>814</v>
      </c>
      <c r="I23" s="572">
        <v>0.45833333333333331</v>
      </c>
      <c r="J23" s="572">
        <v>74</v>
      </c>
      <c r="K23" s="592">
        <v>24</v>
      </c>
      <c r="L23" s="592">
        <v>1776</v>
      </c>
      <c r="M23" s="572">
        <v>1</v>
      </c>
      <c r="N23" s="572">
        <v>74</v>
      </c>
      <c r="O23" s="592">
        <v>27</v>
      </c>
      <c r="P23" s="592">
        <v>1998</v>
      </c>
      <c r="Q23" s="577">
        <v>1.125</v>
      </c>
      <c r="R23" s="593">
        <v>74</v>
      </c>
    </row>
    <row r="24" spans="1:18" ht="14.4" customHeight="1" x14ac:dyDescent="0.3">
      <c r="A24" s="571" t="s">
        <v>1073</v>
      </c>
      <c r="B24" s="572" t="s">
        <v>1081</v>
      </c>
      <c r="C24" s="572" t="s">
        <v>456</v>
      </c>
      <c r="D24" s="572" t="s">
        <v>1075</v>
      </c>
      <c r="E24" s="572" t="s">
        <v>1102</v>
      </c>
      <c r="F24" s="572" t="s">
        <v>1103</v>
      </c>
      <c r="G24" s="592">
        <v>4</v>
      </c>
      <c r="H24" s="592">
        <v>236</v>
      </c>
      <c r="I24" s="572">
        <v>4</v>
      </c>
      <c r="J24" s="572">
        <v>59</v>
      </c>
      <c r="K24" s="592">
        <v>1</v>
      </c>
      <c r="L24" s="592">
        <v>59</v>
      </c>
      <c r="M24" s="572">
        <v>1</v>
      </c>
      <c r="N24" s="572">
        <v>59</v>
      </c>
      <c r="O24" s="592">
        <v>1</v>
      </c>
      <c r="P24" s="592">
        <v>60</v>
      </c>
      <c r="Q24" s="577">
        <v>1.0169491525423728</v>
      </c>
      <c r="R24" s="593">
        <v>60</v>
      </c>
    </row>
    <row r="25" spans="1:18" ht="14.4" customHeight="1" x14ac:dyDescent="0.3">
      <c r="A25" s="571" t="s">
        <v>1104</v>
      </c>
      <c r="B25" s="572" t="s">
        <v>1105</v>
      </c>
      <c r="C25" s="572" t="s">
        <v>461</v>
      </c>
      <c r="D25" s="572" t="s">
        <v>1075</v>
      </c>
      <c r="E25" s="572" t="s">
        <v>1106</v>
      </c>
      <c r="F25" s="572" t="s">
        <v>1107</v>
      </c>
      <c r="G25" s="592"/>
      <c r="H25" s="592"/>
      <c r="I25" s="572"/>
      <c r="J25" s="572"/>
      <c r="K25" s="592"/>
      <c r="L25" s="592"/>
      <c r="M25" s="572"/>
      <c r="N25" s="572"/>
      <c r="O25" s="592">
        <v>1</v>
      </c>
      <c r="P25" s="592">
        <v>10766.67</v>
      </c>
      <c r="Q25" s="577"/>
      <c r="R25" s="593">
        <v>10766.67</v>
      </c>
    </row>
    <row r="26" spans="1:18" ht="14.4" customHeight="1" x14ac:dyDescent="0.3">
      <c r="A26" s="571" t="s">
        <v>1108</v>
      </c>
      <c r="B26" s="572" t="s">
        <v>1109</v>
      </c>
      <c r="C26" s="572" t="s">
        <v>456</v>
      </c>
      <c r="D26" s="572" t="s">
        <v>1075</v>
      </c>
      <c r="E26" s="572" t="s">
        <v>1079</v>
      </c>
      <c r="F26" s="572" t="s">
        <v>1080</v>
      </c>
      <c r="G26" s="592">
        <v>1</v>
      </c>
      <c r="H26" s="592">
        <v>74</v>
      </c>
      <c r="I26" s="572"/>
      <c r="J26" s="572">
        <v>74</v>
      </c>
      <c r="K26" s="592"/>
      <c r="L26" s="592"/>
      <c r="M26" s="572"/>
      <c r="N26" s="572"/>
      <c r="O26" s="592"/>
      <c r="P26" s="592"/>
      <c r="Q26" s="577"/>
      <c r="R26" s="593"/>
    </row>
    <row r="27" spans="1:18" ht="14.4" customHeight="1" x14ac:dyDescent="0.3">
      <c r="A27" s="571" t="s">
        <v>1108</v>
      </c>
      <c r="B27" s="572" t="s">
        <v>1109</v>
      </c>
      <c r="C27" s="572" t="s">
        <v>461</v>
      </c>
      <c r="D27" s="572" t="s">
        <v>1075</v>
      </c>
      <c r="E27" s="572" t="s">
        <v>1110</v>
      </c>
      <c r="F27" s="572" t="s">
        <v>1111</v>
      </c>
      <c r="G27" s="592">
        <v>55</v>
      </c>
      <c r="H27" s="592">
        <v>614130</v>
      </c>
      <c r="I27" s="572">
        <v>0.84554804422354091</v>
      </c>
      <c r="J27" s="572">
        <v>11166</v>
      </c>
      <c r="K27" s="592">
        <v>65</v>
      </c>
      <c r="L27" s="592">
        <v>726310</v>
      </c>
      <c r="M27" s="572">
        <v>1</v>
      </c>
      <c r="N27" s="572">
        <v>11174</v>
      </c>
      <c r="O27" s="592">
        <v>86</v>
      </c>
      <c r="P27" s="592">
        <v>1070012</v>
      </c>
      <c r="Q27" s="577">
        <v>1.4732166705676639</v>
      </c>
      <c r="R27" s="593">
        <v>12442</v>
      </c>
    </row>
    <row r="28" spans="1:18" ht="14.4" customHeight="1" x14ac:dyDescent="0.3">
      <c r="A28" s="571" t="s">
        <v>1108</v>
      </c>
      <c r="B28" s="572" t="s">
        <v>1109</v>
      </c>
      <c r="C28" s="572" t="s">
        <v>461</v>
      </c>
      <c r="D28" s="572" t="s">
        <v>1075</v>
      </c>
      <c r="E28" s="572" t="s">
        <v>1112</v>
      </c>
      <c r="F28" s="572" t="s">
        <v>1113</v>
      </c>
      <c r="G28" s="592">
        <v>506</v>
      </c>
      <c r="H28" s="592">
        <v>158884</v>
      </c>
      <c r="I28" s="572">
        <v>0.478551850847866</v>
      </c>
      <c r="J28" s="572">
        <v>314</v>
      </c>
      <c r="K28" s="592">
        <v>1054</v>
      </c>
      <c r="L28" s="592">
        <v>332010</v>
      </c>
      <c r="M28" s="572">
        <v>1</v>
      </c>
      <c r="N28" s="572">
        <v>315</v>
      </c>
      <c r="O28" s="592">
        <v>1865</v>
      </c>
      <c r="P28" s="592">
        <v>557635</v>
      </c>
      <c r="Q28" s="577">
        <v>1.6795729044305894</v>
      </c>
      <c r="R28" s="593">
        <v>299</v>
      </c>
    </row>
    <row r="29" spans="1:18" ht="14.4" customHeight="1" x14ac:dyDescent="0.3">
      <c r="A29" s="571" t="s">
        <v>1108</v>
      </c>
      <c r="B29" s="572" t="s">
        <v>1109</v>
      </c>
      <c r="C29" s="572" t="s">
        <v>461</v>
      </c>
      <c r="D29" s="572" t="s">
        <v>1075</v>
      </c>
      <c r="E29" s="572" t="s">
        <v>1112</v>
      </c>
      <c r="F29" s="572" t="s">
        <v>1114</v>
      </c>
      <c r="G29" s="592">
        <v>4</v>
      </c>
      <c r="H29" s="592">
        <v>1256</v>
      </c>
      <c r="I29" s="572">
        <v>0.11075837742504409</v>
      </c>
      <c r="J29" s="572">
        <v>314</v>
      </c>
      <c r="K29" s="592">
        <v>36</v>
      </c>
      <c r="L29" s="592">
        <v>11340</v>
      </c>
      <c r="M29" s="572">
        <v>1</v>
      </c>
      <c r="N29" s="572">
        <v>315</v>
      </c>
      <c r="O29" s="592">
        <v>48</v>
      </c>
      <c r="P29" s="592">
        <v>14352</v>
      </c>
      <c r="Q29" s="577">
        <v>1.2656084656084656</v>
      </c>
      <c r="R29" s="593">
        <v>299</v>
      </c>
    </row>
    <row r="30" spans="1:18" ht="14.4" customHeight="1" x14ac:dyDescent="0.3">
      <c r="A30" s="571" t="s">
        <v>1108</v>
      </c>
      <c r="B30" s="572" t="s">
        <v>1109</v>
      </c>
      <c r="C30" s="572" t="s">
        <v>461</v>
      </c>
      <c r="D30" s="572" t="s">
        <v>1075</v>
      </c>
      <c r="E30" s="572" t="s">
        <v>1115</v>
      </c>
      <c r="F30" s="572"/>
      <c r="G30" s="592">
        <v>686</v>
      </c>
      <c r="H30" s="592">
        <v>880138</v>
      </c>
      <c r="I30" s="572">
        <v>0.88607024025853087</v>
      </c>
      <c r="J30" s="572">
        <v>1283</v>
      </c>
      <c r="K30" s="592">
        <v>773</v>
      </c>
      <c r="L30" s="592">
        <v>993305</v>
      </c>
      <c r="M30" s="572">
        <v>1</v>
      </c>
      <c r="N30" s="572">
        <v>1285</v>
      </c>
      <c r="O30" s="592"/>
      <c r="P30" s="592"/>
      <c r="Q30" s="577"/>
      <c r="R30" s="593"/>
    </row>
    <row r="31" spans="1:18" ht="14.4" customHeight="1" x14ac:dyDescent="0.3">
      <c r="A31" s="571" t="s">
        <v>1108</v>
      </c>
      <c r="B31" s="572" t="s">
        <v>1109</v>
      </c>
      <c r="C31" s="572" t="s">
        <v>461</v>
      </c>
      <c r="D31" s="572" t="s">
        <v>1075</v>
      </c>
      <c r="E31" s="572" t="s">
        <v>1115</v>
      </c>
      <c r="F31" s="572" t="s">
        <v>1116</v>
      </c>
      <c r="G31" s="592">
        <v>583</v>
      </c>
      <c r="H31" s="592">
        <v>747989</v>
      </c>
      <c r="I31" s="572">
        <v>0.92689905573868003</v>
      </c>
      <c r="J31" s="572">
        <v>1283</v>
      </c>
      <c r="K31" s="592">
        <v>628</v>
      </c>
      <c r="L31" s="592">
        <v>806980</v>
      </c>
      <c r="M31" s="572">
        <v>1</v>
      </c>
      <c r="N31" s="572">
        <v>1285</v>
      </c>
      <c r="O31" s="592"/>
      <c r="P31" s="592"/>
      <c r="Q31" s="577"/>
      <c r="R31" s="593"/>
    </row>
    <row r="32" spans="1:18" ht="14.4" customHeight="1" x14ac:dyDescent="0.3">
      <c r="A32" s="571" t="s">
        <v>1108</v>
      </c>
      <c r="B32" s="572" t="s">
        <v>1109</v>
      </c>
      <c r="C32" s="572" t="s">
        <v>461</v>
      </c>
      <c r="D32" s="572" t="s">
        <v>1075</v>
      </c>
      <c r="E32" s="572" t="s">
        <v>1117</v>
      </c>
      <c r="F32" s="572" t="s">
        <v>1118</v>
      </c>
      <c r="G32" s="592">
        <v>76</v>
      </c>
      <c r="H32" s="592">
        <v>741228</v>
      </c>
      <c r="I32" s="572">
        <v>1.2654988731817252</v>
      </c>
      <c r="J32" s="572">
        <v>9753</v>
      </c>
      <c r="K32" s="592">
        <v>60</v>
      </c>
      <c r="L32" s="592">
        <v>585720</v>
      </c>
      <c r="M32" s="572">
        <v>1</v>
      </c>
      <c r="N32" s="572">
        <v>9762</v>
      </c>
      <c r="O32" s="592">
        <v>55</v>
      </c>
      <c r="P32" s="592">
        <v>575685</v>
      </c>
      <c r="Q32" s="577">
        <v>0.98286724031960659</v>
      </c>
      <c r="R32" s="593">
        <v>10467</v>
      </c>
    </row>
    <row r="33" spans="1:18" ht="14.4" customHeight="1" x14ac:dyDescent="0.3">
      <c r="A33" s="571" t="s">
        <v>1108</v>
      </c>
      <c r="B33" s="572" t="s">
        <v>1109</v>
      </c>
      <c r="C33" s="572" t="s">
        <v>461</v>
      </c>
      <c r="D33" s="572" t="s">
        <v>1075</v>
      </c>
      <c r="E33" s="572" t="s">
        <v>1117</v>
      </c>
      <c r="F33" s="572" t="s">
        <v>1119</v>
      </c>
      <c r="G33" s="592">
        <v>12</v>
      </c>
      <c r="H33" s="592">
        <v>117036</v>
      </c>
      <c r="I33" s="572">
        <v>1.0899033357545957</v>
      </c>
      <c r="J33" s="572">
        <v>9753</v>
      </c>
      <c r="K33" s="592">
        <v>11</v>
      </c>
      <c r="L33" s="592">
        <v>107382</v>
      </c>
      <c r="M33" s="572">
        <v>1</v>
      </c>
      <c r="N33" s="572">
        <v>9762</v>
      </c>
      <c r="O33" s="592">
        <v>5</v>
      </c>
      <c r="P33" s="592">
        <v>52335</v>
      </c>
      <c r="Q33" s="577">
        <v>0.48737218528244958</v>
      </c>
      <c r="R33" s="593">
        <v>10467</v>
      </c>
    </row>
    <row r="34" spans="1:18" ht="14.4" customHeight="1" x14ac:dyDescent="0.3">
      <c r="A34" s="571" t="s">
        <v>1108</v>
      </c>
      <c r="B34" s="572" t="s">
        <v>1109</v>
      </c>
      <c r="C34" s="572" t="s">
        <v>461</v>
      </c>
      <c r="D34" s="572" t="s">
        <v>1075</v>
      </c>
      <c r="E34" s="572" t="s">
        <v>1120</v>
      </c>
      <c r="F34" s="572" t="s">
        <v>1121</v>
      </c>
      <c r="G34" s="592">
        <v>2783</v>
      </c>
      <c r="H34" s="592">
        <v>1210605</v>
      </c>
      <c r="I34" s="572"/>
      <c r="J34" s="572">
        <v>435</v>
      </c>
      <c r="K34" s="592"/>
      <c r="L34" s="592"/>
      <c r="M34" s="572"/>
      <c r="N34" s="572"/>
      <c r="O34" s="592"/>
      <c r="P34" s="592"/>
      <c r="Q34" s="577"/>
      <c r="R34" s="593"/>
    </row>
    <row r="35" spans="1:18" ht="14.4" customHeight="1" x14ac:dyDescent="0.3">
      <c r="A35" s="571" t="s">
        <v>1108</v>
      </c>
      <c r="B35" s="572" t="s">
        <v>1109</v>
      </c>
      <c r="C35" s="572" t="s">
        <v>461</v>
      </c>
      <c r="D35" s="572" t="s">
        <v>1075</v>
      </c>
      <c r="E35" s="572" t="s">
        <v>1122</v>
      </c>
      <c r="F35" s="572"/>
      <c r="G35" s="592">
        <v>114</v>
      </c>
      <c r="H35" s="592">
        <v>115254</v>
      </c>
      <c r="I35" s="572">
        <v>0.10400671395311062</v>
      </c>
      <c r="J35" s="572">
        <v>1011</v>
      </c>
      <c r="K35" s="592">
        <v>1095</v>
      </c>
      <c r="L35" s="592">
        <v>1108140</v>
      </c>
      <c r="M35" s="572">
        <v>1</v>
      </c>
      <c r="N35" s="572">
        <v>1012</v>
      </c>
      <c r="O35" s="592"/>
      <c r="P35" s="592"/>
      <c r="Q35" s="577"/>
      <c r="R35" s="593"/>
    </row>
    <row r="36" spans="1:18" ht="14.4" customHeight="1" x14ac:dyDescent="0.3">
      <c r="A36" s="571" t="s">
        <v>1108</v>
      </c>
      <c r="B36" s="572" t="s">
        <v>1109</v>
      </c>
      <c r="C36" s="572" t="s">
        <v>461</v>
      </c>
      <c r="D36" s="572" t="s">
        <v>1075</v>
      </c>
      <c r="E36" s="572" t="s">
        <v>1122</v>
      </c>
      <c r="F36" s="572" t="s">
        <v>1123</v>
      </c>
      <c r="G36" s="592">
        <v>145</v>
      </c>
      <c r="H36" s="592">
        <v>146595</v>
      </c>
      <c r="I36" s="572">
        <v>4.5267724802371543</v>
      </c>
      <c r="J36" s="572">
        <v>1011</v>
      </c>
      <c r="K36" s="592">
        <v>32</v>
      </c>
      <c r="L36" s="592">
        <v>32384</v>
      </c>
      <c r="M36" s="572">
        <v>1</v>
      </c>
      <c r="N36" s="572">
        <v>1012</v>
      </c>
      <c r="O36" s="592"/>
      <c r="P36" s="592"/>
      <c r="Q36" s="577"/>
      <c r="R36" s="593"/>
    </row>
    <row r="37" spans="1:18" ht="14.4" customHeight="1" x14ac:dyDescent="0.3">
      <c r="A37" s="571" t="s">
        <v>1108</v>
      </c>
      <c r="B37" s="572" t="s">
        <v>1109</v>
      </c>
      <c r="C37" s="572" t="s">
        <v>461</v>
      </c>
      <c r="D37" s="572" t="s">
        <v>1075</v>
      </c>
      <c r="E37" s="572" t="s">
        <v>1124</v>
      </c>
      <c r="F37" s="572"/>
      <c r="G37" s="592">
        <v>14637</v>
      </c>
      <c r="H37" s="592">
        <v>33577278</v>
      </c>
      <c r="I37" s="572">
        <v>2.2541069122710087</v>
      </c>
      <c r="J37" s="572">
        <v>2294</v>
      </c>
      <c r="K37" s="592">
        <v>6485</v>
      </c>
      <c r="L37" s="592">
        <v>14896045</v>
      </c>
      <c r="M37" s="572">
        <v>1</v>
      </c>
      <c r="N37" s="572">
        <v>2297</v>
      </c>
      <c r="O37" s="592"/>
      <c r="P37" s="592"/>
      <c r="Q37" s="577"/>
      <c r="R37" s="593"/>
    </row>
    <row r="38" spans="1:18" ht="14.4" customHeight="1" x14ac:dyDescent="0.3">
      <c r="A38" s="571" t="s">
        <v>1108</v>
      </c>
      <c r="B38" s="572" t="s">
        <v>1109</v>
      </c>
      <c r="C38" s="572" t="s">
        <v>461</v>
      </c>
      <c r="D38" s="572" t="s">
        <v>1075</v>
      </c>
      <c r="E38" s="572" t="s">
        <v>1124</v>
      </c>
      <c r="F38" s="572" t="s">
        <v>1125</v>
      </c>
      <c r="G38" s="592">
        <v>14310</v>
      </c>
      <c r="H38" s="592">
        <v>32827140</v>
      </c>
      <c r="I38" s="572">
        <v>1.5523908760456142</v>
      </c>
      <c r="J38" s="572">
        <v>2294</v>
      </c>
      <c r="K38" s="592">
        <v>9206</v>
      </c>
      <c r="L38" s="592">
        <v>21146182</v>
      </c>
      <c r="M38" s="572">
        <v>1</v>
      </c>
      <c r="N38" s="572">
        <v>2297</v>
      </c>
      <c r="O38" s="592"/>
      <c r="P38" s="592"/>
      <c r="Q38" s="577"/>
      <c r="R38" s="593"/>
    </row>
    <row r="39" spans="1:18" ht="14.4" customHeight="1" x14ac:dyDescent="0.3">
      <c r="A39" s="571" t="s">
        <v>1108</v>
      </c>
      <c r="B39" s="572" t="s">
        <v>1109</v>
      </c>
      <c r="C39" s="572" t="s">
        <v>461</v>
      </c>
      <c r="D39" s="572" t="s">
        <v>1075</v>
      </c>
      <c r="E39" s="572" t="s">
        <v>1126</v>
      </c>
      <c r="F39" s="572" t="s">
        <v>1127</v>
      </c>
      <c r="G39" s="592"/>
      <c r="H39" s="592"/>
      <c r="I39" s="572"/>
      <c r="J39" s="572"/>
      <c r="K39" s="592">
        <v>1</v>
      </c>
      <c r="L39" s="592">
        <v>374</v>
      </c>
      <c r="M39" s="572">
        <v>1</v>
      </c>
      <c r="N39" s="572">
        <v>374</v>
      </c>
      <c r="O39" s="592"/>
      <c r="P39" s="592"/>
      <c r="Q39" s="577"/>
      <c r="R39" s="593"/>
    </row>
    <row r="40" spans="1:18" ht="14.4" customHeight="1" x14ac:dyDescent="0.3">
      <c r="A40" s="571" t="s">
        <v>1108</v>
      </c>
      <c r="B40" s="572" t="s">
        <v>1109</v>
      </c>
      <c r="C40" s="572" t="s">
        <v>461</v>
      </c>
      <c r="D40" s="572" t="s">
        <v>1075</v>
      </c>
      <c r="E40" s="572" t="s">
        <v>1128</v>
      </c>
      <c r="F40" s="572" t="s">
        <v>1129</v>
      </c>
      <c r="G40" s="592">
        <v>56</v>
      </c>
      <c r="H40" s="592">
        <v>29568</v>
      </c>
      <c r="I40" s="572">
        <v>0.81159420289855078</v>
      </c>
      <c r="J40" s="572">
        <v>528</v>
      </c>
      <c r="K40" s="592">
        <v>69</v>
      </c>
      <c r="L40" s="592">
        <v>36432</v>
      </c>
      <c r="M40" s="572">
        <v>1</v>
      </c>
      <c r="N40" s="572">
        <v>528</v>
      </c>
      <c r="O40" s="592">
        <v>88</v>
      </c>
      <c r="P40" s="592">
        <v>58088</v>
      </c>
      <c r="Q40" s="577">
        <v>1.5944224857268336</v>
      </c>
      <c r="R40" s="593">
        <v>660.09090909090912</v>
      </c>
    </row>
    <row r="41" spans="1:18" ht="14.4" customHeight="1" x14ac:dyDescent="0.3">
      <c r="A41" s="571" t="s">
        <v>1108</v>
      </c>
      <c r="B41" s="572" t="s">
        <v>1109</v>
      </c>
      <c r="C41" s="572" t="s">
        <v>461</v>
      </c>
      <c r="D41" s="572" t="s">
        <v>1075</v>
      </c>
      <c r="E41" s="572" t="s">
        <v>1130</v>
      </c>
      <c r="F41" s="572" t="s">
        <v>1131</v>
      </c>
      <c r="G41" s="592">
        <v>103</v>
      </c>
      <c r="H41" s="592">
        <v>96408</v>
      </c>
      <c r="I41" s="572">
        <v>0.81658789449611224</v>
      </c>
      <c r="J41" s="572">
        <v>936</v>
      </c>
      <c r="K41" s="592">
        <v>126</v>
      </c>
      <c r="L41" s="592">
        <v>118062</v>
      </c>
      <c r="M41" s="572">
        <v>1</v>
      </c>
      <c r="N41" s="572">
        <v>937</v>
      </c>
      <c r="O41" s="592">
        <v>150</v>
      </c>
      <c r="P41" s="592">
        <v>144300</v>
      </c>
      <c r="Q41" s="577">
        <v>1.2222391624739544</v>
      </c>
      <c r="R41" s="593">
        <v>962</v>
      </c>
    </row>
    <row r="42" spans="1:18" ht="14.4" customHeight="1" x14ac:dyDescent="0.3">
      <c r="A42" s="571" t="s">
        <v>1108</v>
      </c>
      <c r="B42" s="572" t="s">
        <v>1109</v>
      </c>
      <c r="C42" s="572" t="s">
        <v>461</v>
      </c>
      <c r="D42" s="572" t="s">
        <v>1075</v>
      </c>
      <c r="E42" s="572" t="s">
        <v>1130</v>
      </c>
      <c r="F42" s="572" t="s">
        <v>1132</v>
      </c>
      <c r="G42" s="592">
        <v>5</v>
      </c>
      <c r="H42" s="592">
        <v>4680</v>
      </c>
      <c r="I42" s="572">
        <v>0.55496264674493068</v>
      </c>
      <c r="J42" s="572">
        <v>936</v>
      </c>
      <c r="K42" s="592">
        <v>9</v>
      </c>
      <c r="L42" s="592">
        <v>8433</v>
      </c>
      <c r="M42" s="572">
        <v>1</v>
      </c>
      <c r="N42" s="572">
        <v>937</v>
      </c>
      <c r="O42" s="592">
        <v>10</v>
      </c>
      <c r="P42" s="592">
        <v>9620</v>
      </c>
      <c r="Q42" s="577">
        <v>1.1407565516423575</v>
      </c>
      <c r="R42" s="593">
        <v>962</v>
      </c>
    </row>
    <row r="43" spans="1:18" ht="14.4" customHeight="1" x14ac:dyDescent="0.3">
      <c r="A43" s="571" t="s">
        <v>1108</v>
      </c>
      <c r="B43" s="572" t="s">
        <v>1109</v>
      </c>
      <c r="C43" s="572" t="s">
        <v>461</v>
      </c>
      <c r="D43" s="572" t="s">
        <v>1075</v>
      </c>
      <c r="E43" s="572" t="s">
        <v>1133</v>
      </c>
      <c r="F43" s="572" t="s">
        <v>1134</v>
      </c>
      <c r="G43" s="592">
        <v>3</v>
      </c>
      <c r="H43" s="592">
        <v>20790</v>
      </c>
      <c r="I43" s="572">
        <v>0.33304498269896193</v>
      </c>
      <c r="J43" s="572">
        <v>6930</v>
      </c>
      <c r="K43" s="592">
        <v>9</v>
      </c>
      <c r="L43" s="592">
        <v>62424</v>
      </c>
      <c r="M43" s="572">
        <v>1</v>
      </c>
      <c r="N43" s="572">
        <v>6936</v>
      </c>
      <c r="O43" s="592">
        <v>10</v>
      </c>
      <c r="P43" s="592">
        <v>75490</v>
      </c>
      <c r="Q43" s="577">
        <v>1.2093105215942586</v>
      </c>
      <c r="R43" s="593">
        <v>7549</v>
      </c>
    </row>
    <row r="44" spans="1:18" ht="14.4" customHeight="1" x14ac:dyDescent="0.3">
      <c r="A44" s="571" t="s">
        <v>1108</v>
      </c>
      <c r="B44" s="572" t="s">
        <v>1109</v>
      </c>
      <c r="C44" s="572" t="s">
        <v>461</v>
      </c>
      <c r="D44" s="572" t="s">
        <v>1075</v>
      </c>
      <c r="E44" s="572" t="s">
        <v>1133</v>
      </c>
      <c r="F44" s="572" t="s">
        <v>1135</v>
      </c>
      <c r="G44" s="592">
        <v>395</v>
      </c>
      <c r="H44" s="592">
        <v>2737350</v>
      </c>
      <c r="I44" s="572">
        <v>0.97687699133235117</v>
      </c>
      <c r="J44" s="572">
        <v>6930</v>
      </c>
      <c r="K44" s="592">
        <v>404</v>
      </c>
      <c r="L44" s="592">
        <v>2802144</v>
      </c>
      <c r="M44" s="572">
        <v>1</v>
      </c>
      <c r="N44" s="572">
        <v>6936</v>
      </c>
      <c r="O44" s="592">
        <v>399</v>
      </c>
      <c r="P44" s="592">
        <v>3012051</v>
      </c>
      <c r="Q44" s="577">
        <v>1.0749094264962828</v>
      </c>
      <c r="R44" s="593">
        <v>7549</v>
      </c>
    </row>
    <row r="45" spans="1:18" ht="14.4" customHeight="1" x14ac:dyDescent="0.3">
      <c r="A45" s="571" t="s">
        <v>1108</v>
      </c>
      <c r="B45" s="572" t="s">
        <v>1109</v>
      </c>
      <c r="C45" s="572" t="s">
        <v>461</v>
      </c>
      <c r="D45" s="572" t="s">
        <v>1075</v>
      </c>
      <c r="E45" s="572" t="s">
        <v>1136</v>
      </c>
      <c r="F45" s="572" t="s">
        <v>1137</v>
      </c>
      <c r="G45" s="592">
        <v>13</v>
      </c>
      <c r="H45" s="592">
        <v>46267</v>
      </c>
      <c r="I45" s="572">
        <v>0.86593673965936735</v>
      </c>
      <c r="J45" s="572">
        <v>3559</v>
      </c>
      <c r="K45" s="592">
        <v>15</v>
      </c>
      <c r="L45" s="592">
        <v>53430</v>
      </c>
      <c r="M45" s="572">
        <v>1</v>
      </c>
      <c r="N45" s="572">
        <v>3562</v>
      </c>
      <c r="O45" s="592">
        <v>28</v>
      </c>
      <c r="P45" s="592">
        <v>147616</v>
      </c>
      <c r="Q45" s="577">
        <v>2.7627924387048473</v>
      </c>
      <c r="R45" s="593">
        <v>5272</v>
      </c>
    </row>
    <row r="46" spans="1:18" ht="14.4" customHeight="1" x14ac:dyDescent="0.3">
      <c r="A46" s="571" t="s">
        <v>1108</v>
      </c>
      <c r="B46" s="572" t="s">
        <v>1109</v>
      </c>
      <c r="C46" s="572" t="s">
        <v>461</v>
      </c>
      <c r="D46" s="572" t="s">
        <v>1075</v>
      </c>
      <c r="E46" s="572" t="s">
        <v>1136</v>
      </c>
      <c r="F46" s="572" t="s">
        <v>1138</v>
      </c>
      <c r="G46" s="592">
        <v>5</v>
      </c>
      <c r="H46" s="592">
        <v>17795</v>
      </c>
      <c r="I46" s="572"/>
      <c r="J46" s="572">
        <v>3559</v>
      </c>
      <c r="K46" s="592"/>
      <c r="L46" s="592"/>
      <c r="M46" s="572"/>
      <c r="N46" s="572"/>
      <c r="O46" s="592">
        <v>6</v>
      </c>
      <c r="P46" s="592">
        <v>31632</v>
      </c>
      <c r="Q46" s="577"/>
      <c r="R46" s="593">
        <v>5272</v>
      </c>
    </row>
    <row r="47" spans="1:18" ht="14.4" customHeight="1" x14ac:dyDescent="0.3">
      <c r="A47" s="571" t="s">
        <v>1108</v>
      </c>
      <c r="B47" s="572" t="s">
        <v>1109</v>
      </c>
      <c r="C47" s="572" t="s">
        <v>461</v>
      </c>
      <c r="D47" s="572" t="s">
        <v>1075</v>
      </c>
      <c r="E47" s="572" t="s">
        <v>1139</v>
      </c>
      <c r="F47" s="572" t="s">
        <v>1140</v>
      </c>
      <c r="G47" s="592">
        <v>46</v>
      </c>
      <c r="H47" s="592">
        <v>411102</v>
      </c>
      <c r="I47" s="572">
        <v>0.68602982404613777</v>
      </c>
      <c r="J47" s="572">
        <v>8937</v>
      </c>
      <c r="K47" s="592">
        <v>67</v>
      </c>
      <c r="L47" s="592">
        <v>599248</v>
      </c>
      <c r="M47" s="572">
        <v>1</v>
      </c>
      <c r="N47" s="572">
        <v>8944</v>
      </c>
      <c r="O47" s="592">
        <v>68</v>
      </c>
      <c r="P47" s="592">
        <v>715632</v>
      </c>
      <c r="Q47" s="577">
        <v>1.1942167516620832</v>
      </c>
      <c r="R47" s="593">
        <v>10524</v>
      </c>
    </row>
    <row r="48" spans="1:18" ht="14.4" customHeight="1" x14ac:dyDescent="0.3">
      <c r="A48" s="571" t="s">
        <v>1108</v>
      </c>
      <c r="B48" s="572" t="s">
        <v>1109</v>
      </c>
      <c r="C48" s="572" t="s">
        <v>461</v>
      </c>
      <c r="D48" s="572" t="s">
        <v>1075</v>
      </c>
      <c r="E48" s="572" t="s">
        <v>1139</v>
      </c>
      <c r="F48" s="572" t="s">
        <v>1141</v>
      </c>
      <c r="G48" s="592">
        <v>4</v>
      </c>
      <c r="H48" s="592">
        <v>35748</v>
      </c>
      <c r="I48" s="572">
        <v>1.3322898032200359</v>
      </c>
      <c r="J48" s="572">
        <v>8937</v>
      </c>
      <c r="K48" s="592">
        <v>3</v>
      </c>
      <c r="L48" s="592">
        <v>26832</v>
      </c>
      <c r="M48" s="572">
        <v>1</v>
      </c>
      <c r="N48" s="572">
        <v>8944</v>
      </c>
      <c r="O48" s="592">
        <v>6</v>
      </c>
      <c r="P48" s="592">
        <v>63144</v>
      </c>
      <c r="Q48" s="577">
        <v>2.3533094812164581</v>
      </c>
      <c r="R48" s="593">
        <v>10524</v>
      </c>
    </row>
    <row r="49" spans="1:18" ht="14.4" customHeight="1" x14ac:dyDescent="0.3">
      <c r="A49" s="571" t="s">
        <v>1108</v>
      </c>
      <c r="B49" s="572" t="s">
        <v>1109</v>
      </c>
      <c r="C49" s="572" t="s">
        <v>461</v>
      </c>
      <c r="D49" s="572" t="s">
        <v>1075</v>
      </c>
      <c r="E49" s="572" t="s">
        <v>1142</v>
      </c>
      <c r="F49" s="572" t="s">
        <v>1143</v>
      </c>
      <c r="G49" s="592">
        <v>4</v>
      </c>
      <c r="H49" s="592">
        <v>43716</v>
      </c>
      <c r="I49" s="572">
        <v>0.49963426899515406</v>
      </c>
      <c r="J49" s="572">
        <v>10929</v>
      </c>
      <c r="K49" s="592">
        <v>8</v>
      </c>
      <c r="L49" s="592">
        <v>87496</v>
      </c>
      <c r="M49" s="572">
        <v>1</v>
      </c>
      <c r="N49" s="572">
        <v>10937</v>
      </c>
      <c r="O49" s="592">
        <v>4</v>
      </c>
      <c r="P49" s="592">
        <v>49768</v>
      </c>
      <c r="Q49" s="577">
        <v>0.56880314528664166</v>
      </c>
      <c r="R49" s="593">
        <v>12442</v>
      </c>
    </row>
    <row r="50" spans="1:18" ht="14.4" customHeight="1" x14ac:dyDescent="0.3">
      <c r="A50" s="571" t="s">
        <v>1108</v>
      </c>
      <c r="B50" s="572" t="s">
        <v>1109</v>
      </c>
      <c r="C50" s="572" t="s">
        <v>461</v>
      </c>
      <c r="D50" s="572" t="s">
        <v>1075</v>
      </c>
      <c r="E50" s="572" t="s">
        <v>1144</v>
      </c>
      <c r="F50" s="572" t="s">
        <v>1145</v>
      </c>
      <c r="G50" s="592">
        <v>11</v>
      </c>
      <c r="H50" s="592">
        <v>12133</v>
      </c>
      <c r="I50" s="572">
        <v>5.4950181159420293</v>
      </c>
      <c r="J50" s="572">
        <v>1103</v>
      </c>
      <c r="K50" s="592">
        <v>2</v>
      </c>
      <c r="L50" s="592">
        <v>2208</v>
      </c>
      <c r="M50" s="572">
        <v>1</v>
      </c>
      <c r="N50" s="572">
        <v>1104</v>
      </c>
      <c r="O50" s="592">
        <v>3</v>
      </c>
      <c r="P50" s="592">
        <v>3342</v>
      </c>
      <c r="Q50" s="577">
        <v>1.513586956521739</v>
      </c>
      <c r="R50" s="593">
        <v>1114</v>
      </c>
    </row>
    <row r="51" spans="1:18" ht="14.4" customHeight="1" x14ac:dyDescent="0.3">
      <c r="A51" s="571" t="s">
        <v>1108</v>
      </c>
      <c r="B51" s="572" t="s">
        <v>1109</v>
      </c>
      <c r="C51" s="572" t="s">
        <v>461</v>
      </c>
      <c r="D51" s="572" t="s">
        <v>1075</v>
      </c>
      <c r="E51" s="572" t="s">
        <v>1144</v>
      </c>
      <c r="F51" s="572" t="s">
        <v>1146</v>
      </c>
      <c r="G51" s="592"/>
      <c r="H51" s="592"/>
      <c r="I51" s="572"/>
      <c r="J51" s="572"/>
      <c r="K51" s="592"/>
      <c r="L51" s="592"/>
      <c r="M51" s="572"/>
      <c r="N51" s="572"/>
      <c r="O51" s="592">
        <v>1</v>
      </c>
      <c r="P51" s="592">
        <v>1114</v>
      </c>
      <c r="Q51" s="577"/>
      <c r="R51" s="593">
        <v>1114</v>
      </c>
    </row>
    <row r="52" spans="1:18" ht="14.4" customHeight="1" x14ac:dyDescent="0.3">
      <c r="A52" s="571" t="s">
        <v>1108</v>
      </c>
      <c r="B52" s="572" t="s">
        <v>1109</v>
      </c>
      <c r="C52" s="572" t="s">
        <v>461</v>
      </c>
      <c r="D52" s="572" t="s">
        <v>1075</v>
      </c>
      <c r="E52" s="572" t="s">
        <v>1147</v>
      </c>
      <c r="F52" s="572" t="s">
        <v>1148</v>
      </c>
      <c r="G52" s="592">
        <v>6</v>
      </c>
      <c r="H52" s="592">
        <v>3618</v>
      </c>
      <c r="I52" s="572">
        <v>6</v>
      </c>
      <c r="J52" s="572">
        <v>603</v>
      </c>
      <c r="K52" s="592">
        <v>1</v>
      </c>
      <c r="L52" s="592">
        <v>603</v>
      </c>
      <c r="M52" s="572">
        <v>1</v>
      </c>
      <c r="N52" s="572">
        <v>603</v>
      </c>
      <c r="O52" s="592">
        <v>2</v>
      </c>
      <c r="P52" s="592">
        <v>1248</v>
      </c>
      <c r="Q52" s="577">
        <v>2.0696517412935322</v>
      </c>
      <c r="R52" s="593">
        <v>624</v>
      </c>
    </row>
    <row r="53" spans="1:18" ht="14.4" customHeight="1" x14ac:dyDescent="0.3">
      <c r="A53" s="571" t="s">
        <v>1108</v>
      </c>
      <c r="B53" s="572" t="s">
        <v>1109</v>
      </c>
      <c r="C53" s="572" t="s">
        <v>461</v>
      </c>
      <c r="D53" s="572" t="s">
        <v>1075</v>
      </c>
      <c r="E53" s="572" t="s">
        <v>1147</v>
      </c>
      <c r="F53" s="572" t="s">
        <v>1149</v>
      </c>
      <c r="G53" s="592"/>
      <c r="H53" s="592"/>
      <c r="I53" s="572"/>
      <c r="J53" s="572"/>
      <c r="K53" s="592">
        <v>3</v>
      </c>
      <c r="L53" s="592">
        <v>1809</v>
      </c>
      <c r="M53" s="572">
        <v>1</v>
      </c>
      <c r="N53" s="572">
        <v>603</v>
      </c>
      <c r="O53" s="592">
        <v>2</v>
      </c>
      <c r="P53" s="592">
        <v>1248</v>
      </c>
      <c r="Q53" s="577">
        <v>0.68988391376451075</v>
      </c>
      <c r="R53" s="593">
        <v>624</v>
      </c>
    </row>
    <row r="54" spans="1:18" ht="14.4" customHeight="1" x14ac:dyDescent="0.3">
      <c r="A54" s="571" t="s">
        <v>1108</v>
      </c>
      <c r="B54" s="572" t="s">
        <v>1109</v>
      </c>
      <c r="C54" s="572" t="s">
        <v>461</v>
      </c>
      <c r="D54" s="572" t="s">
        <v>1075</v>
      </c>
      <c r="E54" s="572" t="s">
        <v>1150</v>
      </c>
      <c r="F54" s="572"/>
      <c r="G54" s="592"/>
      <c r="H54" s="592"/>
      <c r="I54" s="572"/>
      <c r="J54" s="572"/>
      <c r="K54" s="592">
        <v>120</v>
      </c>
      <c r="L54" s="592">
        <v>0</v>
      </c>
      <c r="M54" s="572"/>
      <c r="N54" s="572">
        <v>0</v>
      </c>
      <c r="O54" s="592"/>
      <c r="P54" s="592"/>
      <c r="Q54" s="577"/>
      <c r="R54" s="593"/>
    </row>
    <row r="55" spans="1:18" ht="14.4" customHeight="1" x14ac:dyDescent="0.3">
      <c r="A55" s="571" t="s">
        <v>1108</v>
      </c>
      <c r="B55" s="572" t="s">
        <v>1109</v>
      </c>
      <c r="C55" s="572" t="s">
        <v>461</v>
      </c>
      <c r="D55" s="572" t="s">
        <v>1075</v>
      </c>
      <c r="E55" s="572" t="s">
        <v>1151</v>
      </c>
      <c r="F55" s="572"/>
      <c r="G55" s="592"/>
      <c r="H55" s="592"/>
      <c r="I55" s="572"/>
      <c r="J55" s="572"/>
      <c r="K55" s="592">
        <v>103</v>
      </c>
      <c r="L55" s="592">
        <v>6193596</v>
      </c>
      <c r="M55" s="572">
        <v>1</v>
      </c>
      <c r="N55" s="572">
        <v>60132</v>
      </c>
      <c r="O55" s="592"/>
      <c r="P55" s="592"/>
      <c r="Q55" s="577"/>
      <c r="R55" s="593"/>
    </row>
    <row r="56" spans="1:18" ht="14.4" customHeight="1" x14ac:dyDescent="0.3">
      <c r="A56" s="571" t="s">
        <v>1108</v>
      </c>
      <c r="B56" s="572" t="s">
        <v>1109</v>
      </c>
      <c r="C56" s="572" t="s">
        <v>461</v>
      </c>
      <c r="D56" s="572" t="s">
        <v>1075</v>
      </c>
      <c r="E56" s="572" t="s">
        <v>1152</v>
      </c>
      <c r="F56" s="572"/>
      <c r="G56" s="592"/>
      <c r="H56" s="592"/>
      <c r="I56" s="572"/>
      <c r="J56" s="572"/>
      <c r="K56" s="592">
        <v>15</v>
      </c>
      <c r="L56" s="592">
        <v>0</v>
      </c>
      <c r="M56" s="572"/>
      <c r="N56" s="572">
        <v>0</v>
      </c>
      <c r="O56" s="592"/>
      <c r="P56" s="592"/>
      <c r="Q56" s="577"/>
      <c r="R56" s="593"/>
    </row>
    <row r="57" spans="1:18" ht="14.4" customHeight="1" x14ac:dyDescent="0.3">
      <c r="A57" s="571" t="s">
        <v>1108</v>
      </c>
      <c r="B57" s="572" t="s">
        <v>1109</v>
      </c>
      <c r="C57" s="572" t="s">
        <v>461</v>
      </c>
      <c r="D57" s="572" t="s">
        <v>1075</v>
      </c>
      <c r="E57" s="572" t="s">
        <v>1153</v>
      </c>
      <c r="F57" s="572"/>
      <c r="G57" s="592"/>
      <c r="H57" s="592"/>
      <c r="I57" s="572"/>
      <c r="J57" s="572"/>
      <c r="K57" s="592">
        <v>33</v>
      </c>
      <c r="L57" s="592">
        <v>639540</v>
      </c>
      <c r="M57" s="572">
        <v>1</v>
      </c>
      <c r="N57" s="572">
        <v>19380</v>
      </c>
      <c r="O57" s="592"/>
      <c r="P57" s="592"/>
      <c r="Q57" s="577"/>
      <c r="R57" s="593"/>
    </row>
    <row r="58" spans="1:18" ht="14.4" customHeight="1" x14ac:dyDescent="0.3">
      <c r="A58" s="571" t="s">
        <v>1108</v>
      </c>
      <c r="B58" s="572" t="s">
        <v>1109</v>
      </c>
      <c r="C58" s="572" t="s">
        <v>461</v>
      </c>
      <c r="D58" s="572" t="s">
        <v>1075</v>
      </c>
      <c r="E58" s="572" t="s">
        <v>1154</v>
      </c>
      <c r="F58" s="572" t="s">
        <v>1155</v>
      </c>
      <c r="G58" s="592"/>
      <c r="H58" s="592"/>
      <c r="I58" s="572"/>
      <c r="J58" s="572"/>
      <c r="K58" s="592"/>
      <c r="L58" s="592"/>
      <c r="M58" s="572"/>
      <c r="N58" s="572"/>
      <c r="O58" s="592">
        <v>182</v>
      </c>
      <c r="P58" s="592">
        <v>110838</v>
      </c>
      <c r="Q58" s="577"/>
      <c r="R58" s="593">
        <v>609</v>
      </c>
    </row>
    <row r="59" spans="1:18" ht="14.4" customHeight="1" x14ac:dyDescent="0.3">
      <c r="A59" s="571" t="s">
        <v>1108</v>
      </c>
      <c r="B59" s="572" t="s">
        <v>1109</v>
      </c>
      <c r="C59" s="572" t="s">
        <v>461</v>
      </c>
      <c r="D59" s="572" t="s">
        <v>1075</v>
      </c>
      <c r="E59" s="572" t="s">
        <v>1156</v>
      </c>
      <c r="F59" s="572" t="s">
        <v>1157</v>
      </c>
      <c r="G59" s="592"/>
      <c r="H59" s="592"/>
      <c r="I59" s="572"/>
      <c r="J59" s="572"/>
      <c r="K59" s="592"/>
      <c r="L59" s="592"/>
      <c r="M59" s="572"/>
      <c r="N59" s="572"/>
      <c r="O59" s="592">
        <v>136</v>
      </c>
      <c r="P59" s="592">
        <v>609280</v>
      </c>
      <c r="Q59" s="577"/>
      <c r="R59" s="593">
        <v>4480</v>
      </c>
    </row>
    <row r="60" spans="1:18" ht="14.4" customHeight="1" x14ac:dyDescent="0.3">
      <c r="A60" s="571" t="s">
        <v>1108</v>
      </c>
      <c r="B60" s="572" t="s">
        <v>1109</v>
      </c>
      <c r="C60" s="572" t="s">
        <v>461</v>
      </c>
      <c r="D60" s="572" t="s">
        <v>1075</v>
      </c>
      <c r="E60" s="572" t="s">
        <v>1158</v>
      </c>
      <c r="F60" s="572" t="s">
        <v>1159</v>
      </c>
      <c r="G60" s="592"/>
      <c r="H60" s="592"/>
      <c r="I60" s="572"/>
      <c r="J60" s="572"/>
      <c r="K60" s="592"/>
      <c r="L60" s="592"/>
      <c r="M60" s="572"/>
      <c r="N60" s="572"/>
      <c r="O60" s="592">
        <v>960</v>
      </c>
      <c r="P60" s="592">
        <v>1062583</v>
      </c>
      <c r="Q60" s="577"/>
      <c r="R60" s="593">
        <v>1106.8572916666667</v>
      </c>
    </row>
    <row r="61" spans="1:18" ht="14.4" customHeight="1" x14ac:dyDescent="0.3">
      <c r="A61" s="571" t="s">
        <v>1108</v>
      </c>
      <c r="B61" s="572" t="s">
        <v>1109</v>
      </c>
      <c r="C61" s="572" t="s">
        <v>461</v>
      </c>
      <c r="D61" s="572" t="s">
        <v>1075</v>
      </c>
      <c r="E61" s="572" t="s">
        <v>1160</v>
      </c>
      <c r="F61" s="572" t="s">
        <v>1161</v>
      </c>
      <c r="G61" s="592"/>
      <c r="H61" s="592"/>
      <c r="I61" s="572"/>
      <c r="J61" s="572"/>
      <c r="K61" s="592"/>
      <c r="L61" s="592"/>
      <c r="M61" s="572"/>
      <c r="N61" s="572"/>
      <c r="O61" s="592">
        <v>423</v>
      </c>
      <c r="P61" s="592">
        <v>3142890</v>
      </c>
      <c r="Q61" s="577"/>
      <c r="R61" s="593">
        <v>7430</v>
      </c>
    </row>
    <row r="62" spans="1:18" ht="14.4" customHeight="1" x14ac:dyDescent="0.3">
      <c r="A62" s="571" t="s">
        <v>1108</v>
      </c>
      <c r="B62" s="572" t="s">
        <v>1109</v>
      </c>
      <c r="C62" s="572" t="s">
        <v>461</v>
      </c>
      <c r="D62" s="572" t="s">
        <v>1075</v>
      </c>
      <c r="E62" s="572" t="s">
        <v>1160</v>
      </c>
      <c r="F62" s="572" t="s">
        <v>1162</v>
      </c>
      <c r="G62" s="592"/>
      <c r="H62" s="592"/>
      <c r="I62" s="572"/>
      <c r="J62" s="572"/>
      <c r="K62" s="592"/>
      <c r="L62" s="592"/>
      <c r="M62" s="572"/>
      <c r="N62" s="572"/>
      <c r="O62" s="592">
        <v>23</v>
      </c>
      <c r="P62" s="592">
        <v>170890</v>
      </c>
      <c r="Q62" s="577"/>
      <c r="R62" s="593">
        <v>7430</v>
      </c>
    </row>
    <row r="63" spans="1:18" ht="14.4" customHeight="1" x14ac:dyDescent="0.3">
      <c r="A63" s="571" t="s">
        <v>1108</v>
      </c>
      <c r="B63" s="572" t="s">
        <v>1109</v>
      </c>
      <c r="C63" s="572" t="s">
        <v>461</v>
      </c>
      <c r="D63" s="572" t="s">
        <v>1075</v>
      </c>
      <c r="E63" s="572" t="s">
        <v>1163</v>
      </c>
      <c r="F63" s="572" t="s">
        <v>1164</v>
      </c>
      <c r="G63" s="592"/>
      <c r="H63" s="592"/>
      <c r="I63" s="572"/>
      <c r="J63" s="572"/>
      <c r="K63" s="592"/>
      <c r="L63" s="592"/>
      <c r="M63" s="572"/>
      <c r="N63" s="572"/>
      <c r="O63" s="592">
        <v>26</v>
      </c>
      <c r="P63" s="592">
        <v>99710</v>
      </c>
      <c r="Q63" s="577"/>
      <c r="R63" s="593">
        <v>3835</v>
      </c>
    </row>
    <row r="64" spans="1:18" ht="14.4" customHeight="1" x14ac:dyDescent="0.3">
      <c r="A64" s="571" t="s">
        <v>1108</v>
      </c>
      <c r="B64" s="572" t="s">
        <v>1109</v>
      </c>
      <c r="C64" s="572" t="s">
        <v>461</v>
      </c>
      <c r="D64" s="572" t="s">
        <v>1075</v>
      </c>
      <c r="E64" s="572" t="s">
        <v>1163</v>
      </c>
      <c r="F64" s="572" t="s">
        <v>1165</v>
      </c>
      <c r="G64" s="592"/>
      <c r="H64" s="592"/>
      <c r="I64" s="572"/>
      <c r="J64" s="572"/>
      <c r="K64" s="592"/>
      <c r="L64" s="592"/>
      <c r="M64" s="572"/>
      <c r="N64" s="572"/>
      <c r="O64" s="592">
        <v>605</v>
      </c>
      <c r="P64" s="592">
        <v>2320175</v>
      </c>
      <c r="Q64" s="577"/>
      <c r="R64" s="593">
        <v>3835</v>
      </c>
    </row>
    <row r="65" spans="1:18" ht="14.4" customHeight="1" x14ac:dyDescent="0.3">
      <c r="A65" s="571" t="s">
        <v>1108</v>
      </c>
      <c r="B65" s="572" t="s">
        <v>1109</v>
      </c>
      <c r="C65" s="572" t="s">
        <v>461</v>
      </c>
      <c r="D65" s="572" t="s">
        <v>1075</v>
      </c>
      <c r="E65" s="572" t="s">
        <v>1166</v>
      </c>
      <c r="F65" s="572" t="s">
        <v>1167</v>
      </c>
      <c r="G65" s="592"/>
      <c r="H65" s="592"/>
      <c r="I65" s="572"/>
      <c r="J65" s="572"/>
      <c r="K65" s="592"/>
      <c r="L65" s="592"/>
      <c r="M65" s="572"/>
      <c r="N65" s="572"/>
      <c r="O65" s="592">
        <v>94</v>
      </c>
      <c r="P65" s="592">
        <v>225159</v>
      </c>
      <c r="Q65" s="577"/>
      <c r="R65" s="593">
        <v>2395.3085106382978</v>
      </c>
    </row>
    <row r="66" spans="1:18" ht="14.4" customHeight="1" x14ac:dyDescent="0.3">
      <c r="A66" s="571" t="s">
        <v>1108</v>
      </c>
      <c r="B66" s="572" t="s">
        <v>1109</v>
      </c>
      <c r="C66" s="572" t="s">
        <v>461</v>
      </c>
      <c r="D66" s="572" t="s">
        <v>1075</v>
      </c>
      <c r="E66" s="572" t="s">
        <v>1166</v>
      </c>
      <c r="F66" s="572" t="s">
        <v>1168</v>
      </c>
      <c r="G66" s="592"/>
      <c r="H66" s="592"/>
      <c r="I66" s="572"/>
      <c r="J66" s="572"/>
      <c r="K66" s="592"/>
      <c r="L66" s="592"/>
      <c r="M66" s="572"/>
      <c r="N66" s="572"/>
      <c r="O66" s="592">
        <v>9</v>
      </c>
      <c r="P66" s="592">
        <v>21557</v>
      </c>
      <c r="Q66" s="577"/>
      <c r="R66" s="593">
        <v>2395.2222222222222</v>
      </c>
    </row>
    <row r="67" spans="1:18" ht="14.4" customHeight="1" x14ac:dyDescent="0.3">
      <c r="A67" s="571" t="s">
        <v>1108</v>
      </c>
      <c r="B67" s="572" t="s">
        <v>1109</v>
      </c>
      <c r="C67" s="572" t="s">
        <v>461</v>
      </c>
      <c r="D67" s="572" t="s">
        <v>1075</v>
      </c>
      <c r="E67" s="572" t="s">
        <v>1169</v>
      </c>
      <c r="F67" s="572" t="s">
        <v>1170</v>
      </c>
      <c r="G67" s="592"/>
      <c r="H67" s="592"/>
      <c r="I67" s="572"/>
      <c r="J67" s="572"/>
      <c r="K67" s="592"/>
      <c r="L67" s="592"/>
      <c r="M67" s="572"/>
      <c r="N67" s="572"/>
      <c r="O67" s="592">
        <v>23</v>
      </c>
      <c r="P67" s="592">
        <v>816477</v>
      </c>
      <c r="Q67" s="577"/>
      <c r="R67" s="593">
        <v>35499</v>
      </c>
    </row>
    <row r="68" spans="1:18" ht="14.4" customHeight="1" x14ac:dyDescent="0.3">
      <c r="A68" s="571" t="s">
        <v>1108</v>
      </c>
      <c r="B68" s="572" t="s">
        <v>1109</v>
      </c>
      <c r="C68" s="572" t="s">
        <v>461</v>
      </c>
      <c r="D68" s="572" t="s">
        <v>1075</v>
      </c>
      <c r="E68" s="572" t="s">
        <v>1171</v>
      </c>
      <c r="F68" s="572" t="s">
        <v>1172</v>
      </c>
      <c r="G68" s="592"/>
      <c r="H68" s="592"/>
      <c r="I68" s="572"/>
      <c r="J68" s="572"/>
      <c r="K68" s="592"/>
      <c r="L68" s="592"/>
      <c r="M68" s="572"/>
      <c r="N68" s="572"/>
      <c r="O68" s="592">
        <v>18</v>
      </c>
      <c r="P68" s="592">
        <v>158508</v>
      </c>
      <c r="Q68" s="577"/>
      <c r="R68" s="593">
        <v>8806</v>
      </c>
    </row>
    <row r="69" spans="1:18" ht="14.4" customHeight="1" x14ac:dyDescent="0.3">
      <c r="A69" s="571" t="s">
        <v>1108</v>
      </c>
      <c r="B69" s="572" t="s">
        <v>1109</v>
      </c>
      <c r="C69" s="572" t="s">
        <v>461</v>
      </c>
      <c r="D69" s="572" t="s">
        <v>1075</v>
      </c>
      <c r="E69" s="572" t="s">
        <v>1173</v>
      </c>
      <c r="F69" s="572" t="s">
        <v>1174</v>
      </c>
      <c r="G69" s="592"/>
      <c r="H69" s="592"/>
      <c r="I69" s="572"/>
      <c r="J69" s="572"/>
      <c r="K69" s="592"/>
      <c r="L69" s="592"/>
      <c r="M69" s="572"/>
      <c r="N69" s="572"/>
      <c r="O69" s="592">
        <v>25</v>
      </c>
      <c r="P69" s="592">
        <v>250000</v>
      </c>
      <c r="Q69" s="577"/>
      <c r="R69" s="593">
        <v>10000</v>
      </c>
    </row>
    <row r="70" spans="1:18" ht="14.4" customHeight="1" x14ac:dyDescent="0.3">
      <c r="A70" s="571" t="s">
        <v>1108</v>
      </c>
      <c r="B70" s="572" t="s">
        <v>1109</v>
      </c>
      <c r="C70" s="572" t="s">
        <v>461</v>
      </c>
      <c r="D70" s="572" t="s">
        <v>1075</v>
      </c>
      <c r="E70" s="572" t="s">
        <v>1106</v>
      </c>
      <c r="F70" s="572" t="s">
        <v>1175</v>
      </c>
      <c r="G70" s="592"/>
      <c r="H70" s="592"/>
      <c r="I70" s="572"/>
      <c r="J70" s="572"/>
      <c r="K70" s="592"/>
      <c r="L70" s="592"/>
      <c r="M70" s="572"/>
      <c r="N70" s="572"/>
      <c r="O70" s="592">
        <v>199</v>
      </c>
      <c r="P70" s="592">
        <v>2142566.67</v>
      </c>
      <c r="Q70" s="577"/>
      <c r="R70" s="593">
        <v>10766.666683417085</v>
      </c>
    </row>
    <row r="71" spans="1:18" ht="14.4" customHeight="1" x14ac:dyDescent="0.3">
      <c r="A71" s="571" t="s">
        <v>1108</v>
      </c>
      <c r="B71" s="572" t="s">
        <v>1109</v>
      </c>
      <c r="C71" s="572" t="s">
        <v>461</v>
      </c>
      <c r="D71" s="572" t="s">
        <v>1075</v>
      </c>
      <c r="E71" s="572" t="s">
        <v>1106</v>
      </c>
      <c r="F71" s="572" t="s">
        <v>1107</v>
      </c>
      <c r="G71" s="592"/>
      <c r="H71" s="592"/>
      <c r="I71" s="572"/>
      <c r="J71" s="572"/>
      <c r="K71" s="592"/>
      <c r="L71" s="592"/>
      <c r="M71" s="572"/>
      <c r="N71" s="572"/>
      <c r="O71" s="592">
        <v>22</v>
      </c>
      <c r="P71" s="592">
        <v>236866.68000000005</v>
      </c>
      <c r="Q71" s="577"/>
      <c r="R71" s="593">
        <v>10766.667272727274</v>
      </c>
    </row>
    <row r="72" spans="1:18" ht="14.4" customHeight="1" x14ac:dyDescent="0.3">
      <c r="A72" s="571" t="s">
        <v>1108</v>
      </c>
      <c r="B72" s="572" t="s">
        <v>1109</v>
      </c>
      <c r="C72" s="572" t="s">
        <v>461</v>
      </c>
      <c r="D72" s="572" t="s">
        <v>1075</v>
      </c>
      <c r="E72" s="572" t="s">
        <v>1176</v>
      </c>
      <c r="F72" s="572" t="s">
        <v>1177</v>
      </c>
      <c r="G72" s="592"/>
      <c r="H72" s="592"/>
      <c r="I72" s="572"/>
      <c r="J72" s="572"/>
      <c r="K72" s="592"/>
      <c r="L72" s="592"/>
      <c r="M72" s="572"/>
      <c r="N72" s="572"/>
      <c r="O72" s="592">
        <v>122</v>
      </c>
      <c r="P72" s="592">
        <v>1016666.6499999997</v>
      </c>
      <c r="Q72" s="577"/>
      <c r="R72" s="593">
        <v>8333.3331967213089</v>
      </c>
    </row>
    <row r="73" spans="1:18" ht="14.4" customHeight="1" x14ac:dyDescent="0.3">
      <c r="A73" s="571" t="s">
        <v>1108</v>
      </c>
      <c r="B73" s="572" t="s">
        <v>1109</v>
      </c>
      <c r="C73" s="572" t="s">
        <v>461</v>
      </c>
      <c r="D73" s="572" t="s">
        <v>1075</v>
      </c>
      <c r="E73" s="572" t="s">
        <v>1178</v>
      </c>
      <c r="F73" s="572" t="s">
        <v>1179</v>
      </c>
      <c r="G73" s="592"/>
      <c r="H73" s="592"/>
      <c r="I73" s="572"/>
      <c r="J73" s="572"/>
      <c r="K73" s="592"/>
      <c r="L73" s="592"/>
      <c r="M73" s="572"/>
      <c r="N73" s="572"/>
      <c r="O73" s="592">
        <v>175</v>
      </c>
      <c r="P73" s="592">
        <v>0</v>
      </c>
      <c r="Q73" s="577"/>
      <c r="R73" s="593">
        <v>0</v>
      </c>
    </row>
    <row r="74" spans="1:18" ht="14.4" customHeight="1" x14ac:dyDescent="0.3">
      <c r="A74" s="571" t="s">
        <v>1108</v>
      </c>
      <c r="B74" s="572" t="s">
        <v>1109</v>
      </c>
      <c r="C74" s="572" t="s">
        <v>461</v>
      </c>
      <c r="D74" s="572" t="s">
        <v>1075</v>
      </c>
      <c r="E74" s="572" t="s">
        <v>1178</v>
      </c>
      <c r="F74" s="572" t="s">
        <v>1180</v>
      </c>
      <c r="G74" s="592"/>
      <c r="H74" s="592"/>
      <c r="I74" s="572"/>
      <c r="J74" s="572"/>
      <c r="K74" s="592"/>
      <c r="L74" s="592"/>
      <c r="M74" s="572"/>
      <c r="N74" s="572"/>
      <c r="O74" s="592">
        <v>36</v>
      </c>
      <c r="P74" s="592">
        <v>0</v>
      </c>
      <c r="Q74" s="577"/>
      <c r="R74" s="593">
        <v>0</v>
      </c>
    </row>
    <row r="75" spans="1:18" ht="14.4" customHeight="1" x14ac:dyDescent="0.3">
      <c r="A75" s="571" t="s">
        <v>1108</v>
      </c>
      <c r="B75" s="572" t="s">
        <v>1109</v>
      </c>
      <c r="C75" s="572" t="s">
        <v>461</v>
      </c>
      <c r="D75" s="572" t="s">
        <v>1075</v>
      </c>
      <c r="E75" s="572" t="s">
        <v>1181</v>
      </c>
      <c r="F75" s="572" t="s">
        <v>1182</v>
      </c>
      <c r="G75" s="592"/>
      <c r="H75" s="592"/>
      <c r="I75" s="572"/>
      <c r="J75" s="572"/>
      <c r="K75" s="592"/>
      <c r="L75" s="592"/>
      <c r="M75" s="572"/>
      <c r="N75" s="572"/>
      <c r="O75" s="592">
        <v>18</v>
      </c>
      <c r="P75" s="592">
        <v>148500</v>
      </c>
      <c r="Q75" s="577"/>
      <c r="R75" s="593">
        <v>8250</v>
      </c>
    </row>
    <row r="76" spans="1:18" ht="14.4" customHeight="1" x14ac:dyDescent="0.3">
      <c r="A76" s="571" t="s">
        <v>1108</v>
      </c>
      <c r="B76" s="572" t="s">
        <v>1109</v>
      </c>
      <c r="C76" s="572" t="s">
        <v>461</v>
      </c>
      <c r="D76" s="572" t="s">
        <v>1075</v>
      </c>
      <c r="E76" s="572" t="s">
        <v>1181</v>
      </c>
      <c r="F76" s="572" t="s">
        <v>1183</v>
      </c>
      <c r="G76" s="592"/>
      <c r="H76" s="592"/>
      <c r="I76" s="572"/>
      <c r="J76" s="572"/>
      <c r="K76" s="592"/>
      <c r="L76" s="592"/>
      <c r="M76" s="572"/>
      <c r="N76" s="572"/>
      <c r="O76" s="592">
        <v>9</v>
      </c>
      <c r="P76" s="592">
        <v>74250</v>
      </c>
      <c r="Q76" s="577"/>
      <c r="R76" s="593">
        <v>8250</v>
      </c>
    </row>
    <row r="77" spans="1:18" ht="14.4" customHeight="1" x14ac:dyDescent="0.3">
      <c r="A77" s="571" t="s">
        <v>1108</v>
      </c>
      <c r="B77" s="572" t="s">
        <v>1109</v>
      </c>
      <c r="C77" s="572" t="s">
        <v>461</v>
      </c>
      <c r="D77" s="572" t="s">
        <v>1075</v>
      </c>
      <c r="E77" s="572" t="s">
        <v>1184</v>
      </c>
      <c r="F77" s="572" t="s">
        <v>1185</v>
      </c>
      <c r="G77" s="592"/>
      <c r="H77" s="592"/>
      <c r="I77" s="572"/>
      <c r="J77" s="572"/>
      <c r="K77" s="592"/>
      <c r="L77" s="592"/>
      <c r="M77" s="572"/>
      <c r="N77" s="572"/>
      <c r="O77" s="592">
        <v>21</v>
      </c>
      <c r="P77" s="592">
        <v>0</v>
      </c>
      <c r="Q77" s="577"/>
      <c r="R77" s="593">
        <v>0</v>
      </c>
    </row>
    <row r="78" spans="1:18" ht="14.4" customHeight="1" x14ac:dyDescent="0.3">
      <c r="A78" s="571" t="s">
        <v>1108</v>
      </c>
      <c r="B78" s="572" t="s">
        <v>1109</v>
      </c>
      <c r="C78" s="572" t="s">
        <v>461</v>
      </c>
      <c r="D78" s="572" t="s">
        <v>1075</v>
      </c>
      <c r="E78" s="572" t="s">
        <v>1184</v>
      </c>
      <c r="F78" s="572" t="s">
        <v>1186</v>
      </c>
      <c r="G78" s="592"/>
      <c r="H78" s="592"/>
      <c r="I78" s="572"/>
      <c r="J78" s="572"/>
      <c r="K78" s="592"/>
      <c r="L78" s="592"/>
      <c r="M78" s="572"/>
      <c r="N78" s="572"/>
      <c r="O78" s="592">
        <v>8</v>
      </c>
      <c r="P78" s="592">
        <v>0</v>
      </c>
      <c r="Q78" s="577"/>
      <c r="R78" s="593">
        <v>0</v>
      </c>
    </row>
    <row r="79" spans="1:18" ht="14.4" customHeight="1" x14ac:dyDescent="0.3">
      <c r="A79" s="571" t="s">
        <v>1108</v>
      </c>
      <c r="B79" s="572" t="s">
        <v>1109</v>
      </c>
      <c r="C79" s="572" t="s">
        <v>461</v>
      </c>
      <c r="D79" s="572" t="s">
        <v>1075</v>
      </c>
      <c r="E79" s="572" t="s">
        <v>1187</v>
      </c>
      <c r="F79" s="572" t="s">
        <v>1188</v>
      </c>
      <c r="G79" s="592"/>
      <c r="H79" s="592"/>
      <c r="I79" s="572"/>
      <c r="J79" s="572"/>
      <c r="K79" s="592"/>
      <c r="L79" s="592"/>
      <c r="M79" s="572"/>
      <c r="N79" s="572"/>
      <c r="O79" s="592">
        <v>0</v>
      </c>
      <c r="P79" s="592">
        <v>0</v>
      </c>
      <c r="Q79" s="577"/>
      <c r="R79" s="593"/>
    </row>
    <row r="80" spans="1:18" ht="14.4" customHeight="1" x14ac:dyDescent="0.3">
      <c r="A80" s="571" t="s">
        <v>1108</v>
      </c>
      <c r="B80" s="572" t="s">
        <v>1109</v>
      </c>
      <c r="C80" s="572" t="s">
        <v>461</v>
      </c>
      <c r="D80" s="572" t="s">
        <v>1075</v>
      </c>
      <c r="E80" s="572" t="s">
        <v>1189</v>
      </c>
      <c r="F80" s="572" t="s">
        <v>1190</v>
      </c>
      <c r="G80" s="592"/>
      <c r="H80" s="592"/>
      <c r="I80" s="572"/>
      <c r="J80" s="572"/>
      <c r="K80" s="592"/>
      <c r="L80" s="592"/>
      <c r="M80" s="572"/>
      <c r="N80" s="572"/>
      <c r="O80" s="592">
        <v>34</v>
      </c>
      <c r="P80" s="592">
        <v>1038888.9400000002</v>
      </c>
      <c r="Q80" s="577"/>
      <c r="R80" s="593">
        <v>30555.557058823535</v>
      </c>
    </row>
    <row r="81" spans="1:18" ht="14.4" customHeight="1" x14ac:dyDescent="0.3">
      <c r="A81" s="571" t="s">
        <v>1108</v>
      </c>
      <c r="B81" s="572" t="s">
        <v>1109</v>
      </c>
      <c r="C81" s="572" t="s">
        <v>461</v>
      </c>
      <c r="D81" s="572" t="s">
        <v>1075</v>
      </c>
      <c r="E81" s="572" t="s">
        <v>1191</v>
      </c>
      <c r="F81" s="572" t="s">
        <v>1192</v>
      </c>
      <c r="G81" s="592"/>
      <c r="H81" s="592"/>
      <c r="I81" s="572"/>
      <c r="J81" s="572"/>
      <c r="K81" s="592"/>
      <c r="L81" s="592"/>
      <c r="M81" s="572"/>
      <c r="N81" s="572"/>
      <c r="O81" s="592">
        <v>37</v>
      </c>
      <c r="P81" s="592">
        <v>157620</v>
      </c>
      <c r="Q81" s="577"/>
      <c r="R81" s="593">
        <v>4260</v>
      </c>
    </row>
    <row r="82" spans="1:18" ht="14.4" customHeight="1" x14ac:dyDescent="0.3">
      <c r="A82" s="571" t="s">
        <v>1108</v>
      </c>
      <c r="B82" s="572" t="s">
        <v>1109</v>
      </c>
      <c r="C82" s="572" t="s">
        <v>461</v>
      </c>
      <c r="D82" s="572" t="s">
        <v>1075</v>
      </c>
      <c r="E82" s="572" t="s">
        <v>1193</v>
      </c>
      <c r="F82" s="572" t="s">
        <v>1194</v>
      </c>
      <c r="G82" s="592"/>
      <c r="H82" s="592"/>
      <c r="I82" s="572"/>
      <c r="J82" s="572"/>
      <c r="K82" s="592"/>
      <c r="L82" s="592"/>
      <c r="M82" s="572"/>
      <c r="N82" s="572"/>
      <c r="O82" s="592">
        <v>15</v>
      </c>
      <c r="P82" s="592">
        <v>79833.33</v>
      </c>
      <c r="Q82" s="577"/>
      <c r="R82" s="593">
        <v>5322.2219999999998</v>
      </c>
    </row>
    <row r="83" spans="1:18" ht="14.4" customHeight="1" x14ac:dyDescent="0.3">
      <c r="A83" s="571" t="s">
        <v>1108</v>
      </c>
      <c r="B83" s="572" t="s">
        <v>1109</v>
      </c>
      <c r="C83" s="572" t="s">
        <v>461</v>
      </c>
      <c r="D83" s="572" t="s">
        <v>1075</v>
      </c>
      <c r="E83" s="572" t="s">
        <v>1193</v>
      </c>
      <c r="F83" s="572" t="s">
        <v>1195</v>
      </c>
      <c r="G83" s="592"/>
      <c r="H83" s="592"/>
      <c r="I83" s="572"/>
      <c r="J83" s="572"/>
      <c r="K83" s="592"/>
      <c r="L83" s="592"/>
      <c r="M83" s="572"/>
      <c r="N83" s="572"/>
      <c r="O83" s="592">
        <v>10</v>
      </c>
      <c r="P83" s="592">
        <v>53222.210000000006</v>
      </c>
      <c r="Q83" s="577"/>
      <c r="R83" s="593">
        <v>5322.2210000000005</v>
      </c>
    </row>
    <row r="84" spans="1:18" ht="14.4" customHeight="1" x14ac:dyDescent="0.3">
      <c r="A84" s="571" t="s">
        <v>1108</v>
      </c>
      <c r="B84" s="572" t="s">
        <v>1109</v>
      </c>
      <c r="C84" s="572" t="s">
        <v>461</v>
      </c>
      <c r="D84" s="572" t="s">
        <v>1075</v>
      </c>
      <c r="E84" s="572" t="s">
        <v>1196</v>
      </c>
      <c r="F84" s="572" t="s">
        <v>1197</v>
      </c>
      <c r="G84" s="592"/>
      <c r="H84" s="592"/>
      <c r="I84" s="572"/>
      <c r="J84" s="572"/>
      <c r="K84" s="592"/>
      <c r="L84" s="592"/>
      <c r="M84" s="572"/>
      <c r="N84" s="572"/>
      <c r="O84" s="592">
        <v>51</v>
      </c>
      <c r="P84" s="592">
        <v>2244000</v>
      </c>
      <c r="Q84" s="577"/>
      <c r="R84" s="593">
        <v>44000</v>
      </c>
    </row>
    <row r="85" spans="1:18" ht="14.4" customHeight="1" x14ac:dyDescent="0.3">
      <c r="A85" s="571" t="s">
        <v>1108</v>
      </c>
      <c r="B85" s="572" t="s">
        <v>1109</v>
      </c>
      <c r="C85" s="572" t="s">
        <v>461</v>
      </c>
      <c r="D85" s="572" t="s">
        <v>1075</v>
      </c>
      <c r="E85" s="572" t="s">
        <v>1196</v>
      </c>
      <c r="F85" s="572" t="s">
        <v>1198</v>
      </c>
      <c r="G85" s="592"/>
      <c r="H85" s="592"/>
      <c r="I85" s="572"/>
      <c r="J85" s="572"/>
      <c r="K85" s="592"/>
      <c r="L85" s="592"/>
      <c r="M85" s="572"/>
      <c r="N85" s="572"/>
      <c r="O85" s="592">
        <v>73</v>
      </c>
      <c r="P85" s="592">
        <v>3212000</v>
      </c>
      <c r="Q85" s="577"/>
      <c r="R85" s="593">
        <v>44000</v>
      </c>
    </row>
    <row r="86" spans="1:18" ht="14.4" customHeight="1" thickBot="1" x14ac:dyDescent="0.35">
      <c r="A86" s="579" t="s">
        <v>1108</v>
      </c>
      <c r="B86" s="580" t="s">
        <v>1109</v>
      </c>
      <c r="C86" s="580" t="s">
        <v>461</v>
      </c>
      <c r="D86" s="580" t="s">
        <v>1075</v>
      </c>
      <c r="E86" s="580" t="s">
        <v>1199</v>
      </c>
      <c r="F86" s="580" t="s">
        <v>1200</v>
      </c>
      <c r="G86" s="594"/>
      <c r="H86" s="594"/>
      <c r="I86" s="580"/>
      <c r="J86" s="580"/>
      <c r="K86" s="594"/>
      <c r="L86" s="594"/>
      <c r="M86" s="580"/>
      <c r="N86" s="580"/>
      <c r="O86" s="594">
        <v>1</v>
      </c>
      <c r="P86" s="594">
        <v>8600</v>
      </c>
      <c r="Q86" s="585"/>
      <c r="R86" s="595">
        <v>8600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42918</v>
      </c>
      <c r="I3" s="103">
        <f t="shared" si="0"/>
        <v>79586375.00999999</v>
      </c>
      <c r="J3" s="74"/>
      <c r="K3" s="74"/>
      <c r="L3" s="103">
        <f t="shared" si="0"/>
        <v>29405</v>
      </c>
      <c r="M3" s="103">
        <f t="shared" si="0"/>
        <v>56757179.950000003</v>
      </c>
      <c r="N3" s="74"/>
      <c r="O3" s="74"/>
      <c r="P3" s="103">
        <f t="shared" si="0"/>
        <v>14715</v>
      </c>
      <c r="Q3" s="103">
        <f t="shared" si="0"/>
        <v>31558478.459999997</v>
      </c>
      <c r="R3" s="75">
        <f>IF(M3=0,0,Q3/M3)</f>
        <v>0.55602618889453814</v>
      </c>
      <c r="S3" s="104">
        <f>IF(P3=0,0,Q3/P3)</f>
        <v>2144.6468542303769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4"/>
      <c r="B5" s="644"/>
      <c r="C5" s="645"/>
      <c r="D5" s="654"/>
      <c r="E5" s="646"/>
      <c r="F5" s="647"/>
      <c r="G5" s="648"/>
      <c r="H5" s="649" t="s">
        <v>71</v>
      </c>
      <c r="I5" s="650" t="s">
        <v>14</v>
      </c>
      <c r="J5" s="651"/>
      <c r="K5" s="651"/>
      <c r="L5" s="649" t="s">
        <v>71</v>
      </c>
      <c r="M5" s="650" t="s">
        <v>14</v>
      </c>
      <c r="N5" s="651"/>
      <c r="O5" s="651"/>
      <c r="P5" s="649" t="s">
        <v>71</v>
      </c>
      <c r="Q5" s="650" t="s">
        <v>14</v>
      </c>
      <c r="R5" s="652"/>
      <c r="S5" s="653"/>
    </row>
    <row r="6" spans="1:19" ht="14.4" customHeight="1" x14ac:dyDescent="0.3">
      <c r="A6" s="564" t="s">
        <v>1073</v>
      </c>
      <c r="B6" s="565" t="s">
        <v>1074</v>
      </c>
      <c r="C6" s="565" t="s">
        <v>456</v>
      </c>
      <c r="D6" s="565" t="s">
        <v>1071</v>
      </c>
      <c r="E6" s="565" t="s">
        <v>1075</v>
      </c>
      <c r="F6" s="565" t="s">
        <v>1076</v>
      </c>
      <c r="G6" s="565" t="s">
        <v>1077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91"/>
    </row>
    <row r="7" spans="1:19" ht="14.4" customHeight="1" x14ac:dyDescent="0.3">
      <c r="A7" s="571" t="s">
        <v>1073</v>
      </c>
      <c r="B7" s="572" t="s">
        <v>1074</v>
      </c>
      <c r="C7" s="572" t="s">
        <v>456</v>
      </c>
      <c r="D7" s="572" t="s">
        <v>1071</v>
      </c>
      <c r="E7" s="572" t="s">
        <v>1075</v>
      </c>
      <c r="F7" s="572" t="s">
        <v>1076</v>
      </c>
      <c r="G7" s="572" t="s">
        <v>1078</v>
      </c>
      <c r="H7" s="592">
        <v>3</v>
      </c>
      <c r="I7" s="592">
        <v>111</v>
      </c>
      <c r="J7" s="572"/>
      <c r="K7" s="572">
        <v>37</v>
      </c>
      <c r="L7" s="592"/>
      <c r="M7" s="592"/>
      <c r="N7" s="572"/>
      <c r="O7" s="572"/>
      <c r="P7" s="592"/>
      <c r="Q7" s="592"/>
      <c r="R7" s="577"/>
      <c r="S7" s="593"/>
    </row>
    <row r="8" spans="1:19" ht="14.4" customHeight="1" x14ac:dyDescent="0.3">
      <c r="A8" s="571" t="s">
        <v>1073</v>
      </c>
      <c r="B8" s="572" t="s">
        <v>1074</v>
      </c>
      <c r="C8" s="572" t="s">
        <v>456</v>
      </c>
      <c r="D8" s="572" t="s">
        <v>1071</v>
      </c>
      <c r="E8" s="572" t="s">
        <v>1075</v>
      </c>
      <c r="F8" s="572" t="s">
        <v>1079</v>
      </c>
      <c r="G8" s="572" t="s">
        <v>1080</v>
      </c>
      <c r="H8" s="592">
        <v>1</v>
      </c>
      <c r="I8" s="592">
        <v>74</v>
      </c>
      <c r="J8" s="572"/>
      <c r="K8" s="572">
        <v>74</v>
      </c>
      <c r="L8" s="592"/>
      <c r="M8" s="592"/>
      <c r="N8" s="572"/>
      <c r="O8" s="572"/>
      <c r="P8" s="592"/>
      <c r="Q8" s="592"/>
      <c r="R8" s="577"/>
      <c r="S8" s="593"/>
    </row>
    <row r="9" spans="1:19" ht="14.4" customHeight="1" x14ac:dyDescent="0.3">
      <c r="A9" s="571" t="s">
        <v>1073</v>
      </c>
      <c r="B9" s="572" t="s">
        <v>1081</v>
      </c>
      <c r="C9" s="572" t="s">
        <v>456</v>
      </c>
      <c r="D9" s="572" t="s">
        <v>1067</v>
      </c>
      <c r="E9" s="572" t="s">
        <v>1075</v>
      </c>
      <c r="F9" s="572" t="s">
        <v>1082</v>
      </c>
      <c r="G9" s="572" t="s">
        <v>1083</v>
      </c>
      <c r="H9" s="592">
        <v>66</v>
      </c>
      <c r="I9" s="592">
        <v>4356</v>
      </c>
      <c r="J9" s="572">
        <v>1.2941176470588236</v>
      </c>
      <c r="K9" s="572">
        <v>66</v>
      </c>
      <c r="L9" s="592">
        <v>51</v>
      </c>
      <c r="M9" s="592">
        <v>3366</v>
      </c>
      <c r="N9" s="572">
        <v>1</v>
      </c>
      <c r="O9" s="572">
        <v>66</v>
      </c>
      <c r="P9" s="592">
        <v>51</v>
      </c>
      <c r="Q9" s="592">
        <v>3366</v>
      </c>
      <c r="R9" s="577">
        <v>1</v>
      </c>
      <c r="S9" s="593">
        <v>66</v>
      </c>
    </row>
    <row r="10" spans="1:19" ht="14.4" customHeight="1" x14ac:dyDescent="0.3">
      <c r="A10" s="571" t="s">
        <v>1073</v>
      </c>
      <c r="B10" s="572" t="s">
        <v>1081</v>
      </c>
      <c r="C10" s="572" t="s">
        <v>456</v>
      </c>
      <c r="D10" s="572" t="s">
        <v>1067</v>
      </c>
      <c r="E10" s="572" t="s">
        <v>1075</v>
      </c>
      <c r="F10" s="572" t="s">
        <v>1082</v>
      </c>
      <c r="G10" s="572" t="s">
        <v>1084</v>
      </c>
      <c r="H10" s="592">
        <v>26</v>
      </c>
      <c r="I10" s="592">
        <v>1716</v>
      </c>
      <c r="J10" s="572">
        <v>0.9285714285714286</v>
      </c>
      <c r="K10" s="572">
        <v>66</v>
      </c>
      <c r="L10" s="592">
        <v>28</v>
      </c>
      <c r="M10" s="592">
        <v>1848</v>
      </c>
      <c r="N10" s="572">
        <v>1</v>
      </c>
      <c r="O10" s="572">
        <v>66</v>
      </c>
      <c r="P10" s="592">
        <v>43</v>
      </c>
      <c r="Q10" s="592">
        <v>2838</v>
      </c>
      <c r="R10" s="577">
        <v>1.5357142857142858</v>
      </c>
      <c r="S10" s="593">
        <v>66</v>
      </c>
    </row>
    <row r="11" spans="1:19" ht="14.4" customHeight="1" x14ac:dyDescent="0.3">
      <c r="A11" s="571" t="s">
        <v>1073</v>
      </c>
      <c r="B11" s="572" t="s">
        <v>1081</v>
      </c>
      <c r="C11" s="572" t="s">
        <v>456</v>
      </c>
      <c r="D11" s="572" t="s">
        <v>1067</v>
      </c>
      <c r="E11" s="572" t="s">
        <v>1075</v>
      </c>
      <c r="F11" s="572" t="s">
        <v>1076</v>
      </c>
      <c r="G11" s="572" t="s">
        <v>1077</v>
      </c>
      <c r="H11" s="592">
        <v>245</v>
      </c>
      <c r="I11" s="592">
        <v>9065</v>
      </c>
      <c r="J11" s="572">
        <v>1.2250000000000001</v>
      </c>
      <c r="K11" s="572">
        <v>37</v>
      </c>
      <c r="L11" s="592">
        <v>200</v>
      </c>
      <c r="M11" s="592">
        <v>7400</v>
      </c>
      <c r="N11" s="572">
        <v>1</v>
      </c>
      <c r="O11" s="572">
        <v>37</v>
      </c>
      <c r="P11" s="592">
        <v>191</v>
      </c>
      <c r="Q11" s="592">
        <v>7067</v>
      </c>
      <c r="R11" s="577">
        <v>0.95499999999999996</v>
      </c>
      <c r="S11" s="593">
        <v>37</v>
      </c>
    </row>
    <row r="12" spans="1:19" ht="14.4" customHeight="1" x14ac:dyDescent="0.3">
      <c r="A12" s="571" t="s">
        <v>1073</v>
      </c>
      <c r="B12" s="572" t="s">
        <v>1081</v>
      </c>
      <c r="C12" s="572" t="s">
        <v>456</v>
      </c>
      <c r="D12" s="572" t="s">
        <v>1067</v>
      </c>
      <c r="E12" s="572" t="s">
        <v>1075</v>
      </c>
      <c r="F12" s="572" t="s">
        <v>1076</v>
      </c>
      <c r="G12" s="572" t="s">
        <v>1078</v>
      </c>
      <c r="H12" s="592">
        <v>3</v>
      </c>
      <c r="I12" s="592">
        <v>111</v>
      </c>
      <c r="J12" s="572">
        <v>0.3</v>
      </c>
      <c r="K12" s="572">
        <v>37</v>
      </c>
      <c r="L12" s="592">
        <v>10</v>
      </c>
      <c r="M12" s="592">
        <v>370</v>
      </c>
      <c r="N12" s="572">
        <v>1</v>
      </c>
      <c r="O12" s="572">
        <v>37</v>
      </c>
      <c r="P12" s="592">
        <v>1</v>
      </c>
      <c r="Q12" s="592">
        <v>37</v>
      </c>
      <c r="R12" s="577">
        <v>0.1</v>
      </c>
      <c r="S12" s="593">
        <v>37</v>
      </c>
    </row>
    <row r="13" spans="1:19" ht="14.4" customHeight="1" x14ac:dyDescent="0.3">
      <c r="A13" s="571" t="s">
        <v>1073</v>
      </c>
      <c r="B13" s="572" t="s">
        <v>1081</v>
      </c>
      <c r="C13" s="572" t="s">
        <v>456</v>
      </c>
      <c r="D13" s="572" t="s">
        <v>1067</v>
      </c>
      <c r="E13" s="572" t="s">
        <v>1075</v>
      </c>
      <c r="F13" s="572" t="s">
        <v>1085</v>
      </c>
      <c r="G13" s="572" t="s">
        <v>1086</v>
      </c>
      <c r="H13" s="592">
        <v>746</v>
      </c>
      <c r="I13" s="592">
        <v>1848588</v>
      </c>
      <c r="J13" s="572">
        <v>0.9168491846208785</v>
      </c>
      <c r="K13" s="572">
        <v>2478</v>
      </c>
      <c r="L13" s="592">
        <v>813</v>
      </c>
      <c r="M13" s="592">
        <v>2016240</v>
      </c>
      <c r="N13" s="572">
        <v>1</v>
      </c>
      <c r="O13" s="572">
        <v>2480</v>
      </c>
      <c r="P13" s="592">
        <v>817</v>
      </c>
      <c r="Q13" s="592">
        <v>2028611</v>
      </c>
      <c r="R13" s="577">
        <v>1.0061356782922668</v>
      </c>
      <c r="S13" s="593">
        <v>2483</v>
      </c>
    </row>
    <row r="14" spans="1:19" ht="14.4" customHeight="1" x14ac:dyDescent="0.3">
      <c r="A14" s="571" t="s">
        <v>1073</v>
      </c>
      <c r="B14" s="572" t="s">
        <v>1081</v>
      </c>
      <c r="C14" s="572" t="s">
        <v>456</v>
      </c>
      <c r="D14" s="572" t="s">
        <v>1067</v>
      </c>
      <c r="E14" s="572" t="s">
        <v>1075</v>
      </c>
      <c r="F14" s="572" t="s">
        <v>1087</v>
      </c>
      <c r="G14" s="572" t="s">
        <v>1088</v>
      </c>
      <c r="H14" s="592">
        <v>24</v>
      </c>
      <c r="I14" s="592">
        <v>8304</v>
      </c>
      <c r="J14" s="572">
        <v>0.77196244306033279</v>
      </c>
      <c r="K14" s="572">
        <v>346</v>
      </c>
      <c r="L14" s="592">
        <v>31</v>
      </c>
      <c r="M14" s="592">
        <v>10757</v>
      </c>
      <c r="N14" s="572">
        <v>1</v>
      </c>
      <c r="O14" s="572">
        <v>347</v>
      </c>
      <c r="P14" s="592">
        <v>168</v>
      </c>
      <c r="Q14" s="592">
        <v>58296</v>
      </c>
      <c r="R14" s="577">
        <v>5.419354838709677</v>
      </c>
      <c r="S14" s="593">
        <v>347</v>
      </c>
    </row>
    <row r="15" spans="1:19" ht="14.4" customHeight="1" x14ac:dyDescent="0.3">
      <c r="A15" s="571" t="s">
        <v>1073</v>
      </c>
      <c r="B15" s="572" t="s">
        <v>1081</v>
      </c>
      <c r="C15" s="572" t="s">
        <v>456</v>
      </c>
      <c r="D15" s="572" t="s">
        <v>1067</v>
      </c>
      <c r="E15" s="572" t="s">
        <v>1075</v>
      </c>
      <c r="F15" s="572" t="s">
        <v>1089</v>
      </c>
      <c r="G15" s="572" t="s">
        <v>1090</v>
      </c>
      <c r="H15" s="592">
        <v>60</v>
      </c>
      <c r="I15" s="592">
        <v>21000</v>
      </c>
      <c r="J15" s="572">
        <v>0.98080425949278405</v>
      </c>
      <c r="K15" s="572">
        <v>350</v>
      </c>
      <c r="L15" s="592">
        <v>61</v>
      </c>
      <c r="M15" s="592">
        <v>21411</v>
      </c>
      <c r="N15" s="572">
        <v>1</v>
      </c>
      <c r="O15" s="572">
        <v>351</v>
      </c>
      <c r="P15" s="592">
        <v>47</v>
      </c>
      <c r="Q15" s="592">
        <v>16497</v>
      </c>
      <c r="R15" s="577">
        <v>0.77049180327868849</v>
      </c>
      <c r="S15" s="593">
        <v>351</v>
      </c>
    </row>
    <row r="16" spans="1:19" ht="14.4" customHeight="1" x14ac:dyDescent="0.3">
      <c r="A16" s="571" t="s">
        <v>1073</v>
      </c>
      <c r="B16" s="572" t="s">
        <v>1081</v>
      </c>
      <c r="C16" s="572" t="s">
        <v>456</v>
      </c>
      <c r="D16" s="572" t="s">
        <v>1067</v>
      </c>
      <c r="E16" s="572" t="s">
        <v>1075</v>
      </c>
      <c r="F16" s="572" t="s">
        <v>1089</v>
      </c>
      <c r="G16" s="572" t="s">
        <v>1091</v>
      </c>
      <c r="H16" s="592">
        <v>1387</v>
      </c>
      <c r="I16" s="592">
        <v>485450</v>
      </c>
      <c r="J16" s="572">
        <v>0.92511600872804889</v>
      </c>
      <c r="K16" s="572">
        <v>350</v>
      </c>
      <c r="L16" s="592">
        <v>1495</v>
      </c>
      <c r="M16" s="592">
        <v>524745</v>
      </c>
      <c r="N16" s="572">
        <v>1</v>
      </c>
      <c r="O16" s="572">
        <v>351</v>
      </c>
      <c r="P16" s="592">
        <v>1521</v>
      </c>
      <c r="Q16" s="592">
        <v>533871</v>
      </c>
      <c r="R16" s="577">
        <v>1.017391304347826</v>
      </c>
      <c r="S16" s="593">
        <v>351</v>
      </c>
    </row>
    <row r="17" spans="1:19" ht="14.4" customHeight="1" x14ac:dyDescent="0.3">
      <c r="A17" s="571" t="s">
        <v>1073</v>
      </c>
      <c r="B17" s="572" t="s">
        <v>1081</v>
      </c>
      <c r="C17" s="572" t="s">
        <v>456</v>
      </c>
      <c r="D17" s="572" t="s">
        <v>1067</v>
      </c>
      <c r="E17" s="572" t="s">
        <v>1075</v>
      </c>
      <c r="F17" s="572" t="s">
        <v>1092</v>
      </c>
      <c r="G17" s="572" t="s">
        <v>1093</v>
      </c>
      <c r="H17" s="592">
        <v>905</v>
      </c>
      <c r="I17" s="592">
        <v>30166.45000000007</v>
      </c>
      <c r="J17" s="572">
        <v>5.6564568449869848</v>
      </c>
      <c r="K17" s="572">
        <v>33.333093922652012</v>
      </c>
      <c r="L17" s="592">
        <v>160</v>
      </c>
      <c r="M17" s="592">
        <v>5333.0999999999967</v>
      </c>
      <c r="N17" s="572">
        <v>1</v>
      </c>
      <c r="O17" s="572">
        <v>33.331874999999982</v>
      </c>
      <c r="P17" s="592">
        <v>59</v>
      </c>
      <c r="Q17" s="592">
        <v>1966.5499999999993</v>
      </c>
      <c r="R17" s="577">
        <v>0.36874425756126838</v>
      </c>
      <c r="S17" s="593">
        <v>33.33135593220338</v>
      </c>
    </row>
    <row r="18" spans="1:19" ht="14.4" customHeight="1" x14ac:dyDescent="0.3">
      <c r="A18" s="571" t="s">
        <v>1073</v>
      </c>
      <c r="B18" s="572" t="s">
        <v>1081</v>
      </c>
      <c r="C18" s="572" t="s">
        <v>456</v>
      </c>
      <c r="D18" s="572" t="s">
        <v>1067</v>
      </c>
      <c r="E18" s="572" t="s">
        <v>1075</v>
      </c>
      <c r="F18" s="572" t="s">
        <v>1092</v>
      </c>
      <c r="G18" s="572" t="s">
        <v>1094</v>
      </c>
      <c r="H18" s="592">
        <v>2137</v>
      </c>
      <c r="I18" s="592">
        <v>71233.23000000004</v>
      </c>
      <c r="J18" s="572">
        <v>0.67264712839536589</v>
      </c>
      <c r="K18" s="572">
        <v>33.333284978942459</v>
      </c>
      <c r="L18" s="592">
        <v>3177</v>
      </c>
      <c r="M18" s="592">
        <v>105899.85000000008</v>
      </c>
      <c r="N18" s="572">
        <v>1</v>
      </c>
      <c r="O18" s="572">
        <v>33.333286118980197</v>
      </c>
      <c r="P18" s="592">
        <v>2613</v>
      </c>
      <c r="Q18" s="592">
        <v>87099.760000000097</v>
      </c>
      <c r="R18" s="577">
        <v>0.82247293079263128</v>
      </c>
      <c r="S18" s="593">
        <v>33.33324148488331</v>
      </c>
    </row>
    <row r="19" spans="1:19" ht="14.4" customHeight="1" x14ac:dyDescent="0.3">
      <c r="A19" s="571" t="s">
        <v>1073</v>
      </c>
      <c r="B19" s="572" t="s">
        <v>1081</v>
      </c>
      <c r="C19" s="572" t="s">
        <v>456</v>
      </c>
      <c r="D19" s="572" t="s">
        <v>1067</v>
      </c>
      <c r="E19" s="572" t="s">
        <v>1075</v>
      </c>
      <c r="F19" s="572" t="s">
        <v>1095</v>
      </c>
      <c r="G19" s="572" t="s">
        <v>1096</v>
      </c>
      <c r="H19" s="592">
        <v>1605</v>
      </c>
      <c r="I19" s="592">
        <v>2437995</v>
      </c>
      <c r="J19" s="572">
        <v>0.9352443609022556</v>
      </c>
      <c r="K19" s="572">
        <v>1519</v>
      </c>
      <c r="L19" s="592">
        <v>1715</v>
      </c>
      <c r="M19" s="592">
        <v>2606800</v>
      </c>
      <c r="N19" s="572">
        <v>1</v>
      </c>
      <c r="O19" s="572">
        <v>1520</v>
      </c>
      <c r="P19" s="592">
        <v>1808</v>
      </c>
      <c r="Q19" s="592">
        <v>2751776</v>
      </c>
      <c r="R19" s="577">
        <v>1.0556145465705078</v>
      </c>
      <c r="S19" s="593">
        <v>1522</v>
      </c>
    </row>
    <row r="20" spans="1:19" ht="14.4" customHeight="1" x14ac:dyDescent="0.3">
      <c r="A20" s="571" t="s">
        <v>1073</v>
      </c>
      <c r="B20" s="572" t="s">
        <v>1081</v>
      </c>
      <c r="C20" s="572" t="s">
        <v>456</v>
      </c>
      <c r="D20" s="572" t="s">
        <v>1067</v>
      </c>
      <c r="E20" s="572" t="s">
        <v>1075</v>
      </c>
      <c r="F20" s="572" t="s">
        <v>1097</v>
      </c>
      <c r="G20" s="572" t="s">
        <v>1098</v>
      </c>
      <c r="H20" s="592">
        <v>40</v>
      </c>
      <c r="I20" s="592">
        <v>4640</v>
      </c>
      <c r="J20" s="572">
        <v>1.0526315789473684</v>
      </c>
      <c r="K20" s="572">
        <v>116</v>
      </c>
      <c r="L20" s="592">
        <v>38</v>
      </c>
      <c r="M20" s="592">
        <v>4408</v>
      </c>
      <c r="N20" s="572">
        <v>1</v>
      </c>
      <c r="O20" s="572">
        <v>116</v>
      </c>
      <c r="P20" s="592">
        <v>33</v>
      </c>
      <c r="Q20" s="592">
        <v>3822</v>
      </c>
      <c r="R20" s="577">
        <v>0.86705989110707804</v>
      </c>
      <c r="S20" s="593">
        <v>115.81818181818181</v>
      </c>
    </row>
    <row r="21" spans="1:19" ht="14.4" customHeight="1" x14ac:dyDescent="0.3">
      <c r="A21" s="571" t="s">
        <v>1073</v>
      </c>
      <c r="B21" s="572" t="s">
        <v>1081</v>
      </c>
      <c r="C21" s="572" t="s">
        <v>456</v>
      </c>
      <c r="D21" s="572" t="s">
        <v>1067</v>
      </c>
      <c r="E21" s="572" t="s">
        <v>1075</v>
      </c>
      <c r="F21" s="572" t="s">
        <v>1097</v>
      </c>
      <c r="G21" s="572" t="s">
        <v>1099</v>
      </c>
      <c r="H21" s="592">
        <v>298</v>
      </c>
      <c r="I21" s="592">
        <v>34568</v>
      </c>
      <c r="J21" s="572">
        <v>0.93710691823899372</v>
      </c>
      <c r="K21" s="572">
        <v>116</v>
      </c>
      <c r="L21" s="592">
        <v>318</v>
      </c>
      <c r="M21" s="592">
        <v>36888</v>
      </c>
      <c r="N21" s="572">
        <v>1</v>
      </c>
      <c r="O21" s="572">
        <v>116</v>
      </c>
      <c r="P21" s="592">
        <v>288</v>
      </c>
      <c r="Q21" s="592">
        <v>33378</v>
      </c>
      <c r="R21" s="577">
        <v>0.90484710474951202</v>
      </c>
      <c r="S21" s="593">
        <v>115.89583333333333</v>
      </c>
    </row>
    <row r="22" spans="1:19" ht="14.4" customHeight="1" x14ac:dyDescent="0.3">
      <c r="A22" s="571" t="s">
        <v>1073</v>
      </c>
      <c r="B22" s="572" t="s">
        <v>1081</v>
      </c>
      <c r="C22" s="572" t="s">
        <v>456</v>
      </c>
      <c r="D22" s="572" t="s">
        <v>1067</v>
      </c>
      <c r="E22" s="572" t="s">
        <v>1075</v>
      </c>
      <c r="F22" s="572" t="s">
        <v>1100</v>
      </c>
      <c r="G22" s="572" t="s">
        <v>1101</v>
      </c>
      <c r="H22" s="592">
        <v>789</v>
      </c>
      <c r="I22" s="592">
        <v>29193</v>
      </c>
      <c r="J22" s="572">
        <v>0.95174909529553675</v>
      </c>
      <c r="K22" s="572">
        <v>37</v>
      </c>
      <c r="L22" s="592">
        <v>829</v>
      </c>
      <c r="M22" s="592">
        <v>30673</v>
      </c>
      <c r="N22" s="572">
        <v>1</v>
      </c>
      <c r="O22" s="572">
        <v>37</v>
      </c>
      <c r="P22" s="592">
        <v>854</v>
      </c>
      <c r="Q22" s="592">
        <v>31598</v>
      </c>
      <c r="R22" s="577">
        <v>1.0301568154402896</v>
      </c>
      <c r="S22" s="593">
        <v>37</v>
      </c>
    </row>
    <row r="23" spans="1:19" ht="14.4" customHeight="1" x14ac:dyDescent="0.3">
      <c r="A23" s="571" t="s">
        <v>1073</v>
      </c>
      <c r="B23" s="572" t="s">
        <v>1081</v>
      </c>
      <c r="C23" s="572" t="s">
        <v>456</v>
      </c>
      <c r="D23" s="572" t="s">
        <v>1067</v>
      </c>
      <c r="E23" s="572" t="s">
        <v>1075</v>
      </c>
      <c r="F23" s="572" t="s">
        <v>1079</v>
      </c>
      <c r="G23" s="572" t="s">
        <v>1080</v>
      </c>
      <c r="H23" s="592">
        <v>9</v>
      </c>
      <c r="I23" s="592">
        <v>666</v>
      </c>
      <c r="J23" s="572">
        <v>0.6</v>
      </c>
      <c r="K23" s="572">
        <v>74</v>
      </c>
      <c r="L23" s="592">
        <v>15</v>
      </c>
      <c r="M23" s="592">
        <v>1110</v>
      </c>
      <c r="N23" s="572">
        <v>1</v>
      </c>
      <c r="O23" s="572">
        <v>74</v>
      </c>
      <c r="P23" s="592">
        <v>19</v>
      </c>
      <c r="Q23" s="592">
        <v>1406</v>
      </c>
      <c r="R23" s="577">
        <v>1.2666666666666666</v>
      </c>
      <c r="S23" s="593">
        <v>74</v>
      </c>
    </row>
    <row r="24" spans="1:19" ht="14.4" customHeight="1" x14ac:dyDescent="0.3">
      <c r="A24" s="571" t="s">
        <v>1073</v>
      </c>
      <c r="B24" s="572" t="s">
        <v>1081</v>
      </c>
      <c r="C24" s="572" t="s">
        <v>456</v>
      </c>
      <c r="D24" s="572" t="s">
        <v>1067</v>
      </c>
      <c r="E24" s="572" t="s">
        <v>1075</v>
      </c>
      <c r="F24" s="572" t="s">
        <v>1102</v>
      </c>
      <c r="G24" s="572" t="s">
        <v>1103</v>
      </c>
      <c r="H24" s="592">
        <v>4</v>
      </c>
      <c r="I24" s="592">
        <v>236</v>
      </c>
      <c r="J24" s="572">
        <v>4</v>
      </c>
      <c r="K24" s="572">
        <v>59</v>
      </c>
      <c r="L24" s="592">
        <v>1</v>
      </c>
      <c r="M24" s="592">
        <v>59</v>
      </c>
      <c r="N24" s="572">
        <v>1</v>
      </c>
      <c r="O24" s="572">
        <v>59</v>
      </c>
      <c r="P24" s="592">
        <v>1</v>
      </c>
      <c r="Q24" s="592">
        <v>60</v>
      </c>
      <c r="R24" s="577">
        <v>1.0169491525423728</v>
      </c>
      <c r="S24" s="593">
        <v>60</v>
      </c>
    </row>
    <row r="25" spans="1:19" ht="14.4" customHeight="1" x14ac:dyDescent="0.3">
      <c r="A25" s="571" t="s">
        <v>1073</v>
      </c>
      <c r="B25" s="572" t="s">
        <v>1081</v>
      </c>
      <c r="C25" s="572" t="s">
        <v>456</v>
      </c>
      <c r="D25" s="572" t="s">
        <v>491</v>
      </c>
      <c r="E25" s="572" t="s">
        <v>1075</v>
      </c>
      <c r="F25" s="572" t="s">
        <v>1087</v>
      </c>
      <c r="G25" s="572" t="s">
        <v>1088</v>
      </c>
      <c r="H25" s="592">
        <v>1</v>
      </c>
      <c r="I25" s="592">
        <v>346</v>
      </c>
      <c r="J25" s="572"/>
      <c r="K25" s="572">
        <v>346</v>
      </c>
      <c r="L25" s="592"/>
      <c r="M25" s="592"/>
      <c r="N25" s="572"/>
      <c r="O25" s="572"/>
      <c r="P25" s="592"/>
      <c r="Q25" s="592"/>
      <c r="R25" s="577"/>
      <c r="S25" s="593"/>
    </row>
    <row r="26" spans="1:19" ht="14.4" customHeight="1" x14ac:dyDescent="0.3">
      <c r="A26" s="571" t="s">
        <v>1073</v>
      </c>
      <c r="B26" s="572" t="s">
        <v>1081</v>
      </c>
      <c r="C26" s="572" t="s">
        <v>456</v>
      </c>
      <c r="D26" s="572" t="s">
        <v>491</v>
      </c>
      <c r="E26" s="572" t="s">
        <v>1075</v>
      </c>
      <c r="F26" s="572" t="s">
        <v>1092</v>
      </c>
      <c r="G26" s="572" t="s">
        <v>1093</v>
      </c>
      <c r="H26" s="592">
        <v>1</v>
      </c>
      <c r="I26" s="592">
        <v>33.33</v>
      </c>
      <c r="J26" s="572"/>
      <c r="K26" s="572">
        <v>33.33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1073</v>
      </c>
      <c r="B27" s="572" t="s">
        <v>1081</v>
      </c>
      <c r="C27" s="572" t="s">
        <v>456</v>
      </c>
      <c r="D27" s="572" t="s">
        <v>491</v>
      </c>
      <c r="E27" s="572" t="s">
        <v>1075</v>
      </c>
      <c r="F27" s="572" t="s">
        <v>1095</v>
      </c>
      <c r="G27" s="572" t="s">
        <v>1096</v>
      </c>
      <c r="H27" s="592">
        <v>1</v>
      </c>
      <c r="I27" s="592">
        <v>1519</v>
      </c>
      <c r="J27" s="572"/>
      <c r="K27" s="572">
        <v>1519</v>
      </c>
      <c r="L27" s="592"/>
      <c r="M27" s="592"/>
      <c r="N27" s="572"/>
      <c r="O27" s="572"/>
      <c r="P27" s="592"/>
      <c r="Q27" s="592"/>
      <c r="R27" s="577"/>
      <c r="S27" s="593"/>
    </row>
    <row r="28" spans="1:19" ht="14.4" customHeight="1" x14ac:dyDescent="0.3">
      <c r="A28" s="571" t="s">
        <v>1073</v>
      </c>
      <c r="B28" s="572" t="s">
        <v>1081</v>
      </c>
      <c r="C28" s="572" t="s">
        <v>456</v>
      </c>
      <c r="D28" s="572" t="s">
        <v>1071</v>
      </c>
      <c r="E28" s="572" t="s">
        <v>1075</v>
      </c>
      <c r="F28" s="572" t="s">
        <v>1076</v>
      </c>
      <c r="G28" s="572" t="s">
        <v>1077</v>
      </c>
      <c r="H28" s="592"/>
      <c r="I28" s="592"/>
      <c r="J28" s="572"/>
      <c r="K28" s="572"/>
      <c r="L28" s="592">
        <v>20</v>
      </c>
      <c r="M28" s="592">
        <v>740</v>
      </c>
      <c r="N28" s="572">
        <v>1</v>
      </c>
      <c r="O28" s="572">
        <v>37</v>
      </c>
      <c r="P28" s="592">
        <v>1</v>
      </c>
      <c r="Q28" s="592">
        <v>37</v>
      </c>
      <c r="R28" s="577">
        <v>0.05</v>
      </c>
      <c r="S28" s="593">
        <v>37</v>
      </c>
    </row>
    <row r="29" spans="1:19" ht="14.4" customHeight="1" x14ac:dyDescent="0.3">
      <c r="A29" s="571" t="s">
        <v>1073</v>
      </c>
      <c r="B29" s="572" t="s">
        <v>1081</v>
      </c>
      <c r="C29" s="572" t="s">
        <v>456</v>
      </c>
      <c r="D29" s="572" t="s">
        <v>1071</v>
      </c>
      <c r="E29" s="572" t="s">
        <v>1075</v>
      </c>
      <c r="F29" s="572" t="s">
        <v>1076</v>
      </c>
      <c r="G29" s="572" t="s">
        <v>1078</v>
      </c>
      <c r="H29" s="592">
        <v>2</v>
      </c>
      <c r="I29" s="592">
        <v>74</v>
      </c>
      <c r="J29" s="572"/>
      <c r="K29" s="572">
        <v>37</v>
      </c>
      <c r="L29" s="592"/>
      <c r="M29" s="592"/>
      <c r="N29" s="572"/>
      <c r="O29" s="572"/>
      <c r="P29" s="592"/>
      <c r="Q29" s="592"/>
      <c r="R29" s="577"/>
      <c r="S29" s="593"/>
    </row>
    <row r="30" spans="1:19" ht="14.4" customHeight="1" x14ac:dyDescent="0.3">
      <c r="A30" s="571" t="s">
        <v>1073</v>
      </c>
      <c r="B30" s="572" t="s">
        <v>1081</v>
      </c>
      <c r="C30" s="572" t="s">
        <v>456</v>
      </c>
      <c r="D30" s="572" t="s">
        <v>1071</v>
      </c>
      <c r="E30" s="572" t="s">
        <v>1075</v>
      </c>
      <c r="F30" s="572" t="s">
        <v>1079</v>
      </c>
      <c r="G30" s="572" t="s">
        <v>1080</v>
      </c>
      <c r="H30" s="592">
        <v>2</v>
      </c>
      <c r="I30" s="592">
        <v>148</v>
      </c>
      <c r="J30" s="572">
        <v>0.22222222222222221</v>
      </c>
      <c r="K30" s="572">
        <v>74</v>
      </c>
      <c r="L30" s="592">
        <v>9</v>
      </c>
      <c r="M30" s="592">
        <v>666</v>
      </c>
      <c r="N30" s="572">
        <v>1</v>
      </c>
      <c r="O30" s="572">
        <v>74</v>
      </c>
      <c r="P30" s="592">
        <v>8</v>
      </c>
      <c r="Q30" s="592">
        <v>592</v>
      </c>
      <c r="R30" s="577">
        <v>0.88888888888888884</v>
      </c>
      <c r="S30" s="593">
        <v>74</v>
      </c>
    </row>
    <row r="31" spans="1:19" ht="14.4" customHeight="1" x14ac:dyDescent="0.3">
      <c r="A31" s="571" t="s">
        <v>1104</v>
      </c>
      <c r="B31" s="572" t="s">
        <v>1105</v>
      </c>
      <c r="C31" s="572" t="s">
        <v>461</v>
      </c>
      <c r="D31" s="572" t="s">
        <v>1067</v>
      </c>
      <c r="E31" s="572" t="s">
        <v>1075</v>
      </c>
      <c r="F31" s="572" t="s">
        <v>1106</v>
      </c>
      <c r="G31" s="572" t="s">
        <v>1107</v>
      </c>
      <c r="H31" s="592"/>
      <c r="I31" s="592"/>
      <c r="J31" s="572"/>
      <c r="K31" s="572"/>
      <c r="L31" s="592"/>
      <c r="M31" s="592"/>
      <c r="N31" s="572"/>
      <c r="O31" s="572"/>
      <c r="P31" s="592">
        <v>1</v>
      </c>
      <c r="Q31" s="592">
        <v>10766.67</v>
      </c>
      <c r="R31" s="577"/>
      <c r="S31" s="593">
        <v>10766.67</v>
      </c>
    </row>
    <row r="32" spans="1:19" ht="14.4" customHeight="1" x14ac:dyDescent="0.3">
      <c r="A32" s="571" t="s">
        <v>1108</v>
      </c>
      <c r="B32" s="572" t="s">
        <v>1109</v>
      </c>
      <c r="C32" s="572" t="s">
        <v>456</v>
      </c>
      <c r="D32" s="572" t="s">
        <v>1071</v>
      </c>
      <c r="E32" s="572" t="s">
        <v>1075</v>
      </c>
      <c r="F32" s="572" t="s">
        <v>1079</v>
      </c>
      <c r="G32" s="572" t="s">
        <v>1080</v>
      </c>
      <c r="H32" s="592">
        <v>1</v>
      </c>
      <c r="I32" s="592">
        <v>74</v>
      </c>
      <c r="J32" s="572"/>
      <c r="K32" s="572">
        <v>74</v>
      </c>
      <c r="L32" s="592"/>
      <c r="M32" s="592"/>
      <c r="N32" s="572"/>
      <c r="O32" s="572"/>
      <c r="P32" s="592"/>
      <c r="Q32" s="592"/>
      <c r="R32" s="577"/>
      <c r="S32" s="593"/>
    </row>
    <row r="33" spans="1:19" ht="14.4" customHeight="1" x14ac:dyDescent="0.3">
      <c r="A33" s="571" t="s">
        <v>1108</v>
      </c>
      <c r="B33" s="572" t="s">
        <v>1109</v>
      </c>
      <c r="C33" s="572" t="s">
        <v>461</v>
      </c>
      <c r="D33" s="572" t="s">
        <v>1067</v>
      </c>
      <c r="E33" s="572" t="s">
        <v>1075</v>
      </c>
      <c r="F33" s="572" t="s">
        <v>1110</v>
      </c>
      <c r="G33" s="572" t="s">
        <v>1111</v>
      </c>
      <c r="H33" s="592">
        <v>55</v>
      </c>
      <c r="I33" s="592">
        <v>614130</v>
      </c>
      <c r="J33" s="572">
        <v>0.84554804422354091</v>
      </c>
      <c r="K33" s="572">
        <v>11166</v>
      </c>
      <c r="L33" s="592">
        <v>65</v>
      </c>
      <c r="M33" s="592">
        <v>726310</v>
      </c>
      <c r="N33" s="572">
        <v>1</v>
      </c>
      <c r="O33" s="572">
        <v>11174</v>
      </c>
      <c r="P33" s="592">
        <v>86</v>
      </c>
      <c r="Q33" s="592">
        <v>1070012</v>
      </c>
      <c r="R33" s="577">
        <v>1.4732166705676639</v>
      </c>
      <c r="S33" s="593">
        <v>12442</v>
      </c>
    </row>
    <row r="34" spans="1:19" ht="14.4" customHeight="1" x14ac:dyDescent="0.3">
      <c r="A34" s="571" t="s">
        <v>1108</v>
      </c>
      <c r="B34" s="572" t="s">
        <v>1109</v>
      </c>
      <c r="C34" s="572" t="s">
        <v>461</v>
      </c>
      <c r="D34" s="572" t="s">
        <v>1067</v>
      </c>
      <c r="E34" s="572" t="s">
        <v>1075</v>
      </c>
      <c r="F34" s="572" t="s">
        <v>1112</v>
      </c>
      <c r="G34" s="572" t="s">
        <v>1113</v>
      </c>
      <c r="H34" s="592">
        <v>506</v>
      </c>
      <c r="I34" s="592">
        <v>158884</v>
      </c>
      <c r="J34" s="572">
        <v>0.478551850847866</v>
      </c>
      <c r="K34" s="572">
        <v>314</v>
      </c>
      <c r="L34" s="592">
        <v>1054</v>
      </c>
      <c r="M34" s="592">
        <v>332010</v>
      </c>
      <c r="N34" s="572">
        <v>1</v>
      </c>
      <c r="O34" s="572">
        <v>315</v>
      </c>
      <c r="P34" s="592">
        <v>1865</v>
      </c>
      <c r="Q34" s="592">
        <v>557635</v>
      </c>
      <c r="R34" s="577">
        <v>1.6795729044305894</v>
      </c>
      <c r="S34" s="593">
        <v>299</v>
      </c>
    </row>
    <row r="35" spans="1:19" ht="14.4" customHeight="1" x14ac:dyDescent="0.3">
      <c r="A35" s="571" t="s">
        <v>1108</v>
      </c>
      <c r="B35" s="572" t="s">
        <v>1109</v>
      </c>
      <c r="C35" s="572" t="s">
        <v>461</v>
      </c>
      <c r="D35" s="572" t="s">
        <v>1067</v>
      </c>
      <c r="E35" s="572" t="s">
        <v>1075</v>
      </c>
      <c r="F35" s="572" t="s">
        <v>1112</v>
      </c>
      <c r="G35" s="572" t="s">
        <v>1114</v>
      </c>
      <c r="H35" s="592">
        <v>4</v>
      </c>
      <c r="I35" s="592">
        <v>1256</v>
      </c>
      <c r="J35" s="572">
        <v>0.11075837742504409</v>
      </c>
      <c r="K35" s="572">
        <v>314</v>
      </c>
      <c r="L35" s="592">
        <v>36</v>
      </c>
      <c r="M35" s="592">
        <v>11340</v>
      </c>
      <c r="N35" s="572">
        <v>1</v>
      </c>
      <c r="O35" s="572">
        <v>315</v>
      </c>
      <c r="P35" s="592">
        <v>48</v>
      </c>
      <c r="Q35" s="592">
        <v>14352</v>
      </c>
      <c r="R35" s="577">
        <v>1.2656084656084656</v>
      </c>
      <c r="S35" s="593">
        <v>299</v>
      </c>
    </row>
    <row r="36" spans="1:19" ht="14.4" customHeight="1" x14ac:dyDescent="0.3">
      <c r="A36" s="571" t="s">
        <v>1108</v>
      </c>
      <c r="B36" s="572" t="s">
        <v>1109</v>
      </c>
      <c r="C36" s="572" t="s">
        <v>461</v>
      </c>
      <c r="D36" s="572" t="s">
        <v>1067</v>
      </c>
      <c r="E36" s="572" t="s">
        <v>1075</v>
      </c>
      <c r="F36" s="572" t="s">
        <v>1115</v>
      </c>
      <c r="G36" s="572"/>
      <c r="H36" s="592">
        <v>686</v>
      </c>
      <c r="I36" s="592">
        <v>880138</v>
      </c>
      <c r="J36" s="572">
        <v>0.88607024025853087</v>
      </c>
      <c r="K36" s="572">
        <v>1283</v>
      </c>
      <c r="L36" s="592">
        <v>773</v>
      </c>
      <c r="M36" s="592">
        <v>993305</v>
      </c>
      <c r="N36" s="572">
        <v>1</v>
      </c>
      <c r="O36" s="572">
        <v>1285</v>
      </c>
      <c r="P36" s="592"/>
      <c r="Q36" s="592"/>
      <c r="R36" s="577"/>
      <c r="S36" s="593"/>
    </row>
    <row r="37" spans="1:19" ht="14.4" customHeight="1" x14ac:dyDescent="0.3">
      <c r="A37" s="571" t="s">
        <v>1108</v>
      </c>
      <c r="B37" s="572" t="s">
        <v>1109</v>
      </c>
      <c r="C37" s="572" t="s">
        <v>461</v>
      </c>
      <c r="D37" s="572" t="s">
        <v>1067</v>
      </c>
      <c r="E37" s="572" t="s">
        <v>1075</v>
      </c>
      <c r="F37" s="572" t="s">
        <v>1115</v>
      </c>
      <c r="G37" s="572" t="s">
        <v>1116</v>
      </c>
      <c r="H37" s="592">
        <v>583</v>
      </c>
      <c r="I37" s="592">
        <v>747989</v>
      </c>
      <c r="J37" s="572">
        <v>0.92689905573868003</v>
      </c>
      <c r="K37" s="572">
        <v>1283</v>
      </c>
      <c r="L37" s="592">
        <v>628</v>
      </c>
      <c r="M37" s="592">
        <v>806980</v>
      </c>
      <c r="N37" s="572">
        <v>1</v>
      </c>
      <c r="O37" s="572">
        <v>1285</v>
      </c>
      <c r="P37" s="592"/>
      <c r="Q37" s="592"/>
      <c r="R37" s="577"/>
      <c r="S37" s="593"/>
    </row>
    <row r="38" spans="1:19" ht="14.4" customHeight="1" x14ac:dyDescent="0.3">
      <c r="A38" s="571" t="s">
        <v>1108</v>
      </c>
      <c r="B38" s="572" t="s">
        <v>1109</v>
      </c>
      <c r="C38" s="572" t="s">
        <v>461</v>
      </c>
      <c r="D38" s="572" t="s">
        <v>1067</v>
      </c>
      <c r="E38" s="572" t="s">
        <v>1075</v>
      </c>
      <c r="F38" s="572" t="s">
        <v>1117</v>
      </c>
      <c r="G38" s="572" t="s">
        <v>1118</v>
      </c>
      <c r="H38" s="592">
        <v>76</v>
      </c>
      <c r="I38" s="592">
        <v>741228</v>
      </c>
      <c r="J38" s="572">
        <v>1.2654988731817252</v>
      </c>
      <c r="K38" s="572">
        <v>9753</v>
      </c>
      <c r="L38" s="592">
        <v>60</v>
      </c>
      <c r="M38" s="592">
        <v>585720</v>
      </c>
      <c r="N38" s="572">
        <v>1</v>
      </c>
      <c r="O38" s="572">
        <v>9762</v>
      </c>
      <c r="P38" s="592">
        <v>55</v>
      </c>
      <c r="Q38" s="592">
        <v>575685</v>
      </c>
      <c r="R38" s="577">
        <v>0.98286724031960659</v>
      </c>
      <c r="S38" s="593">
        <v>10467</v>
      </c>
    </row>
    <row r="39" spans="1:19" ht="14.4" customHeight="1" x14ac:dyDescent="0.3">
      <c r="A39" s="571" t="s">
        <v>1108</v>
      </c>
      <c r="B39" s="572" t="s">
        <v>1109</v>
      </c>
      <c r="C39" s="572" t="s">
        <v>461</v>
      </c>
      <c r="D39" s="572" t="s">
        <v>1067</v>
      </c>
      <c r="E39" s="572" t="s">
        <v>1075</v>
      </c>
      <c r="F39" s="572" t="s">
        <v>1117</v>
      </c>
      <c r="G39" s="572" t="s">
        <v>1119</v>
      </c>
      <c r="H39" s="592">
        <v>12</v>
      </c>
      <c r="I39" s="592">
        <v>117036</v>
      </c>
      <c r="J39" s="572">
        <v>1.0899033357545957</v>
      </c>
      <c r="K39" s="572">
        <v>9753</v>
      </c>
      <c r="L39" s="592">
        <v>11</v>
      </c>
      <c r="M39" s="592">
        <v>107382</v>
      </c>
      <c r="N39" s="572">
        <v>1</v>
      </c>
      <c r="O39" s="572">
        <v>9762</v>
      </c>
      <c r="P39" s="592">
        <v>5</v>
      </c>
      <c r="Q39" s="592">
        <v>52335</v>
      </c>
      <c r="R39" s="577">
        <v>0.48737218528244958</v>
      </c>
      <c r="S39" s="593">
        <v>10467</v>
      </c>
    </row>
    <row r="40" spans="1:19" ht="14.4" customHeight="1" x14ac:dyDescent="0.3">
      <c r="A40" s="571" t="s">
        <v>1108</v>
      </c>
      <c r="B40" s="572" t="s">
        <v>1109</v>
      </c>
      <c r="C40" s="572" t="s">
        <v>461</v>
      </c>
      <c r="D40" s="572" t="s">
        <v>1067</v>
      </c>
      <c r="E40" s="572" t="s">
        <v>1075</v>
      </c>
      <c r="F40" s="572" t="s">
        <v>1120</v>
      </c>
      <c r="G40" s="572" t="s">
        <v>1121</v>
      </c>
      <c r="H40" s="592">
        <v>2783</v>
      </c>
      <c r="I40" s="592">
        <v>1210605</v>
      </c>
      <c r="J40" s="572"/>
      <c r="K40" s="572">
        <v>435</v>
      </c>
      <c r="L40" s="592"/>
      <c r="M40" s="592"/>
      <c r="N40" s="572"/>
      <c r="O40" s="572"/>
      <c r="P40" s="592"/>
      <c r="Q40" s="592"/>
      <c r="R40" s="577"/>
      <c r="S40" s="593"/>
    </row>
    <row r="41" spans="1:19" ht="14.4" customHeight="1" x14ac:dyDescent="0.3">
      <c r="A41" s="571" t="s">
        <v>1108</v>
      </c>
      <c r="B41" s="572" t="s">
        <v>1109</v>
      </c>
      <c r="C41" s="572" t="s">
        <v>461</v>
      </c>
      <c r="D41" s="572" t="s">
        <v>1067</v>
      </c>
      <c r="E41" s="572" t="s">
        <v>1075</v>
      </c>
      <c r="F41" s="572" t="s">
        <v>1122</v>
      </c>
      <c r="G41" s="572"/>
      <c r="H41" s="592">
        <v>114</v>
      </c>
      <c r="I41" s="592">
        <v>115254</v>
      </c>
      <c r="J41" s="572">
        <v>0.10400671395311062</v>
      </c>
      <c r="K41" s="572">
        <v>1011</v>
      </c>
      <c r="L41" s="592">
        <v>1095</v>
      </c>
      <c r="M41" s="592">
        <v>1108140</v>
      </c>
      <c r="N41" s="572">
        <v>1</v>
      </c>
      <c r="O41" s="572">
        <v>1012</v>
      </c>
      <c r="P41" s="592"/>
      <c r="Q41" s="592"/>
      <c r="R41" s="577"/>
      <c r="S41" s="593"/>
    </row>
    <row r="42" spans="1:19" ht="14.4" customHeight="1" x14ac:dyDescent="0.3">
      <c r="A42" s="571" t="s">
        <v>1108</v>
      </c>
      <c r="B42" s="572" t="s">
        <v>1109</v>
      </c>
      <c r="C42" s="572" t="s">
        <v>461</v>
      </c>
      <c r="D42" s="572" t="s">
        <v>1067</v>
      </c>
      <c r="E42" s="572" t="s">
        <v>1075</v>
      </c>
      <c r="F42" s="572" t="s">
        <v>1122</v>
      </c>
      <c r="G42" s="572" t="s">
        <v>1123</v>
      </c>
      <c r="H42" s="592">
        <v>145</v>
      </c>
      <c r="I42" s="592">
        <v>146595</v>
      </c>
      <c r="J42" s="572">
        <v>4.5267724802371543</v>
      </c>
      <c r="K42" s="572">
        <v>1011</v>
      </c>
      <c r="L42" s="592">
        <v>32</v>
      </c>
      <c r="M42" s="592">
        <v>32384</v>
      </c>
      <c r="N42" s="572">
        <v>1</v>
      </c>
      <c r="O42" s="572">
        <v>1012</v>
      </c>
      <c r="P42" s="592"/>
      <c r="Q42" s="592"/>
      <c r="R42" s="577"/>
      <c r="S42" s="593"/>
    </row>
    <row r="43" spans="1:19" ht="14.4" customHeight="1" x14ac:dyDescent="0.3">
      <c r="A43" s="571" t="s">
        <v>1108</v>
      </c>
      <c r="B43" s="572" t="s">
        <v>1109</v>
      </c>
      <c r="C43" s="572" t="s">
        <v>461</v>
      </c>
      <c r="D43" s="572" t="s">
        <v>1067</v>
      </c>
      <c r="E43" s="572" t="s">
        <v>1075</v>
      </c>
      <c r="F43" s="572" t="s">
        <v>1124</v>
      </c>
      <c r="G43" s="572"/>
      <c r="H43" s="592">
        <v>14637</v>
      </c>
      <c r="I43" s="592">
        <v>33577278</v>
      </c>
      <c r="J43" s="572">
        <v>2.2541069122710087</v>
      </c>
      <c r="K43" s="572">
        <v>2294</v>
      </c>
      <c r="L43" s="592">
        <v>6485</v>
      </c>
      <c r="M43" s="592">
        <v>14896045</v>
      </c>
      <c r="N43" s="572">
        <v>1</v>
      </c>
      <c r="O43" s="572">
        <v>2297</v>
      </c>
      <c r="P43" s="592"/>
      <c r="Q43" s="592"/>
      <c r="R43" s="577"/>
      <c r="S43" s="593"/>
    </row>
    <row r="44" spans="1:19" ht="14.4" customHeight="1" x14ac:dyDescent="0.3">
      <c r="A44" s="571" t="s">
        <v>1108</v>
      </c>
      <c r="B44" s="572" t="s">
        <v>1109</v>
      </c>
      <c r="C44" s="572" t="s">
        <v>461</v>
      </c>
      <c r="D44" s="572" t="s">
        <v>1067</v>
      </c>
      <c r="E44" s="572" t="s">
        <v>1075</v>
      </c>
      <c r="F44" s="572" t="s">
        <v>1124</v>
      </c>
      <c r="G44" s="572" t="s">
        <v>1125</v>
      </c>
      <c r="H44" s="592">
        <v>14310</v>
      </c>
      <c r="I44" s="592">
        <v>32827140</v>
      </c>
      <c r="J44" s="572">
        <v>1.5523908760456142</v>
      </c>
      <c r="K44" s="572">
        <v>2294</v>
      </c>
      <c r="L44" s="592">
        <v>9206</v>
      </c>
      <c r="M44" s="592">
        <v>21146182</v>
      </c>
      <c r="N44" s="572">
        <v>1</v>
      </c>
      <c r="O44" s="572">
        <v>2297</v>
      </c>
      <c r="P44" s="592"/>
      <c r="Q44" s="592"/>
      <c r="R44" s="577"/>
      <c r="S44" s="593"/>
    </row>
    <row r="45" spans="1:19" ht="14.4" customHeight="1" x14ac:dyDescent="0.3">
      <c r="A45" s="571" t="s">
        <v>1108</v>
      </c>
      <c r="B45" s="572" t="s">
        <v>1109</v>
      </c>
      <c r="C45" s="572" t="s">
        <v>461</v>
      </c>
      <c r="D45" s="572" t="s">
        <v>1067</v>
      </c>
      <c r="E45" s="572" t="s">
        <v>1075</v>
      </c>
      <c r="F45" s="572" t="s">
        <v>1126</v>
      </c>
      <c r="G45" s="572" t="s">
        <v>1127</v>
      </c>
      <c r="H45" s="592"/>
      <c r="I45" s="592"/>
      <c r="J45" s="572"/>
      <c r="K45" s="572"/>
      <c r="L45" s="592">
        <v>1</v>
      </c>
      <c r="M45" s="592">
        <v>374</v>
      </c>
      <c r="N45" s="572">
        <v>1</v>
      </c>
      <c r="O45" s="572">
        <v>374</v>
      </c>
      <c r="P45" s="592"/>
      <c r="Q45" s="592"/>
      <c r="R45" s="577"/>
      <c r="S45" s="593"/>
    </row>
    <row r="46" spans="1:19" ht="14.4" customHeight="1" x14ac:dyDescent="0.3">
      <c r="A46" s="571" t="s">
        <v>1108</v>
      </c>
      <c r="B46" s="572" t="s">
        <v>1109</v>
      </c>
      <c r="C46" s="572" t="s">
        <v>461</v>
      </c>
      <c r="D46" s="572" t="s">
        <v>1067</v>
      </c>
      <c r="E46" s="572" t="s">
        <v>1075</v>
      </c>
      <c r="F46" s="572" t="s">
        <v>1128</v>
      </c>
      <c r="G46" s="572" t="s">
        <v>1129</v>
      </c>
      <c r="H46" s="592">
        <v>56</v>
      </c>
      <c r="I46" s="592">
        <v>29568</v>
      </c>
      <c r="J46" s="572">
        <v>0.81159420289855078</v>
      </c>
      <c r="K46" s="572">
        <v>528</v>
      </c>
      <c r="L46" s="592">
        <v>69</v>
      </c>
      <c r="M46" s="592">
        <v>36432</v>
      </c>
      <c r="N46" s="572">
        <v>1</v>
      </c>
      <c r="O46" s="572">
        <v>528</v>
      </c>
      <c r="P46" s="592">
        <v>88</v>
      </c>
      <c r="Q46" s="592">
        <v>58088</v>
      </c>
      <c r="R46" s="577">
        <v>1.5944224857268336</v>
      </c>
      <c r="S46" s="593">
        <v>660.09090909090912</v>
      </c>
    </row>
    <row r="47" spans="1:19" ht="14.4" customHeight="1" x14ac:dyDescent="0.3">
      <c r="A47" s="571" t="s">
        <v>1108</v>
      </c>
      <c r="B47" s="572" t="s">
        <v>1109</v>
      </c>
      <c r="C47" s="572" t="s">
        <v>461</v>
      </c>
      <c r="D47" s="572" t="s">
        <v>1067</v>
      </c>
      <c r="E47" s="572" t="s">
        <v>1075</v>
      </c>
      <c r="F47" s="572" t="s">
        <v>1130</v>
      </c>
      <c r="G47" s="572" t="s">
        <v>1131</v>
      </c>
      <c r="H47" s="592">
        <v>103</v>
      </c>
      <c r="I47" s="592">
        <v>96408</v>
      </c>
      <c r="J47" s="572">
        <v>0.81658789449611224</v>
      </c>
      <c r="K47" s="572">
        <v>936</v>
      </c>
      <c r="L47" s="592">
        <v>126</v>
      </c>
      <c r="M47" s="592">
        <v>118062</v>
      </c>
      <c r="N47" s="572">
        <v>1</v>
      </c>
      <c r="O47" s="572">
        <v>937</v>
      </c>
      <c r="P47" s="592">
        <v>150</v>
      </c>
      <c r="Q47" s="592">
        <v>144300</v>
      </c>
      <c r="R47" s="577">
        <v>1.2222391624739544</v>
      </c>
      <c r="S47" s="593">
        <v>962</v>
      </c>
    </row>
    <row r="48" spans="1:19" ht="14.4" customHeight="1" x14ac:dyDescent="0.3">
      <c r="A48" s="571" t="s">
        <v>1108</v>
      </c>
      <c r="B48" s="572" t="s">
        <v>1109</v>
      </c>
      <c r="C48" s="572" t="s">
        <v>461</v>
      </c>
      <c r="D48" s="572" t="s">
        <v>1067</v>
      </c>
      <c r="E48" s="572" t="s">
        <v>1075</v>
      </c>
      <c r="F48" s="572" t="s">
        <v>1130</v>
      </c>
      <c r="G48" s="572" t="s">
        <v>1132</v>
      </c>
      <c r="H48" s="592">
        <v>5</v>
      </c>
      <c r="I48" s="592">
        <v>4680</v>
      </c>
      <c r="J48" s="572">
        <v>0.55496264674493068</v>
      </c>
      <c r="K48" s="572">
        <v>936</v>
      </c>
      <c r="L48" s="592">
        <v>9</v>
      </c>
      <c r="M48" s="592">
        <v>8433</v>
      </c>
      <c r="N48" s="572">
        <v>1</v>
      </c>
      <c r="O48" s="572">
        <v>937</v>
      </c>
      <c r="P48" s="592">
        <v>10</v>
      </c>
      <c r="Q48" s="592">
        <v>9620</v>
      </c>
      <c r="R48" s="577">
        <v>1.1407565516423575</v>
      </c>
      <c r="S48" s="593">
        <v>962</v>
      </c>
    </row>
    <row r="49" spans="1:19" ht="14.4" customHeight="1" x14ac:dyDescent="0.3">
      <c r="A49" s="571" t="s">
        <v>1108</v>
      </c>
      <c r="B49" s="572" t="s">
        <v>1109</v>
      </c>
      <c r="C49" s="572" t="s">
        <v>461</v>
      </c>
      <c r="D49" s="572" t="s">
        <v>1067</v>
      </c>
      <c r="E49" s="572" t="s">
        <v>1075</v>
      </c>
      <c r="F49" s="572" t="s">
        <v>1133</v>
      </c>
      <c r="G49" s="572" t="s">
        <v>1134</v>
      </c>
      <c r="H49" s="592">
        <v>3</v>
      </c>
      <c r="I49" s="592">
        <v>20790</v>
      </c>
      <c r="J49" s="572">
        <v>0.33304498269896193</v>
      </c>
      <c r="K49" s="572">
        <v>6930</v>
      </c>
      <c r="L49" s="592">
        <v>9</v>
      </c>
      <c r="M49" s="592">
        <v>62424</v>
      </c>
      <c r="N49" s="572">
        <v>1</v>
      </c>
      <c r="O49" s="572">
        <v>6936</v>
      </c>
      <c r="P49" s="592">
        <v>10</v>
      </c>
      <c r="Q49" s="592">
        <v>75490</v>
      </c>
      <c r="R49" s="577">
        <v>1.2093105215942586</v>
      </c>
      <c r="S49" s="593">
        <v>7549</v>
      </c>
    </row>
    <row r="50" spans="1:19" ht="14.4" customHeight="1" x14ac:dyDescent="0.3">
      <c r="A50" s="571" t="s">
        <v>1108</v>
      </c>
      <c r="B50" s="572" t="s">
        <v>1109</v>
      </c>
      <c r="C50" s="572" t="s">
        <v>461</v>
      </c>
      <c r="D50" s="572" t="s">
        <v>1067</v>
      </c>
      <c r="E50" s="572" t="s">
        <v>1075</v>
      </c>
      <c r="F50" s="572" t="s">
        <v>1133</v>
      </c>
      <c r="G50" s="572" t="s">
        <v>1135</v>
      </c>
      <c r="H50" s="592">
        <v>395</v>
      </c>
      <c r="I50" s="592">
        <v>2737350</v>
      </c>
      <c r="J50" s="572">
        <v>0.97687699133235117</v>
      </c>
      <c r="K50" s="572">
        <v>6930</v>
      </c>
      <c r="L50" s="592">
        <v>404</v>
      </c>
      <c r="M50" s="592">
        <v>2802144</v>
      </c>
      <c r="N50" s="572">
        <v>1</v>
      </c>
      <c r="O50" s="572">
        <v>6936</v>
      </c>
      <c r="P50" s="592">
        <v>399</v>
      </c>
      <c r="Q50" s="592">
        <v>3012051</v>
      </c>
      <c r="R50" s="577">
        <v>1.0749094264962828</v>
      </c>
      <c r="S50" s="593">
        <v>7549</v>
      </c>
    </row>
    <row r="51" spans="1:19" ht="14.4" customHeight="1" x14ac:dyDescent="0.3">
      <c r="A51" s="571" t="s">
        <v>1108</v>
      </c>
      <c r="B51" s="572" t="s">
        <v>1109</v>
      </c>
      <c r="C51" s="572" t="s">
        <v>461</v>
      </c>
      <c r="D51" s="572" t="s">
        <v>1067</v>
      </c>
      <c r="E51" s="572" t="s">
        <v>1075</v>
      </c>
      <c r="F51" s="572" t="s">
        <v>1136</v>
      </c>
      <c r="G51" s="572" t="s">
        <v>1137</v>
      </c>
      <c r="H51" s="592">
        <v>13</v>
      </c>
      <c r="I51" s="592">
        <v>46267</v>
      </c>
      <c r="J51" s="572">
        <v>0.86593673965936735</v>
      </c>
      <c r="K51" s="572">
        <v>3559</v>
      </c>
      <c r="L51" s="592">
        <v>15</v>
      </c>
      <c r="M51" s="592">
        <v>53430</v>
      </c>
      <c r="N51" s="572">
        <v>1</v>
      </c>
      <c r="O51" s="572">
        <v>3562</v>
      </c>
      <c r="P51" s="592">
        <v>28</v>
      </c>
      <c r="Q51" s="592">
        <v>147616</v>
      </c>
      <c r="R51" s="577">
        <v>2.7627924387048473</v>
      </c>
      <c r="S51" s="593">
        <v>5272</v>
      </c>
    </row>
    <row r="52" spans="1:19" ht="14.4" customHeight="1" x14ac:dyDescent="0.3">
      <c r="A52" s="571" t="s">
        <v>1108</v>
      </c>
      <c r="B52" s="572" t="s">
        <v>1109</v>
      </c>
      <c r="C52" s="572" t="s">
        <v>461</v>
      </c>
      <c r="D52" s="572" t="s">
        <v>1067</v>
      </c>
      <c r="E52" s="572" t="s">
        <v>1075</v>
      </c>
      <c r="F52" s="572" t="s">
        <v>1136</v>
      </c>
      <c r="G52" s="572" t="s">
        <v>1138</v>
      </c>
      <c r="H52" s="592">
        <v>5</v>
      </c>
      <c r="I52" s="592">
        <v>17795</v>
      </c>
      <c r="J52" s="572"/>
      <c r="K52" s="572">
        <v>3559</v>
      </c>
      <c r="L52" s="592"/>
      <c r="M52" s="592"/>
      <c r="N52" s="572"/>
      <c r="O52" s="572"/>
      <c r="P52" s="592">
        <v>6</v>
      </c>
      <c r="Q52" s="592">
        <v>31632</v>
      </c>
      <c r="R52" s="577"/>
      <c r="S52" s="593">
        <v>5272</v>
      </c>
    </row>
    <row r="53" spans="1:19" ht="14.4" customHeight="1" x14ac:dyDescent="0.3">
      <c r="A53" s="571" t="s">
        <v>1108</v>
      </c>
      <c r="B53" s="572" t="s">
        <v>1109</v>
      </c>
      <c r="C53" s="572" t="s">
        <v>461</v>
      </c>
      <c r="D53" s="572" t="s">
        <v>1067</v>
      </c>
      <c r="E53" s="572" t="s">
        <v>1075</v>
      </c>
      <c r="F53" s="572" t="s">
        <v>1139</v>
      </c>
      <c r="G53" s="572" t="s">
        <v>1140</v>
      </c>
      <c r="H53" s="592">
        <v>46</v>
      </c>
      <c r="I53" s="592">
        <v>411102</v>
      </c>
      <c r="J53" s="572">
        <v>0.68602982404613777</v>
      </c>
      <c r="K53" s="572">
        <v>8937</v>
      </c>
      <c r="L53" s="592">
        <v>67</v>
      </c>
      <c r="M53" s="592">
        <v>599248</v>
      </c>
      <c r="N53" s="572">
        <v>1</v>
      </c>
      <c r="O53" s="572">
        <v>8944</v>
      </c>
      <c r="P53" s="592">
        <v>68</v>
      </c>
      <c r="Q53" s="592">
        <v>715632</v>
      </c>
      <c r="R53" s="577">
        <v>1.1942167516620832</v>
      </c>
      <c r="S53" s="593">
        <v>10524</v>
      </c>
    </row>
    <row r="54" spans="1:19" ht="14.4" customHeight="1" x14ac:dyDescent="0.3">
      <c r="A54" s="571" t="s">
        <v>1108</v>
      </c>
      <c r="B54" s="572" t="s">
        <v>1109</v>
      </c>
      <c r="C54" s="572" t="s">
        <v>461</v>
      </c>
      <c r="D54" s="572" t="s">
        <v>1067</v>
      </c>
      <c r="E54" s="572" t="s">
        <v>1075</v>
      </c>
      <c r="F54" s="572" t="s">
        <v>1139</v>
      </c>
      <c r="G54" s="572" t="s">
        <v>1141</v>
      </c>
      <c r="H54" s="592">
        <v>4</v>
      </c>
      <c r="I54" s="592">
        <v>35748</v>
      </c>
      <c r="J54" s="572">
        <v>1.3322898032200359</v>
      </c>
      <c r="K54" s="572">
        <v>8937</v>
      </c>
      <c r="L54" s="592">
        <v>3</v>
      </c>
      <c r="M54" s="592">
        <v>26832</v>
      </c>
      <c r="N54" s="572">
        <v>1</v>
      </c>
      <c r="O54" s="572">
        <v>8944</v>
      </c>
      <c r="P54" s="592">
        <v>6</v>
      </c>
      <c r="Q54" s="592">
        <v>63144</v>
      </c>
      <c r="R54" s="577">
        <v>2.3533094812164581</v>
      </c>
      <c r="S54" s="593">
        <v>10524</v>
      </c>
    </row>
    <row r="55" spans="1:19" ht="14.4" customHeight="1" x14ac:dyDescent="0.3">
      <c r="A55" s="571" t="s">
        <v>1108</v>
      </c>
      <c r="B55" s="572" t="s">
        <v>1109</v>
      </c>
      <c r="C55" s="572" t="s">
        <v>461</v>
      </c>
      <c r="D55" s="572" t="s">
        <v>1067</v>
      </c>
      <c r="E55" s="572" t="s">
        <v>1075</v>
      </c>
      <c r="F55" s="572" t="s">
        <v>1142</v>
      </c>
      <c r="G55" s="572" t="s">
        <v>1143</v>
      </c>
      <c r="H55" s="592">
        <v>4</v>
      </c>
      <c r="I55" s="592">
        <v>43716</v>
      </c>
      <c r="J55" s="572">
        <v>0.49963426899515406</v>
      </c>
      <c r="K55" s="572">
        <v>10929</v>
      </c>
      <c r="L55" s="592">
        <v>8</v>
      </c>
      <c r="M55" s="592">
        <v>87496</v>
      </c>
      <c r="N55" s="572">
        <v>1</v>
      </c>
      <c r="O55" s="572">
        <v>10937</v>
      </c>
      <c r="P55" s="592">
        <v>4</v>
      </c>
      <c r="Q55" s="592">
        <v>49768</v>
      </c>
      <c r="R55" s="577">
        <v>0.56880314528664166</v>
      </c>
      <c r="S55" s="593">
        <v>12442</v>
      </c>
    </row>
    <row r="56" spans="1:19" ht="14.4" customHeight="1" x14ac:dyDescent="0.3">
      <c r="A56" s="571" t="s">
        <v>1108</v>
      </c>
      <c r="B56" s="572" t="s">
        <v>1109</v>
      </c>
      <c r="C56" s="572" t="s">
        <v>461</v>
      </c>
      <c r="D56" s="572" t="s">
        <v>1067</v>
      </c>
      <c r="E56" s="572" t="s">
        <v>1075</v>
      </c>
      <c r="F56" s="572" t="s">
        <v>1144</v>
      </c>
      <c r="G56" s="572" t="s">
        <v>1145</v>
      </c>
      <c r="H56" s="592">
        <v>11</v>
      </c>
      <c r="I56" s="592">
        <v>12133</v>
      </c>
      <c r="J56" s="572">
        <v>5.4950181159420293</v>
      </c>
      <c r="K56" s="572">
        <v>1103</v>
      </c>
      <c r="L56" s="592">
        <v>2</v>
      </c>
      <c r="M56" s="592">
        <v>2208</v>
      </c>
      <c r="N56" s="572">
        <v>1</v>
      </c>
      <c r="O56" s="572">
        <v>1104</v>
      </c>
      <c r="P56" s="592">
        <v>3</v>
      </c>
      <c r="Q56" s="592">
        <v>3342</v>
      </c>
      <c r="R56" s="577">
        <v>1.513586956521739</v>
      </c>
      <c r="S56" s="593">
        <v>1114</v>
      </c>
    </row>
    <row r="57" spans="1:19" ht="14.4" customHeight="1" x14ac:dyDescent="0.3">
      <c r="A57" s="571" t="s">
        <v>1108</v>
      </c>
      <c r="B57" s="572" t="s">
        <v>1109</v>
      </c>
      <c r="C57" s="572" t="s">
        <v>461</v>
      </c>
      <c r="D57" s="572" t="s">
        <v>1067</v>
      </c>
      <c r="E57" s="572" t="s">
        <v>1075</v>
      </c>
      <c r="F57" s="572" t="s">
        <v>1144</v>
      </c>
      <c r="G57" s="572" t="s">
        <v>1146</v>
      </c>
      <c r="H57" s="592"/>
      <c r="I57" s="592"/>
      <c r="J57" s="572"/>
      <c r="K57" s="572"/>
      <c r="L57" s="592"/>
      <c r="M57" s="592"/>
      <c r="N57" s="572"/>
      <c r="O57" s="572"/>
      <c r="P57" s="592">
        <v>1</v>
      </c>
      <c r="Q57" s="592">
        <v>1114</v>
      </c>
      <c r="R57" s="577"/>
      <c r="S57" s="593">
        <v>1114</v>
      </c>
    </row>
    <row r="58" spans="1:19" ht="14.4" customHeight="1" x14ac:dyDescent="0.3">
      <c r="A58" s="571" t="s">
        <v>1108</v>
      </c>
      <c r="B58" s="572" t="s">
        <v>1109</v>
      </c>
      <c r="C58" s="572" t="s">
        <v>461</v>
      </c>
      <c r="D58" s="572" t="s">
        <v>1067</v>
      </c>
      <c r="E58" s="572" t="s">
        <v>1075</v>
      </c>
      <c r="F58" s="572" t="s">
        <v>1147</v>
      </c>
      <c r="G58" s="572" t="s">
        <v>1148</v>
      </c>
      <c r="H58" s="592">
        <v>6</v>
      </c>
      <c r="I58" s="592">
        <v>3618</v>
      </c>
      <c r="J58" s="572">
        <v>6</v>
      </c>
      <c r="K58" s="572">
        <v>603</v>
      </c>
      <c r="L58" s="592">
        <v>1</v>
      </c>
      <c r="M58" s="592">
        <v>603</v>
      </c>
      <c r="N58" s="572">
        <v>1</v>
      </c>
      <c r="O58" s="572">
        <v>603</v>
      </c>
      <c r="P58" s="592">
        <v>2</v>
      </c>
      <c r="Q58" s="592">
        <v>1248</v>
      </c>
      <c r="R58" s="577">
        <v>2.0696517412935322</v>
      </c>
      <c r="S58" s="593">
        <v>624</v>
      </c>
    </row>
    <row r="59" spans="1:19" ht="14.4" customHeight="1" x14ac:dyDescent="0.3">
      <c r="A59" s="571" t="s">
        <v>1108</v>
      </c>
      <c r="B59" s="572" t="s">
        <v>1109</v>
      </c>
      <c r="C59" s="572" t="s">
        <v>461</v>
      </c>
      <c r="D59" s="572" t="s">
        <v>1067</v>
      </c>
      <c r="E59" s="572" t="s">
        <v>1075</v>
      </c>
      <c r="F59" s="572" t="s">
        <v>1147</v>
      </c>
      <c r="G59" s="572" t="s">
        <v>1149</v>
      </c>
      <c r="H59" s="592"/>
      <c r="I59" s="592"/>
      <c r="J59" s="572"/>
      <c r="K59" s="572"/>
      <c r="L59" s="592">
        <v>3</v>
      </c>
      <c r="M59" s="592">
        <v>1809</v>
      </c>
      <c r="N59" s="572">
        <v>1</v>
      </c>
      <c r="O59" s="572">
        <v>603</v>
      </c>
      <c r="P59" s="592">
        <v>2</v>
      </c>
      <c r="Q59" s="592">
        <v>1248</v>
      </c>
      <c r="R59" s="577">
        <v>0.68988391376451075</v>
      </c>
      <c r="S59" s="593">
        <v>624</v>
      </c>
    </row>
    <row r="60" spans="1:19" ht="14.4" customHeight="1" x14ac:dyDescent="0.3">
      <c r="A60" s="571" t="s">
        <v>1108</v>
      </c>
      <c r="B60" s="572" t="s">
        <v>1109</v>
      </c>
      <c r="C60" s="572" t="s">
        <v>461</v>
      </c>
      <c r="D60" s="572" t="s">
        <v>1067</v>
      </c>
      <c r="E60" s="572" t="s">
        <v>1075</v>
      </c>
      <c r="F60" s="572" t="s">
        <v>1150</v>
      </c>
      <c r="G60" s="572"/>
      <c r="H60" s="592"/>
      <c r="I60" s="592"/>
      <c r="J60" s="572"/>
      <c r="K60" s="572"/>
      <c r="L60" s="592">
        <v>120</v>
      </c>
      <c r="M60" s="592">
        <v>0</v>
      </c>
      <c r="N60" s="572"/>
      <c r="O60" s="572">
        <v>0</v>
      </c>
      <c r="P60" s="592"/>
      <c r="Q60" s="592"/>
      <c r="R60" s="577"/>
      <c r="S60" s="593"/>
    </row>
    <row r="61" spans="1:19" ht="14.4" customHeight="1" x14ac:dyDescent="0.3">
      <c r="A61" s="571" t="s">
        <v>1108</v>
      </c>
      <c r="B61" s="572" t="s">
        <v>1109</v>
      </c>
      <c r="C61" s="572" t="s">
        <v>461</v>
      </c>
      <c r="D61" s="572" t="s">
        <v>1067</v>
      </c>
      <c r="E61" s="572" t="s">
        <v>1075</v>
      </c>
      <c r="F61" s="572" t="s">
        <v>1151</v>
      </c>
      <c r="G61" s="572"/>
      <c r="H61" s="592"/>
      <c r="I61" s="592"/>
      <c r="J61" s="572"/>
      <c r="K61" s="572"/>
      <c r="L61" s="592">
        <v>103</v>
      </c>
      <c r="M61" s="592">
        <v>6193596</v>
      </c>
      <c r="N61" s="572">
        <v>1</v>
      </c>
      <c r="O61" s="572">
        <v>60132</v>
      </c>
      <c r="P61" s="592"/>
      <c r="Q61" s="592"/>
      <c r="R61" s="577"/>
      <c r="S61" s="593"/>
    </row>
    <row r="62" spans="1:19" ht="14.4" customHeight="1" x14ac:dyDescent="0.3">
      <c r="A62" s="571" t="s">
        <v>1108</v>
      </c>
      <c r="B62" s="572" t="s">
        <v>1109</v>
      </c>
      <c r="C62" s="572" t="s">
        <v>461</v>
      </c>
      <c r="D62" s="572" t="s">
        <v>1067</v>
      </c>
      <c r="E62" s="572" t="s">
        <v>1075</v>
      </c>
      <c r="F62" s="572" t="s">
        <v>1152</v>
      </c>
      <c r="G62" s="572"/>
      <c r="H62" s="592"/>
      <c r="I62" s="592"/>
      <c r="J62" s="572"/>
      <c r="K62" s="572"/>
      <c r="L62" s="592">
        <v>15</v>
      </c>
      <c r="M62" s="592">
        <v>0</v>
      </c>
      <c r="N62" s="572"/>
      <c r="O62" s="572">
        <v>0</v>
      </c>
      <c r="P62" s="592"/>
      <c r="Q62" s="592"/>
      <c r="R62" s="577"/>
      <c r="S62" s="593"/>
    </row>
    <row r="63" spans="1:19" ht="14.4" customHeight="1" x14ac:dyDescent="0.3">
      <c r="A63" s="571" t="s">
        <v>1108</v>
      </c>
      <c r="B63" s="572" t="s">
        <v>1109</v>
      </c>
      <c r="C63" s="572" t="s">
        <v>461</v>
      </c>
      <c r="D63" s="572" t="s">
        <v>1067</v>
      </c>
      <c r="E63" s="572" t="s">
        <v>1075</v>
      </c>
      <c r="F63" s="572" t="s">
        <v>1153</v>
      </c>
      <c r="G63" s="572"/>
      <c r="H63" s="592"/>
      <c r="I63" s="592"/>
      <c r="J63" s="572"/>
      <c r="K63" s="572"/>
      <c r="L63" s="592">
        <v>33</v>
      </c>
      <c r="M63" s="592">
        <v>639540</v>
      </c>
      <c r="N63" s="572">
        <v>1</v>
      </c>
      <c r="O63" s="572">
        <v>19380</v>
      </c>
      <c r="P63" s="592"/>
      <c r="Q63" s="592"/>
      <c r="R63" s="577"/>
      <c r="S63" s="593"/>
    </row>
    <row r="64" spans="1:19" ht="14.4" customHeight="1" x14ac:dyDescent="0.3">
      <c r="A64" s="571" t="s">
        <v>1108</v>
      </c>
      <c r="B64" s="572" t="s">
        <v>1109</v>
      </c>
      <c r="C64" s="572" t="s">
        <v>461</v>
      </c>
      <c r="D64" s="572" t="s">
        <v>1067</v>
      </c>
      <c r="E64" s="572" t="s">
        <v>1075</v>
      </c>
      <c r="F64" s="572" t="s">
        <v>1154</v>
      </c>
      <c r="G64" s="572" t="s">
        <v>1155</v>
      </c>
      <c r="H64" s="592"/>
      <c r="I64" s="592"/>
      <c r="J64" s="572"/>
      <c r="K64" s="572"/>
      <c r="L64" s="592"/>
      <c r="M64" s="592"/>
      <c r="N64" s="572"/>
      <c r="O64" s="572"/>
      <c r="P64" s="592">
        <v>182</v>
      </c>
      <c r="Q64" s="592">
        <v>110838</v>
      </c>
      <c r="R64" s="577"/>
      <c r="S64" s="593">
        <v>609</v>
      </c>
    </row>
    <row r="65" spans="1:19" ht="14.4" customHeight="1" x14ac:dyDescent="0.3">
      <c r="A65" s="571" t="s">
        <v>1108</v>
      </c>
      <c r="B65" s="572" t="s">
        <v>1109</v>
      </c>
      <c r="C65" s="572" t="s">
        <v>461</v>
      </c>
      <c r="D65" s="572" t="s">
        <v>1067</v>
      </c>
      <c r="E65" s="572" t="s">
        <v>1075</v>
      </c>
      <c r="F65" s="572" t="s">
        <v>1156</v>
      </c>
      <c r="G65" s="572" t="s">
        <v>1157</v>
      </c>
      <c r="H65" s="592"/>
      <c r="I65" s="592"/>
      <c r="J65" s="572"/>
      <c r="K65" s="572"/>
      <c r="L65" s="592"/>
      <c r="M65" s="592"/>
      <c r="N65" s="572"/>
      <c r="O65" s="572"/>
      <c r="P65" s="592">
        <v>136</v>
      </c>
      <c r="Q65" s="592">
        <v>609280</v>
      </c>
      <c r="R65" s="577"/>
      <c r="S65" s="593">
        <v>4480</v>
      </c>
    </row>
    <row r="66" spans="1:19" ht="14.4" customHeight="1" x14ac:dyDescent="0.3">
      <c r="A66" s="571" t="s">
        <v>1108</v>
      </c>
      <c r="B66" s="572" t="s">
        <v>1109</v>
      </c>
      <c r="C66" s="572" t="s">
        <v>461</v>
      </c>
      <c r="D66" s="572" t="s">
        <v>1067</v>
      </c>
      <c r="E66" s="572" t="s">
        <v>1075</v>
      </c>
      <c r="F66" s="572" t="s">
        <v>1158</v>
      </c>
      <c r="G66" s="572" t="s">
        <v>1159</v>
      </c>
      <c r="H66" s="592"/>
      <c r="I66" s="592"/>
      <c r="J66" s="572"/>
      <c r="K66" s="572"/>
      <c r="L66" s="592"/>
      <c r="M66" s="592"/>
      <c r="N66" s="572"/>
      <c r="O66" s="572"/>
      <c r="P66" s="592">
        <v>960</v>
      </c>
      <c r="Q66" s="592">
        <v>1062583</v>
      </c>
      <c r="R66" s="577"/>
      <c r="S66" s="593">
        <v>1106.8572916666667</v>
      </c>
    </row>
    <row r="67" spans="1:19" ht="14.4" customHeight="1" x14ac:dyDescent="0.3">
      <c r="A67" s="571" t="s">
        <v>1108</v>
      </c>
      <c r="B67" s="572" t="s">
        <v>1109</v>
      </c>
      <c r="C67" s="572" t="s">
        <v>461</v>
      </c>
      <c r="D67" s="572" t="s">
        <v>1067</v>
      </c>
      <c r="E67" s="572" t="s">
        <v>1075</v>
      </c>
      <c r="F67" s="572" t="s">
        <v>1160</v>
      </c>
      <c r="G67" s="572" t="s">
        <v>1161</v>
      </c>
      <c r="H67" s="592"/>
      <c r="I67" s="592"/>
      <c r="J67" s="572"/>
      <c r="K67" s="572"/>
      <c r="L67" s="592"/>
      <c r="M67" s="592"/>
      <c r="N67" s="572"/>
      <c r="O67" s="572"/>
      <c r="P67" s="592">
        <v>423</v>
      </c>
      <c r="Q67" s="592">
        <v>3142890</v>
      </c>
      <c r="R67" s="577"/>
      <c r="S67" s="593">
        <v>7430</v>
      </c>
    </row>
    <row r="68" spans="1:19" ht="14.4" customHeight="1" x14ac:dyDescent="0.3">
      <c r="A68" s="571" t="s">
        <v>1108</v>
      </c>
      <c r="B68" s="572" t="s">
        <v>1109</v>
      </c>
      <c r="C68" s="572" t="s">
        <v>461</v>
      </c>
      <c r="D68" s="572" t="s">
        <v>1067</v>
      </c>
      <c r="E68" s="572" t="s">
        <v>1075</v>
      </c>
      <c r="F68" s="572" t="s">
        <v>1160</v>
      </c>
      <c r="G68" s="572" t="s">
        <v>1162</v>
      </c>
      <c r="H68" s="592"/>
      <c r="I68" s="592"/>
      <c r="J68" s="572"/>
      <c r="K68" s="572"/>
      <c r="L68" s="592"/>
      <c r="M68" s="592"/>
      <c r="N68" s="572"/>
      <c r="O68" s="572"/>
      <c r="P68" s="592">
        <v>23</v>
      </c>
      <c r="Q68" s="592">
        <v>170890</v>
      </c>
      <c r="R68" s="577"/>
      <c r="S68" s="593">
        <v>7430</v>
      </c>
    </row>
    <row r="69" spans="1:19" ht="14.4" customHeight="1" x14ac:dyDescent="0.3">
      <c r="A69" s="571" t="s">
        <v>1108</v>
      </c>
      <c r="B69" s="572" t="s">
        <v>1109</v>
      </c>
      <c r="C69" s="572" t="s">
        <v>461</v>
      </c>
      <c r="D69" s="572" t="s">
        <v>1067</v>
      </c>
      <c r="E69" s="572" t="s">
        <v>1075</v>
      </c>
      <c r="F69" s="572" t="s">
        <v>1163</v>
      </c>
      <c r="G69" s="572" t="s">
        <v>1164</v>
      </c>
      <c r="H69" s="592"/>
      <c r="I69" s="592"/>
      <c r="J69" s="572"/>
      <c r="K69" s="572"/>
      <c r="L69" s="592"/>
      <c r="M69" s="592"/>
      <c r="N69" s="572"/>
      <c r="O69" s="572"/>
      <c r="P69" s="592">
        <v>26</v>
      </c>
      <c r="Q69" s="592">
        <v>99710</v>
      </c>
      <c r="R69" s="577"/>
      <c r="S69" s="593">
        <v>3835</v>
      </c>
    </row>
    <row r="70" spans="1:19" ht="14.4" customHeight="1" x14ac:dyDescent="0.3">
      <c r="A70" s="571" t="s">
        <v>1108</v>
      </c>
      <c r="B70" s="572" t="s">
        <v>1109</v>
      </c>
      <c r="C70" s="572" t="s">
        <v>461</v>
      </c>
      <c r="D70" s="572" t="s">
        <v>1067</v>
      </c>
      <c r="E70" s="572" t="s">
        <v>1075</v>
      </c>
      <c r="F70" s="572" t="s">
        <v>1163</v>
      </c>
      <c r="G70" s="572" t="s">
        <v>1165</v>
      </c>
      <c r="H70" s="592"/>
      <c r="I70" s="592"/>
      <c r="J70" s="572"/>
      <c r="K70" s="572"/>
      <c r="L70" s="592"/>
      <c r="M70" s="592"/>
      <c r="N70" s="572"/>
      <c r="O70" s="572"/>
      <c r="P70" s="592">
        <v>605</v>
      </c>
      <c r="Q70" s="592">
        <v>2320175</v>
      </c>
      <c r="R70" s="577"/>
      <c r="S70" s="593">
        <v>3835</v>
      </c>
    </row>
    <row r="71" spans="1:19" ht="14.4" customHeight="1" x14ac:dyDescent="0.3">
      <c r="A71" s="571" t="s">
        <v>1108</v>
      </c>
      <c r="B71" s="572" t="s">
        <v>1109</v>
      </c>
      <c r="C71" s="572" t="s">
        <v>461</v>
      </c>
      <c r="D71" s="572" t="s">
        <v>1067</v>
      </c>
      <c r="E71" s="572" t="s">
        <v>1075</v>
      </c>
      <c r="F71" s="572" t="s">
        <v>1166</v>
      </c>
      <c r="G71" s="572" t="s">
        <v>1167</v>
      </c>
      <c r="H71" s="592"/>
      <c r="I71" s="592"/>
      <c r="J71" s="572"/>
      <c r="K71" s="572"/>
      <c r="L71" s="592"/>
      <c r="M71" s="592"/>
      <c r="N71" s="572"/>
      <c r="O71" s="572"/>
      <c r="P71" s="592">
        <v>94</v>
      </c>
      <c r="Q71" s="592">
        <v>225159</v>
      </c>
      <c r="R71" s="577"/>
      <c r="S71" s="593">
        <v>2395.3085106382978</v>
      </c>
    </row>
    <row r="72" spans="1:19" ht="14.4" customHeight="1" x14ac:dyDescent="0.3">
      <c r="A72" s="571" t="s">
        <v>1108</v>
      </c>
      <c r="B72" s="572" t="s">
        <v>1109</v>
      </c>
      <c r="C72" s="572" t="s">
        <v>461</v>
      </c>
      <c r="D72" s="572" t="s">
        <v>1067</v>
      </c>
      <c r="E72" s="572" t="s">
        <v>1075</v>
      </c>
      <c r="F72" s="572" t="s">
        <v>1166</v>
      </c>
      <c r="G72" s="572" t="s">
        <v>1168</v>
      </c>
      <c r="H72" s="592"/>
      <c r="I72" s="592"/>
      <c r="J72" s="572"/>
      <c r="K72" s="572"/>
      <c r="L72" s="592"/>
      <c r="M72" s="592"/>
      <c r="N72" s="572"/>
      <c r="O72" s="572"/>
      <c r="P72" s="592">
        <v>9</v>
      </c>
      <c r="Q72" s="592">
        <v>21557</v>
      </c>
      <c r="R72" s="577"/>
      <c r="S72" s="593">
        <v>2395.2222222222222</v>
      </c>
    </row>
    <row r="73" spans="1:19" ht="14.4" customHeight="1" x14ac:dyDescent="0.3">
      <c r="A73" s="571" t="s">
        <v>1108</v>
      </c>
      <c r="B73" s="572" t="s">
        <v>1109</v>
      </c>
      <c r="C73" s="572" t="s">
        <v>461</v>
      </c>
      <c r="D73" s="572" t="s">
        <v>1067</v>
      </c>
      <c r="E73" s="572" t="s">
        <v>1075</v>
      </c>
      <c r="F73" s="572" t="s">
        <v>1169</v>
      </c>
      <c r="G73" s="572" t="s">
        <v>1170</v>
      </c>
      <c r="H73" s="592"/>
      <c r="I73" s="592"/>
      <c r="J73" s="572"/>
      <c r="K73" s="572"/>
      <c r="L73" s="592"/>
      <c r="M73" s="592"/>
      <c r="N73" s="572"/>
      <c r="O73" s="572"/>
      <c r="P73" s="592">
        <v>23</v>
      </c>
      <c r="Q73" s="592">
        <v>816477</v>
      </c>
      <c r="R73" s="577"/>
      <c r="S73" s="593">
        <v>35499</v>
      </c>
    </row>
    <row r="74" spans="1:19" ht="14.4" customHeight="1" x14ac:dyDescent="0.3">
      <c r="A74" s="571" t="s">
        <v>1108</v>
      </c>
      <c r="B74" s="572" t="s">
        <v>1109</v>
      </c>
      <c r="C74" s="572" t="s">
        <v>461</v>
      </c>
      <c r="D74" s="572" t="s">
        <v>1067</v>
      </c>
      <c r="E74" s="572" t="s">
        <v>1075</v>
      </c>
      <c r="F74" s="572" t="s">
        <v>1171</v>
      </c>
      <c r="G74" s="572" t="s">
        <v>1172</v>
      </c>
      <c r="H74" s="592"/>
      <c r="I74" s="592"/>
      <c r="J74" s="572"/>
      <c r="K74" s="572"/>
      <c r="L74" s="592"/>
      <c r="M74" s="592"/>
      <c r="N74" s="572"/>
      <c r="O74" s="572"/>
      <c r="P74" s="592">
        <v>18</v>
      </c>
      <c r="Q74" s="592">
        <v>158508</v>
      </c>
      <c r="R74" s="577"/>
      <c r="S74" s="593">
        <v>8806</v>
      </c>
    </row>
    <row r="75" spans="1:19" ht="14.4" customHeight="1" x14ac:dyDescent="0.3">
      <c r="A75" s="571" t="s">
        <v>1108</v>
      </c>
      <c r="B75" s="572" t="s">
        <v>1109</v>
      </c>
      <c r="C75" s="572" t="s">
        <v>461</v>
      </c>
      <c r="D75" s="572" t="s">
        <v>1067</v>
      </c>
      <c r="E75" s="572" t="s">
        <v>1075</v>
      </c>
      <c r="F75" s="572" t="s">
        <v>1173</v>
      </c>
      <c r="G75" s="572" t="s">
        <v>1174</v>
      </c>
      <c r="H75" s="592"/>
      <c r="I75" s="592"/>
      <c r="J75" s="572"/>
      <c r="K75" s="572"/>
      <c r="L75" s="592"/>
      <c r="M75" s="592"/>
      <c r="N75" s="572"/>
      <c r="O75" s="572"/>
      <c r="P75" s="592">
        <v>25</v>
      </c>
      <c r="Q75" s="592">
        <v>250000</v>
      </c>
      <c r="R75" s="577"/>
      <c r="S75" s="593">
        <v>10000</v>
      </c>
    </row>
    <row r="76" spans="1:19" ht="14.4" customHeight="1" x14ac:dyDescent="0.3">
      <c r="A76" s="571" t="s">
        <v>1108</v>
      </c>
      <c r="B76" s="572" t="s">
        <v>1109</v>
      </c>
      <c r="C76" s="572" t="s">
        <v>461</v>
      </c>
      <c r="D76" s="572" t="s">
        <v>1067</v>
      </c>
      <c r="E76" s="572" t="s">
        <v>1075</v>
      </c>
      <c r="F76" s="572" t="s">
        <v>1106</v>
      </c>
      <c r="G76" s="572" t="s">
        <v>1175</v>
      </c>
      <c r="H76" s="592"/>
      <c r="I76" s="592"/>
      <c r="J76" s="572"/>
      <c r="K76" s="572"/>
      <c r="L76" s="592"/>
      <c r="M76" s="592"/>
      <c r="N76" s="572"/>
      <c r="O76" s="572"/>
      <c r="P76" s="592">
        <v>199</v>
      </c>
      <c r="Q76" s="592">
        <v>2142566.67</v>
      </c>
      <c r="R76" s="577"/>
      <c r="S76" s="593">
        <v>10766.666683417085</v>
      </c>
    </row>
    <row r="77" spans="1:19" ht="14.4" customHeight="1" x14ac:dyDescent="0.3">
      <c r="A77" s="571" t="s">
        <v>1108</v>
      </c>
      <c r="B77" s="572" t="s">
        <v>1109</v>
      </c>
      <c r="C77" s="572" t="s">
        <v>461</v>
      </c>
      <c r="D77" s="572" t="s">
        <v>1067</v>
      </c>
      <c r="E77" s="572" t="s">
        <v>1075</v>
      </c>
      <c r="F77" s="572" t="s">
        <v>1106</v>
      </c>
      <c r="G77" s="572" t="s">
        <v>1107</v>
      </c>
      <c r="H77" s="592"/>
      <c r="I77" s="592"/>
      <c r="J77" s="572"/>
      <c r="K77" s="572"/>
      <c r="L77" s="592"/>
      <c r="M77" s="592"/>
      <c r="N77" s="572"/>
      <c r="O77" s="572"/>
      <c r="P77" s="592">
        <v>22</v>
      </c>
      <c r="Q77" s="592">
        <v>236866.68000000005</v>
      </c>
      <c r="R77" s="577"/>
      <c r="S77" s="593">
        <v>10766.667272727274</v>
      </c>
    </row>
    <row r="78" spans="1:19" ht="14.4" customHeight="1" x14ac:dyDescent="0.3">
      <c r="A78" s="571" t="s">
        <v>1108</v>
      </c>
      <c r="B78" s="572" t="s">
        <v>1109</v>
      </c>
      <c r="C78" s="572" t="s">
        <v>461</v>
      </c>
      <c r="D78" s="572" t="s">
        <v>1067</v>
      </c>
      <c r="E78" s="572" t="s">
        <v>1075</v>
      </c>
      <c r="F78" s="572" t="s">
        <v>1176</v>
      </c>
      <c r="G78" s="572" t="s">
        <v>1177</v>
      </c>
      <c r="H78" s="592"/>
      <c r="I78" s="592"/>
      <c r="J78" s="572"/>
      <c r="K78" s="572"/>
      <c r="L78" s="592"/>
      <c r="M78" s="592"/>
      <c r="N78" s="572"/>
      <c r="O78" s="572"/>
      <c r="P78" s="592">
        <v>122</v>
      </c>
      <c r="Q78" s="592">
        <v>1016666.6499999997</v>
      </c>
      <c r="R78" s="577"/>
      <c r="S78" s="593">
        <v>8333.3331967213089</v>
      </c>
    </row>
    <row r="79" spans="1:19" ht="14.4" customHeight="1" x14ac:dyDescent="0.3">
      <c r="A79" s="571" t="s">
        <v>1108</v>
      </c>
      <c r="B79" s="572" t="s">
        <v>1109</v>
      </c>
      <c r="C79" s="572" t="s">
        <v>461</v>
      </c>
      <c r="D79" s="572" t="s">
        <v>1067</v>
      </c>
      <c r="E79" s="572" t="s">
        <v>1075</v>
      </c>
      <c r="F79" s="572" t="s">
        <v>1178</v>
      </c>
      <c r="G79" s="572" t="s">
        <v>1179</v>
      </c>
      <c r="H79" s="592"/>
      <c r="I79" s="592"/>
      <c r="J79" s="572"/>
      <c r="K79" s="572"/>
      <c r="L79" s="592"/>
      <c r="M79" s="592"/>
      <c r="N79" s="572"/>
      <c r="O79" s="572"/>
      <c r="P79" s="592">
        <v>175</v>
      </c>
      <c r="Q79" s="592">
        <v>0</v>
      </c>
      <c r="R79" s="577"/>
      <c r="S79" s="593">
        <v>0</v>
      </c>
    </row>
    <row r="80" spans="1:19" ht="14.4" customHeight="1" x14ac:dyDescent="0.3">
      <c r="A80" s="571" t="s">
        <v>1108</v>
      </c>
      <c r="B80" s="572" t="s">
        <v>1109</v>
      </c>
      <c r="C80" s="572" t="s">
        <v>461</v>
      </c>
      <c r="D80" s="572" t="s">
        <v>1067</v>
      </c>
      <c r="E80" s="572" t="s">
        <v>1075</v>
      </c>
      <c r="F80" s="572" t="s">
        <v>1178</v>
      </c>
      <c r="G80" s="572" t="s">
        <v>1180</v>
      </c>
      <c r="H80" s="592"/>
      <c r="I80" s="592"/>
      <c r="J80" s="572"/>
      <c r="K80" s="572"/>
      <c r="L80" s="592"/>
      <c r="M80" s="592"/>
      <c r="N80" s="572"/>
      <c r="O80" s="572"/>
      <c r="P80" s="592">
        <v>36</v>
      </c>
      <c r="Q80" s="592">
        <v>0</v>
      </c>
      <c r="R80" s="577"/>
      <c r="S80" s="593">
        <v>0</v>
      </c>
    </row>
    <row r="81" spans="1:19" ht="14.4" customHeight="1" x14ac:dyDescent="0.3">
      <c r="A81" s="571" t="s">
        <v>1108</v>
      </c>
      <c r="B81" s="572" t="s">
        <v>1109</v>
      </c>
      <c r="C81" s="572" t="s">
        <v>461</v>
      </c>
      <c r="D81" s="572" t="s">
        <v>1067</v>
      </c>
      <c r="E81" s="572" t="s">
        <v>1075</v>
      </c>
      <c r="F81" s="572" t="s">
        <v>1181</v>
      </c>
      <c r="G81" s="572" t="s">
        <v>1182</v>
      </c>
      <c r="H81" s="592"/>
      <c r="I81" s="592"/>
      <c r="J81" s="572"/>
      <c r="K81" s="572"/>
      <c r="L81" s="592"/>
      <c r="M81" s="592"/>
      <c r="N81" s="572"/>
      <c r="O81" s="572"/>
      <c r="P81" s="592">
        <v>18</v>
      </c>
      <c r="Q81" s="592">
        <v>148500</v>
      </c>
      <c r="R81" s="577"/>
      <c r="S81" s="593">
        <v>8250</v>
      </c>
    </row>
    <row r="82" spans="1:19" ht="14.4" customHeight="1" x14ac:dyDescent="0.3">
      <c r="A82" s="571" t="s">
        <v>1108</v>
      </c>
      <c r="B82" s="572" t="s">
        <v>1109</v>
      </c>
      <c r="C82" s="572" t="s">
        <v>461</v>
      </c>
      <c r="D82" s="572" t="s">
        <v>1067</v>
      </c>
      <c r="E82" s="572" t="s">
        <v>1075</v>
      </c>
      <c r="F82" s="572" t="s">
        <v>1181</v>
      </c>
      <c r="G82" s="572" t="s">
        <v>1183</v>
      </c>
      <c r="H82" s="592"/>
      <c r="I82" s="592"/>
      <c r="J82" s="572"/>
      <c r="K82" s="572"/>
      <c r="L82" s="592"/>
      <c r="M82" s="592"/>
      <c r="N82" s="572"/>
      <c r="O82" s="572"/>
      <c r="P82" s="592">
        <v>9</v>
      </c>
      <c r="Q82" s="592">
        <v>74250</v>
      </c>
      <c r="R82" s="577"/>
      <c r="S82" s="593">
        <v>8250</v>
      </c>
    </row>
    <row r="83" spans="1:19" ht="14.4" customHeight="1" x14ac:dyDescent="0.3">
      <c r="A83" s="571" t="s">
        <v>1108</v>
      </c>
      <c r="B83" s="572" t="s">
        <v>1109</v>
      </c>
      <c r="C83" s="572" t="s">
        <v>461</v>
      </c>
      <c r="D83" s="572" t="s">
        <v>1067</v>
      </c>
      <c r="E83" s="572" t="s">
        <v>1075</v>
      </c>
      <c r="F83" s="572" t="s">
        <v>1184</v>
      </c>
      <c r="G83" s="572" t="s">
        <v>1185</v>
      </c>
      <c r="H83" s="592"/>
      <c r="I83" s="592"/>
      <c r="J83" s="572"/>
      <c r="K83" s="572"/>
      <c r="L83" s="592"/>
      <c r="M83" s="592"/>
      <c r="N83" s="572"/>
      <c r="O83" s="572"/>
      <c r="P83" s="592">
        <v>21</v>
      </c>
      <c r="Q83" s="592">
        <v>0</v>
      </c>
      <c r="R83" s="577"/>
      <c r="S83" s="593">
        <v>0</v>
      </c>
    </row>
    <row r="84" spans="1:19" ht="14.4" customHeight="1" x14ac:dyDescent="0.3">
      <c r="A84" s="571" t="s">
        <v>1108</v>
      </c>
      <c r="B84" s="572" t="s">
        <v>1109</v>
      </c>
      <c r="C84" s="572" t="s">
        <v>461</v>
      </c>
      <c r="D84" s="572" t="s">
        <v>1067</v>
      </c>
      <c r="E84" s="572" t="s">
        <v>1075</v>
      </c>
      <c r="F84" s="572" t="s">
        <v>1184</v>
      </c>
      <c r="G84" s="572" t="s">
        <v>1186</v>
      </c>
      <c r="H84" s="592"/>
      <c r="I84" s="592"/>
      <c r="J84" s="572"/>
      <c r="K84" s="572"/>
      <c r="L84" s="592"/>
      <c r="M84" s="592"/>
      <c r="N84" s="572"/>
      <c r="O84" s="572"/>
      <c r="P84" s="592">
        <v>8</v>
      </c>
      <c r="Q84" s="592">
        <v>0</v>
      </c>
      <c r="R84" s="577"/>
      <c r="S84" s="593">
        <v>0</v>
      </c>
    </row>
    <row r="85" spans="1:19" ht="14.4" customHeight="1" x14ac:dyDescent="0.3">
      <c r="A85" s="571" t="s">
        <v>1108</v>
      </c>
      <c r="B85" s="572" t="s">
        <v>1109</v>
      </c>
      <c r="C85" s="572" t="s">
        <v>461</v>
      </c>
      <c r="D85" s="572" t="s">
        <v>1067</v>
      </c>
      <c r="E85" s="572" t="s">
        <v>1075</v>
      </c>
      <c r="F85" s="572" t="s">
        <v>1187</v>
      </c>
      <c r="G85" s="572" t="s">
        <v>1188</v>
      </c>
      <c r="H85" s="592"/>
      <c r="I85" s="592"/>
      <c r="J85" s="572"/>
      <c r="K85" s="572"/>
      <c r="L85" s="592"/>
      <c r="M85" s="592"/>
      <c r="N85" s="572"/>
      <c r="O85" s="572"/>
      <c r="P85" s="592">
        <v>0</v>
      </c>
      <c r="Q85" s="592">
        <v>0</v>
      </c>
      <c r="R85" s="577"/>
      <c r="S85" s="593"/>
    </row>
    <row r="86" spans="1:19" ht="14.4" customHeight="1" x14ac:dyDescent="0.3">
      <c r="A86" s="571" t="s">
        <v>1108</v>
      </c>
      <c r="B86" s="572" t="s">
        <v>1109</v>
      </c>
      <c r="C86" s="572" t="s">
        <v>461</v>
      </c>
      <c r="D86" s="572" t="s">
        <v>1067</v>
      </c>
      <c r="E86" s="572" t="s">
        <v>1075</v>
      </c>
      <c r="F86" s="572" t="s">
        <v>1189</v>
      </c>
      <c r="G86" s="572" t="s">
        <v>1190</v>
      </c>
      <c r="H86" s="592"/>
      <c r="I86" s="592"/>
      <c r="J86" s="572"/>
      <c r="K86" s="572"/>
      <c r="L86" s="592"/>
      <c r="M86" s="592"/>
      <c r="N86" s="572"/>
      <c r="O86" s="572"/>
      <c r="P86" s="592">
        <v>34</v>
      </c>
      <c r="Q86" s="592">
        <v>1038888.9400000002</v>
      </c>
      <c r="R86" s="577"/>
      <c r="S86" s="593">
        <v>30555.557058823535</v>
      </c>
    </row>
    <row r="87" spans="1:19" ht="14.4" customHeight="1" x14ac:dyDescent="0.3">
      <c r="A87" s="571" t="s">
        <v>1108</v>
      </c>
      <c r="B87" s="572" t="s">
        <v>1109</v>
      </c>
      <c r="C87" s="572" t="s">
        <v>461</v>
      </c>
      <c r="D87" s="572" t="s">
        <v>1067</v>
      </c>
      <c r="E87" s="572" t="s">
        <v>1075</v>
      </c>
      <c r="F87" s="572" t="s">
        <v>1191</v>
      </c>
      <c r="G87" s="572" t="s">
        <v>1192</v>
      </c>
      <c r="H87" s="592"/>
      <c r="I87" s="592"/>
      <c r="J87" s="572"/>
      <c r="K87" s="572"/>
      <c r="L87" s="592"/>
      <c r="M87" s="592"/>
      <c r="N87" s="572"/>
      <c r="O87" s="572"/>
      <c r="P87" s="592">
        <v>37</v>
      </c>
      <c r="Q87" s="592">
        <v>157620</v>
      </c>
      <c r="R87" s="577"/>
      <c r="S87" s="593">
        <v>4260</v>
      </c>
    </row>
    <row r="88" spans="1:19" ht="14.4" customHeight="1" x14ac:dyDescent="0.3">
      <c r="A88" s="571" t="s">
        <v>1108</v>
      </c>
      <c r="B88" s="572" t="s">
        <v>1109</v>
      </c>
      <c r="C88" s="572" t="s">
        <v>461</v>
      </c>
      <c r="D88" s="572" t="s">
        <v>1067</v>
      </c>
      <c r="E88" s="572" t="s">
        <v>1075</v>
      </c>
      <c r="F88" s="572" t="s">
        <v>1193</v>
      </c>
      <c r="G88" s="572" t="s">
        <v>1194</v>
      </c>
      <c r="H88" s="592"/>
      <c r="I88" s="592"/>
      <c r="J88" s="572"/>
      <c r="K88" s="572"/>
      <c r="L88" s="592"/>
      <c r="M88" s="592"/>
      <c r="N88" s="572"/>
      <c r="O88" s="572"/>
      <c r="P88" s="592">
        <v>15</v>
      </c>
      <c r="Q88" s="592">
        <v>79833.33</v>
      </c>
      <c r="R88" s="577"/>
      <c r="S88" s="593">
        <v>5322.2219999999998</v>
      </c>
    </row>
    <row r="89" spans="1:19" ht="14.4" customHeight="1" x14ac:dyDescent="0.3">
      <c r="A89" s="571" t="s">
        <v>1108</v>
      </c>
      <c r="B89" s="572" t="s">
        <v>1109</v>
      </c>
      <c r="C89" s="572" t="s">
        <v>461</v>
      </c>
      <c r="D89" s="572" t="s">
        <v>1067</v>
      </c>
      <c r="E89" s="572" t="s">
        <v>1075</v>
      </c>
      <c r="F89" s="572" t="s">
        <v>1193</v>
      </c>
      <c r="G89" s="572" t="s">
        <v>1195</v>
      </c>
      <c r="H89" s="592"/>
      <c r="I89" s="592"/>
      <c r="J89" s="572"/>
      <c r="K89" s="572"/>
      <c r="L89" s="592"/>
      <c r="M89" s="592"/>
      <c r="N89" s="572"/>
      <c r="O89" s="572"/>
      <c r="P89" s="592">
        <v>10</v>
      </c>
      <c r="Q89" s="592">
        <v>53222.210000000006</v>
      </c>
      <c r="R89" s="577"/>
      <c r="S89" s="593">
        <v>5322.2210000000005</v>
      </c>
    </row>
    <row r="90" spans="1:19" ht="14.4" customHeight="1" x14ac:dyDescent="0.3">
      <c r="A90" s="571" t="s">
        <v>1108</v>
      </c>
      <c r="B90" s="572" t="s">
        <v>1109</v>
      </c>
      <c r="C90" s="572" t="s">
        <v>461</v>
      </c>
      <c r="D90" s="572" t="s">
        <v>1067</v>
      </c>
      <c r="E90" s="572" t="s">
        <v>1075</v>
      </c>
      <c r="F90" s="572" t="s">
        <v>1196</v>
      </c>
      <c r="G90" s="572" t="s">
        <v>1197</v>
      </c>
      <c r="H90" s="592"/>
      <c r="I90" s="592"/>
      <c r="J90" s="572"/>
      <c r="K90" s="572"/>
      <c r="L90" s="592"/>
      <c r="M90" s="592"/>
      <c r="N90" s="572"/>
      <c r="O90" s="572"/>
      <c r="P90" s="592">
        <v>51</v>
      </c>
      <c r="Q90" s="592">
        <v>2244000</v>
      </c>
      <c r="R90" s="577"/>
      <c r="S90" s="593">
        <v>44000</v>
      </c>
    </row>
    <row r="91" spans="1:19" ht="14.4" customHeight="1" x14ac:dyDescent="0.3">
      <c r="A91" s="571" t="s">
        <v>1108</v>
      </c>
      <c r="B91" s="572" t="s">
        <v>1109</v>
      </c>
      <c r="C91" s="572" t="s">
        <v>461</v>
      </c>
      <c r="D91" s="572" t="s">
        <v>1067</v>
      </c>
      <c r="E91" s="572" t="s">
        <v>1075</v>
      </c>
      <c r="F91" s="572" t="s">
        <v>1196</v>
      </c>
      <c r="G91" s="572" t="s">
        <v>1198</v>
      </c>
      <c r="H91" s="592"/>
      <c r="I91" s="592"/>
      <c r="J91" s="572"/>
      <c r="K91" s="572"/>
      <c r="L91" s="592"/>
      <c r="M91" s="592"/>
      <c r="N91" s="572"/>
      <c r="O91" s="572"/>
      <c r="P91" s="592">
        <v>73</v>
      </c>
      <c r="Q91" s="592">
        <v>3212000</v>
      </c>
      <c r="R91" s="577"/>
      <c r="S91" s="593">
        <v>44000</v>
      </c>
    </row>
    <row r="92" spans="1:19" ht="14.4" customHeight="1" thickBot="1" x14ac:dyDescent="0.35">
      <c r="A92" s="579" t="s">
        <v>1108</v>
      </c>
      <c r="B92" s="580" t="s">
        <v>1109</v>
      </c>
      <c r="C92" s="580" t="s">
        <v>461</v>
      </c>
      <c r="D92" s="580" t="s">
        <v>1067</v>
      </c>
      <c r="E92" s="580" t="s">
        <v>1075</v>
      </c>
      <c r="F92" s="580" t="s">
        <v>1199</v>
      </c>
      <c r="G92" s="580" t="s">
        <v>1200</v>
      </c>
      <c r="H92" s="594"/>
      <c r="I92" s="594"/>
      <c r="J92" s="580"/>
      <c r="K92" s="580"/>
      <c r="L92" s="594"/>
      <c r="M92" s="594"/>
      <c r="N92" s="580"/>
      <c r="O92" s="580"/>
      <c r="P92" s="594">
        <v>1</v>
      </c>
      <c r="Q92" s="594">
        <v>8600</v>
      </c>
      <c r="R92" s="585"/>
      <c r="S92" s="595">
        <v>8600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1016363.3300000001</v>
      </c>
      <c r="C3" s="222">
        <f t="shared" ref="C3:R3" si="0">SUBTOTAL(9,C6:C1048576)</f>
        <v>7.7157488956415143</v>
      </c>
      <c r="D3" s="222">
        <f t="shared" si="0"/>
        <v>671844</v>
      </c>
      <c r="E3" s="222">
        <f t="shared" si="0"/>
        <v>8</v>
      </c>
      <c r="F3" s="222">
        <f t="shared" si="0"/>
        <v>407635.33</v>
      </c>
      <c r="G3" s="225">
        <f>IF(D3&lt;&gt;0,F3/D3,"")</f>
        <v>0.606741044051893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2017</v>
      </c>
      <c r="E5" s="617"/>
      <c r="F5" s="617">
        <v>2018</v>
      </c>
      <c r="G5" s="655" t="s">
        <v>2</v>
      </c>
      <c r="H5" s="616">
        <v>2015</v>
      </c>
      <c r="I5" s="617"/>
      <c r="J5" s="617">
        <v>2017</v>
      </c>
      <c r="K5" s="617"/>
      <c r="L5" s="617">
        <v>2018</v>
      </c>
      <c r="M5" s="655" t="s">
        <v>2</v>
      </c>
      <c r="N5" s="616">
        <v>2015</v>
      </c>
      <c r="O5" s="617"/>
      <c r="P5" s="617">
        <v>2017</v>
      </c>
      <c r="Q5" s="617"/>
      <c r="R5" s="617">
        <v>2018</v>
      </c>
      <c r="S5" s="655" t="s">
        <v>2</v>
      </c>
    </row>
    <row r="6" spans="1:19" ht="14.4" customHeight="1" x14ac:dyDescent="0.3">
      <c r="A6" s="603" t="s">
        <v>1203</v>
      </c>
      <c r="B6" s="637">
        <v>1519</v>
      </c>
      <c r="C6" s="565"/>
      <c r="D6" s="637"/>
      <c r="E6" s="565"/>
      <c r="F6" s="637"/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4" t="s">
        <v>1204</v>
      </c>
      <c r="B7" s="639">
        <v>3038</v>
      </c>
      <c r="C7" s="572">
        <v>4.8250559852611855E-2</v>
      </c>
      <c r="D7" s="639">
        <v>62963</v>
      </c>
      <c r="E7" s="572">
        <v>1</v>
      </c>
      <c r="F7" s="639">
        <v>2628</v>
      </c>
      <c r="G7" s="577">
        <v>4.1738798977177069E-2</v>
      </c>
      <c r="H7" s="639"/>
      <c r="I7" s="572"/>
      <c r="J7" s="639"/>
      <c r="K7" s="572"/>
      <c r="L7" s="639"/>
      <c r="M7" s="577"/>
      <c r="N7" s="639"/>
      <c r="O7" s="572"/>
      <c r="P7" s="639"/>
      <c r="Q7" s="572"/>
      <c r="R7" s="639"/>
      <c r="S7" s="578"/>
    </row>
    <row r="8" spans="1:19" ht="14.4" customHeight="1" x14ac:dyDescent="0.3">
      <c r="A8" s="604" t="s">
        <v>1205</v>
      </c>
      <c r="B8" s="639">
        <v>33.33</v>
      </c>
      <c r="C8" s="572"/>
      <c r="D8" s="639"/>
      <c r="E8" s="572"/>
      <c r="F8" s="639"/>
      <c r="G8" s="577"/>
      <c r="H8" s="639"/>
      <c r="I8" s="572"/>
      <c r="J8" s="639"/>
      <c r="K8" s="572"/>
      <c r="L8" s="639"/>
      <c r="M8" s="577"/>
      <c r="N8" s="639"/>
      <c r="O8" s="572"/>
      <c r="P8" s="639"/>
      <c r="Q8" s="572"/>
      <c r="R8" s="639"/>
      <c r="S8" s="578"/>
    </row>
    <row r="9" spans="1:19" ht="14.4" customHeight="1" x14ac:dyDescent="0.3">
      <c r="A9" s="604" t="s">
        <v>1206</v>
      </c>
      <c r="B9" s="639"/>
      <c r="C9" s="572"/>
      <c r="D9" s="639"/>
      <c r="E9" s="572"/>
      <c r="F9" s="639">
        <v>2483</v>
      </c>
      <c r="G9" s="577"/>
      <c r="H9" s="639"/>
      <c r="I9" s="572"/>
      <c r="J9" s="639"/>
      <c r="K9" s="572"/>
      <c r="L9" s="639"/>
      <c r="M9" s="577"/>
      <c r="N9" s="639"/>
      <c r="O9" s="572"/>
      <c r="P9" s="639"/>
      <c r="Q9" s="572"/>
      <c r="R9" s="639"/>
      <c r="S9" s="578"/>
    </row>
    <row r="10" spans="1:19" ht="14.4" customHeight="1" x14ac:dyDescent="0.3">
      <c r="A10" s="604" t="s">
        <v>1207</v>
      </c>
      <c r="B10" s="639">
        <v>442506</v>
      </c>
      <c r="C10" s="572">
        <v>2.5253444123588964</v>
      </c>
      <c r="D10" s="639">
        <v>175226</v>
      </c>
      <c r="E10" s="572">
        <v>1</v>
      </c>
      <c r="F10" s="639">
        <v>34946.33</v>
      </c>
      <c r="G10" s="577">
        <v>0.19943575725063634</v>
      </c>
      <c r="H10" s="639"/>
      <c r="I10" s="572"/>
      <c r="J10" s="639"/>
      <c r="K10" s="572"/>
      <c r="L10" s="639"/>
      <c r="M10" s="577"/>
      <c r="N10" s="639"/>
      <c r="O10" s="572"/>
      <c r="P10" s="639"/>
      <c r="Q10" s="572"/>
      <c r="R10" s="639"/>
      <c r="S10" s="578"/>
    </row>
    <row r="11" spans="1:19" ht="14.4" customHeight="1" x14ac:dyDescent="0.3">
      <c r="A11" s="604" t="s">
        <v>1208</v>
      </c>
      <c r="B11" s="639">
        <v>435544</v>
      </c>
      <c r="C11" s="572">
        <v>1.861004883843153</v>
      </c>
      <c r="D11" s="639">
        <v>234037</v>
      </c>
      <c r="E11" s="572">
        <v>1</v>
      </c>
      <c r="F11" s="639">
        <v>241463</v>
      </c>
      <c r="G11" s="577">
        <v>1.0317300255942436</v>
      </c>
      <c r="H11" s="639"/>
      <c r="I11" s="572"/>
      <c r="J11" s="639"/>
      <c r="K11" s="572"/>
      <c r="L11" s="639"/>
      <c r="M11" s="577"/>
      <c r="N11" s="639"/>
      <c r="O11" s="572"/>
      <c r="P11" s="639"/>
      <c r="Q11" s="572"/>
      <c r="R11" s="639"/>
      <c r="S11" s="578"/>
    </row>
    <row r="12" spans="1:19" ht="14.4" customHeight="1" x14ac:dyDescent="0.3">
      <c r="A12" s="604" t="s">
        <v>1209</v>
      </c>
      <c r="B12" s="639">
        <v>59315</v>
      </c>
      <c r="C12" s="572">
        <v>0.50112788624823634</v>
      </c>
      <c r="D12" s="639">
        <v>118363</v>
      </c>
      <c r="E12" s="572">
        <v>1</v>
      </c>
      <c r="F12" s="639">
        <v>40586</v>
      </c>
      <c r="G12" s="577">
        <v>0.34289431663611097</v>
      </c>
      <c r="H12" s="639"/>
      <c r="I12" s="572"/>
      <c r="J12" s="639"/>
      <c r="K12" s="572"/>
      <c r="L12" s="639"/>
      <c r="M12" s="577"/>
      <c r="N12" s="639"/>
      <c r="O12" s="572"/>
      <c r="P12" s="639"/>
      <c r="Q12" s="572"/>
      <c r="R12" s="639"/>
      <c r="S12" s="578"/>
    </row>
    <row r="13" spans="1:19" ht="14.4" customHeight="1" x14ac:dyDescent="0.3">
      <c r="A13" s="604" t="s">
        <v>1210</v>
      </c>
      <c r="B13" s="639">
        <v>1283</v>
      </c>
      <c r="C13" s="572"/>
      <c r="D13" s="639"/>
      <c r="E13" s="572"/>
      <c r="F13" s="639"/>
      <c r="G13" s="577"/>
      <c r="H13" s="639"/>
      <c r="I13" s="572"/>
      <c r="J13" s="639"/>
      <c r="K13" s="572"/>
      <c r="L13" s="639"/>
      <c r="M13" s="577"/>
      <c r="N13" s="639"/>
      <c r="O13" s="572"/>
      <c r="P13" s="639"/>
      <c r="Q13" s="572"/>
      <c r="R13" s="639"/>
      <c r="S13" s="578"/>
    </row>
    <row r="14" spans="1:19" ht="14.4" customHeight="1" x14ac:dyDescent="0.3">
      <c r="A14" s="604" t="s">
        <v>1211</v>
      </c>
      <c r="B14" s="639">
        <v>60377</v>
      </c>
      <c r="C14" s="572">
        <v>0.83158184698023552</v>
      </c>
      <c r="D14" s="639">
        <v>72605</v>
      </c>
      <c r="E14" s="572">
        <v>1</v>
      </c>
      <c r="F14" s="639">
        <v>74744</v>
      </c>
      <c r="G14" s="577">
        <v>1.0294607809379519</v>
      </c>
      <c r="H14" s="639"/>
      <c r="I14" s="572"/>
      <c r="J14" s="639"/>
      <c r="K14" s="572"/>
      <c r="L14" s="639"/>
      <c r="M14" s="577"/>
      <c r="N14" s="639"/>
      <c r="O14" s="572"/>
      <c r="P14" s="639"/>
      <c r="Q14" s="572"/>
      <c r="R14" s="639"/>
      <c r="S14" s="578"/>
    </row>
    <row r="15" spans="1:19" ht="14.4" customHeight="1" x14ac:dyDescent="0.3">
      <c r="A15" s="604" t="s">
        <v>1212</v>
      </c>
      <c r="B15" s="639"/>
      <c r="C15" s="572"/>
      <c r="D15" s="639">
        <v>1520</v>
      </c>
      <c r="E15" s="572">
        <v>1</v>
      </c>
      <c r="F15" s="639">
        <v>1522</v>
      </c>
      <c r="G15" s="577">
        <v>1.0013157894736842</v>
      </c>
      <c r="H15" s="639"/>
      <c r="I15" s="572"/>
      <c r="J15" s="639"/>
      <c r="K15" s="572"/>
      <c r="L15" s="639"/>
      <c r="M15" s="577"/>
      <c r="N15" s="639"/>
      <c r="O15" s="572"/>
      <c r="P15" s="639"/>
      <c r="Q15" s="572"/>
      <c r="R15" s="639"/>
      <c r="S15" s="578"/>
    </row>
    <row r="16" spans="1:19" ht="14.4" customHeight="1" x14ac:dyDescent="0.3">
      <c r="A16" s="604" t="s">
        <v>1213</v>
      </c>
      <c r="B16" s="639">
        <v>1519</v>
      </c>
      <c r="C16" s="572"/>
      <c r="D16" s="639"/>
      <c r="E16" s="572"/>
      <c r="F16" s="639"/>
      <c r="G16" s="577"/>
      <c r="H16" s="639"/>
      <c r="I16" s="572"/>
      <c r="J16" s="639"/>
      <c r="K16" s="572"/>
      <c r="L16" s="639"/>
      <c r="M16" s="577"/>
      <c r="N16" s="639"/>
      <c r="O16" s="572"/>
      <c r="P16" s="639"/>
      <c r="Q16" s="572"/>
      <c r="R16" s="639"/>
      <c r="S16" s="578"/>
    </row>
    <row r="17" spans="1:19" ht="14.4" customHeight="1" x14ac:dyDescent="0.3">
      <c r="A17" s="604" t="s">
        <v>1214</v>
      </c>
      <c r="B17" s="639">
        <v>8427</v>
      </c>
      <c r="C17" s="572">
        <v>1.9484393063583816</v>
      </c>
      <c r="D17" s="639">
        <v>4325</v>
      </c>
      <c r="E17" s="572">
        <v>1</v>
      </c>
      <c r="F17" s="639">
        <v>6634</v>
      </c>
      <c r="G17" s="577">
        <v>1.5338728323699422</v>
      </c>
      <c r="H17" s="639"/>
      <c r="I17" s="572"/>
      <c r="J17" s="639"/>
      <c r="K17" s="572"/>
      <c r="L17" s="639"/>
      <c r="M17" s="577"/>
      <c r="N17" s="639"/>
      <c r="O17" s="572"/>
      <c r="P17" s="639"/>
      <c r="Q17" s="572"/>
      <c r="R17" s="639"/>
      <c r="S17" s="578"/>
    </row>
    <row r="18" spans="1:19" ht="14.4" customHeight="1" x14ac:dyDescent="0.3">
      <c r="A18" s="604" t="s">
        <v>1215</v>
      </c>
      <c r="B18" s="639">
        <v>2802</v>
      </c>
      <c r="C18" s="572"/>
      <c r="D18" s="639"/>
      <c r="E18" s="572"/>
      <c r="F18" s="639">
        <v>2629</v>
      </c>
      <c r="G18" s="577"/>
      <c r="H18" s="639"/>
      <c r="I18" s="572"/>
      <c r="J18" s="639"/>
      <c r="K18" s="572"/>
      <c r="L18" s="639"/>
      <c r="M18" s="577"/>
      <c r="N18" s="639"/>
      <c r="O18" s="572"/>
      <c r="P18" s="639"/>
      <c r="Q18" s="572"/>
      <c r="R18" s="639"/>
      <c r="S18" s="578"/>
    </row>
    <row r="19" spans="1:19" ht="14.4" customHeight="1" thickBot="1" x14ac:dyDescent="0.35">
      <c r="A19" s="643" t="s">
        <v>1216</v>
      </c>
      <c r="B19" s="641"/>
      <c r="C19" s="580"/>
      <c r="D19" s="641">
        <v>2805</v>
      </c>
      <c r="E19" s="580">
        <v>1</v>
      </c>
      <c r="F19" s="641"/>
      <c r="G19" s="585"/>
      <c r="H19" s="641"/>
      <c r="I19" s="580"/>
      <c r="J19" s="641"/>
      <c r="K19" s="580"/>
      <c r="L19" s="641"/>
      <c r="M19" s="585"/>
      <c r="N19" s="641"/>
      <c r="O19" s="580"/>
      <c r="P19" s="641"/>
      <c r="Q19" s="580"/>
      <c r="R19" s="641"/>
      <c r="S19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1231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494</v>
      </c>
      <c r="G3" s="103">
        <f t="shared" si="0"/>
        <v>1016363.3300000001</v>
      </c>
      <c r="H3" s="103"/>
      <c r="I3" s="103"/>
      <c r="J3" s="103">
        <f t="shared" si="0"/>
        <v>329</v>
      </c>
      <c r="K3" s="103">
        <f t="shared" si="0"/>
        <v>671844</v>
      </c>
      <c r="L3" s="103"/>
      <c r="M3" s="103"/>
      <c r="N3" s="103">
        <f t="shared" si="0"/>
        <v>206</v>
      </c>
      <c r="O3" s="103">
        <f t="shared" si="0"/>
        <v>407635.33</v>
      </c>
      <c r="P3" s="75">
        <f>IF(K3=0,0,O3/K3)</f>
        <v>0.606741044051893</v>
      </c>
      <c r="Q3" s="104">
        <f>IF(N3=0,0,O3/N3)</f>
        <v>1978.8122815533982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6"/>
      <c r="B5" s="644"/>
      <c r="C5" s="646"/>
      <c r="D5" s="656"/>
      <c r="E5" s="648"/>
      <c r="F5" s="657" t="s">
        <v>71</v>
      </c>
      <c r="G5" s="658" t="s">
        <v>14</v>
      </c>
      <c r="H5" s="659"/>
      <c r="I5" s="659"/>
      <c r="J5" s="657" t="s">
        <v>71</v>
      </c>
      <c r="K5" s="658" t="s">
        <v>14</v>
      </c>
      <c r="L5" s="659"/>
      <c r="M5" s="659"/>
      <c r="N5" s="657" t="s">
        <v>71</v>
      </c>
      <c r="O5" s="658" t="s">
        <v>14</v>
      </c>
      <c r="P5" s="660"/>
      <c r="Q5" s="653"/>
    </row>
    <row r="6" spans="1:17" ht="14.4" customHeight="1" x14ac:dyDescent="0.3">
      <c r="A6" s="564" t="s">
        <v>1217</v>
      </c>
      <c r="B6" s="565" t="s">
        <v>1081</v>
      </c>
      <c r="C6" s="565" t="s">
        <v>1075</v>
      </c>
      <c r="D6" s="565" t="s">
        <v>1095</v>
      </c>
      <c r="E6" s="565" t="s">
        <v>1096</v>
      </c>
      <c r="F6" s="116">
        <v>1</v>
      </c>
      <c r="G6" s="116">
        <v>1519</v>
      </c>
      <c r="H6" s="116"/>
      <c r="I6" s="116">
        <v>1519</v>
      </c>
      <c r="J6" s="116"/>
      <c r="K6" s="116"/>
      <c r="L6" s="116"/>
      <c r="M6" s="116"/>
      <c r="N6" s="116"/>
      <c r="O6" s="116"/>
      <c r="P6" s="570"/>
      <c r="Q6" s="591"/>
    </row>
    <row r="7" spans="1:17" ht="14.4" customHeight="1" x14ac:dyDescent="0.3">
      <c r="A7" s="571" t="s">
        <v>1218</v>
      </c>
      <c r="B7" s="572" t="s">
        <v>1081</v>
      </c>
      <c r="C7" s="572" t="s">
        <v>1075</v>
      </c>
      <c r="D7" s="572" t="s">
        <v>1085</v>
      </c>
      <c r="E7" s="572" t="s">
        <v>1086</v>
      </c>
      <c r="F7" s="592"/>
      <c r="G7" s="592"/>
      <c r="H7" s="592"/>
      <c r="I7" s="592"/>
      <c r="J7" s="592">
        <v>1</v>
      </c>
      <c r="K7" s="592">
        <v>2480</v>
      </c>
      <c r="L7" s="592">
        <v>1</v>
      </c>
      <c r="M7" s="592">
        <v>2480</v>
      </c>
      <c r="N7" s="592"/>
      <c r="O7" s="592"/>
      <c r="P7" s="577"/>
      <c r="Q7" s="593"/>
    </row>
    <row r="8" spans="1:17" ht="14.4" customHeight="1" x14ac:dyDescent="0.3">
      <c r="A8" s="571" t="s">
        <v>1218</v>
      </c>
      <c r="B8" s="572" t="s">
        <v>1081</v>
      </c>
      <c r="C8" s="572" t="s">
        <v>1075</v>
      </c>
      <c r="D8" s="572" t="s">
        <v>1089</v>
      </c>
      <c r="E8" s="572" t="s">
        <v>1090</v>
      </c>
      <c r="F8" s="592"/>
      <c r="G8" s="592"/>
      <c r="H8" s="592"/>
      <c r="I8" s="592"/>
      <c r="J8" s="592">
        <v>1</v>
      </c>
      <c r="K8" s="592">
        <v>351</v>
      </c>
      <c r="L8" s="592">
        <v>1</v>
      </c>
      <c r="M8" s="592">
        <v>351</v>
      </c>
      <c r="N8" s="592"/>
      <c r="O8" s="592"/>
      <c r="P8" s="577"/>
      <c r="Q8" s="593"/>
    </row>
    <row r="9" spans="1:17" ht="14.4" customHeight="1" x14ac:dyDescent="0.3">
      <c r="A9" s="571" t="s">
        <v>1218</v>
      </c>
      <c r="B9" s="572" t="s">
        <v>1081</v>
      </c>
      <c r="C9" s="572" t="s">
        <v>1075</v>
      </c>
      <c r="D9" s="572" t="s">
        <v>1095</v>
      </c>
      <c r="E9" s="572" t="s">
        <v>1096</v>
      </c>
      <c r="F9" s="592">
        <v>2</v>
      </c>
      <c r="G9" s="592">
        <v>3038</v>
      </c>
      <c r="H9" s="592"/>
      <c r="I9" s="592">
        <v>1519</v>
      </c>
      <c r="J9" s="592"/>
      <c r="K9" s="592"/>
      <c r="L9" s="592"/>
      <c r="M9" s="592"/>
      <c r="N9" s="592">
        <v>1</v>
      </c>
      <c r="O9" s="592">
        <v>1522</v>
      </c>
      <c r="P9" s="577"/>
      <c r="Q9" s="593">
        <v>1522</v>
      </c>
    </row>
    <row r="10" spans="1:17" ht="14.4" customHeight="1" x14ac:dyDescent="0.3">
      <c r="A10" s="571" t="s">
        <v>1218</v>
      </c>
      <c r="B10" s="572" t="s">
        <v>1109</v>
      </c>
      <c r="C10" s="572" t="s">
        <v>1075</v>
      </c>
      <c r="D10" s="572" t="s">
        <v>1150</v>
      </c>
      <c r="E10" s="572"/>
      <c r="F10" s="592"/>
      <c r="G10" s="592"/>
      <c r="H10" s="592"/>
      <c r="I10" s="592"/>
      <c r="J10" s="592">
        <v>1</v>
      </c>
      <c r="K10" s="592">
        <v>0</v>
      </c>
      <c r="L10" s="592"/>
      <c r="M10" s="592">
        <v>0</v>
      </c>
      <c r="N10" s="592"/>
      <c r="O10" s="592"/>
      <c r="P10" s="577"/>
      <c r="Q10" s="593"/>
    </row>
    <row r="11" spans="1:17" ht="14.4" customHeight="1" x14ac:dyDescent="0.3">
      <c r="A11" s="571" t="s">
        <v>1218</v>
      </c>
      <c r="B11" s="572" t="s">
        <v>1109</v>
      </c>
      <c r="C11" s="572" t="s">
        <v>1075</v>
      </c>
      <c r="D11" s="572" t="s">
        <v>1151</v>
      </c>
      <c r="E11" s="572"/>
      <c r="F11" s="592"/>
      <c r="G11" s="592"/>
      <c r="H11" s="592"/>
      <c r="I11" s="592"/>
      <c r="J11" s="592">
        <v>1</v>
      </c>
      <c r="K11" s="592">
        <v>60132</v>
      </c>
      <c r="L11" s="592">
        <v>1</v>
      </c>
      <c r="M11" s="592">
        <v>60132</v>
      </c>
      <c r="N11" s="592"/>
      <c r="O11" s="592"/>
      <c r="P11" s="577"/>
      <c r="Q11" s="593"/>
    </row>
    <row r="12" spans="1:17" ht="14.4" customHeight="1" x14ac:dyDescent="0.3">
      <c r="A12" s="571" t="s">
        <v>1218</v>
      </c>
      <c r="B12" s="572" t="s">
        <v>1109</v>
      </c>
      <c r="C12" s="572" t="s">
        <v>1075</v>
      </c>
      <c r="D12" s="572" t="s">
        <v>1158</v>
      </c>
      <c r="E12" s="572" t="s">
        <v>1159</v>
      </c>
      <c r="F12" s="592"/>
      <c r="G12" s="592"/>
      <c r="H12" s="592"/>
      <c r="I12" s="592"/>
      <c r="J12" s="592"/>
      <c r="K12" s="592"/>
      <c r="L12" s="592"/>
      <c r="M12" s="592"/>
      <c r="N12" s="592">
        <v>1</v>
      </c>
      <c r="O12" s="592">
        <v>1106</v>
      </c>
      <c r="P12" s="577"/>
      <c r="Q12" s="593">
        <v>1106</v>
      </c>
    </row>
    <row r="13" spans="1:17" ht="14.4" customHeight="1" x14ac:dyDescent="0.3">
      <c r="A13" s="571" t="s">
        <v>1219</v>
      </c>
      <c r="B13" s="572" t="s">
        <v>1081</v>
      </c>
      <c r="C13" s="572" t="s">
        <v>1075</v>
      </c>
      <c r="D13" s="572" t="s">
        <v>1092</v>
      </c>
      <c r="E13" s="572" t="s">
        <v>1093</v>
      </c>
      <c r="F13" s="592">
        <v>1</v>
      </c>
      <c r="G13" s="592">
        <v>33.33</v>
      </c>
      <c r="H13" s="592"/>
      <c r="I13" s="592">
        <v>33.33</v>
      </c>
      <c r="J13" s="592"/>
      <c r="K13" s="592"/>
      <c r="L13" s="592"/>
      <c r="M13" s="592"/>
      <c r="N13" s="592"/>
      <c r="O13" s="592"/>
      <c r="P13" s="577"/>
      <c r="Q13" s="593"/>
    </row>
    <row r="14" spans="1:17" ht="14.4" customHeight="1" x14ac:dyDescent="0.3">
      <c r="A14" s="571" t="s">
        <v>1073</v>
      </c>
      <c r="B14" s="572" t="s">
        <v>1081</v>
      </c>
      <c r="C14" s="572" t="s">
        <v>1075</v>
      </c>
      <c r="D14" s="572" t="s">
        <v>1085</v>
      </c>
      <c r="E14" s="572" t="s">
        <v>1086</v>
      </c>
      <c r="F14" s="592"/>
      <c r="G14" s="592"/>
      <c r="H14" s="592"/>
      <c r="I14" s="592"/>
      <c r="J14" s="592"/>
      <c r="K14" s="592"/>
      <c r="L14" s="592"/>
      <c r="M14" s="592"/>
      <c r="N14" s="592">
        <v>1</v>
      </c>
      <c r="O14" s="592">
        <v>2483</v>
      </c>
      <c r="P14" s="577"/>
      <c r="Q14" s="593">
        <v>2483</v>
      </c>
    </row>
    <row r="15" spans="1:17" ht="14.4" customHeight="1" x14ac:dyDescent="0.3">
      <c r="A15" s="571" t="s">
        <v>1220</v>
      </c>
      <c r="B15" s="572" t="s">
        <v>1081</v>
      </c>
      <c r="C15" s="572" t="s">
        <v>1075</v>
      </c>
      <c r="D15" s="572" t="s">
        <v>1085</v>
      </c>
      <c r="E15" s="572" t="s">
        <v>1086</v>
      </c>
      <c r="F15" s="592">
        <v>2</v>
      </c>
      <c r="G15" s="592">
        <v>4956</v>
      </c>
      <c r="H15" s="592">
        <v>1.9983870967741935</v>
      </c>
      <c r="I15" s="592">
        <v>2478</v>
      </c>
      <c r="J15" s="592">
        <v>1</v>
      </c>
      <c r="K15" s="592">
        <v>2480</v>
      </c>
      <c r="L15" s="592">
        <v>1</v>
      </c>
      <c r="M15" s="592">
        <v>2480</v>
      </c>
      <c r="N15" s="592">
        <v>1</v>
      </c>
      <c r="O15" s="592">
        <v>2483</v>
      </c>
      <c r="P15" s="577">
        <v>1.0012096774193548</v>
      </c>
      <c r="Q15" s="593">
        <v>2483</v>
      </c>
    </row>
    <row r="16" spans="1:17" ht="14.4" customHeight="1" x14ac:dyDescent="0.3">
      <c r="A16" s="571" t="s">
        <v>1220</v>
      </c>
      <c r="B16" s="572" t="s">
        <v>1081</v>
      </c>
      <c r="C16" s="572" t="s">
        <v>1075</v>
      </c>
      <c r="D16" s="572" t="s">
        <v>1089</v>
      </c>
      <c r="E16" s="572" t="s">
        <v>1090</v>
      </c>
      <c r="F16" s="592"/>
      <c r="G16" s="592"/>
      <c r="H16" s="592"/>
      <c r="I16" s="592"/>
      <c r="J16" s="592">
        <v>1</v>
      </c>
      <c r="K16" s="592">
        <v>351</v>
      </c>
      <c r="L16" s="592">
        <v>1</v>
      </c>
      <c r="M16" s="592">
        <v>351</v>
      </c>
      <c r="N16" s="592">
        <v>2</v>
      </c>
      <c r="O16" s="592">
        <v>702</v>
      </c>
      <c r="P16" s="577">
        <v>2</v>
      </c>
      <c r="Q16" s="593">
        <v>351</v>
      </c>
    </row>
    <row r="17" spans="1:17" ht="14.4" customHeight="1" x14ac:dyDescent="0.3">
      <c r="A17" s="571" t="s">
        <v>1220</v>
      </c>
      <c r="B17" s="572" t="s">
        <v>1081</v>
      </c>
      <c r="C17" s="572" t="s">
        <v>1075</v>
      </c>
      <c r="D17" s="572" t="s">
        <v>1089</v>
      </c>
      <c r="E17" s="572" t="s">
        <v>1091</v>
      </c>
      <c r="F17" s="592">
        <v>7</v>
      </c>
      <c r="G17" s="592">
        <v>2450</v>
      </c>
      <c r="H17" s="592">
        <v>6.9800569800569798</v>
      </c>
      <c r="I17" s="592">
        <v>350</v>
      </c>
      <c r="J17" s="592">
        <v>1</v>
      </c>
      <c r="K17" s="592">
        <v>351</v>
      </c>
      <c r="L17" s="592">
        <v>1</v>
      </c>
      <c r="M17" s="592">
        <v>351</v>
      </c>
      <c r="N17" s="592"/>
      <c r="O17" s="592"/>
      <c r="P17" s="577"/>
      <c r="Q17" s="593"/>
    </row>
    <row r="18" spans="1:17" ht="14.4" customHeight="1" x14ac:dyDescent="0.3">
      <c r="A18" s="571" t="s">
        <v>1220</v>
      </c>
      <c r="B18" s="572" t="s">
        <v>1081</v>
      </c>
      <c r="C18" s="572" t="s">
        <v>1075</v>
      </c>
      <c r="D18" s="572" t="s">
        <v>1095</v>
      </c>
      <c r="E18" s="572" t="s">
        <v>1096</v>
      </c>
      <c r="F18" s="592">
        <v>7</v>
      </c>
      <c r="G18" s="592">
        <v>10633</v>
      </c>
      <c r="H18" s="592">
        <v>6.9953947368421057</v>
      </c>
      <c r="I18" s="592">
        <v>1519</v>
      </c>
      <c r="J18" s="592">
        <v>1</v>
      </c>
      <c r="K18" s="592">
        <v>1520</v>
      </c>
      <c r="L18" s="592">
        <v>1</v>
      </c>
      <c r="M18" s="592">
        <v>1520</v>
      </c>
      <c r="N18" s="592">
        <v>6</v>
      </c>
      <c r="O18" s="592">
        <v>9132</v>
      </c>
      <c r="P18" s="577">
        <v>6.007894736842105</v>
      </c>
      <c r="Q18" s="593">
        <v>1522</v>
      </c>
    </row>
    <row r="19" spans="1:17" ht="14.4" customHeight="1" x14ac:dyDescent="0.3">
      <c r="A19" s="571" t="s">
        <v>1220</v>
      </c>
      <c r="B19" s="572" t="s">
        <v>1109</v>
      </c>
      <c r="C19" s="572" t="s">
        <v>1075</v>
      </c>
      <c r="D19" s="572" t="s">
        <v>1112</v>
      </c>
      <c r="E19" s="572" t="s">
        <v>1113</v>
      </c>
      <c r="F19" s="592">
        <v>2</v>
      </c>
      <c r="G19" s="592">
        <v>628</v>
      </c>
      <c r="H19" s="592"/>
      <c r="I19" s="592">
        <v>314</v>
      </c>
      <c r="J19" s="592"/>
      <c r="K19" s="592"/>
      <c r="L19" s="592"/>
      <c r="M19" s="592"/>
      <c r="N19" s="592"/>
      <c r="O19" s="592"/>
      <c r="P19" s="577"/>
      <c r="Q19" s="593"/>
    </row>
    <row r="20" spans="1:17" ht="14.4" customHeight="1" x14ac:dyDescent="0.3">
      <c r="A20" s="571" t="s">
        <v>1220</v>
      </c>
      <c r="B20" s="572" t="s">
        <v>1109</v>
      </c>
      <c r="C20" s="572" t="s">
        <v>1075</v>
      </c>
      <c r="D20" s="572" t="s">
        <v>1112</v>
      </c>
      <c r="E20" s="572" t="s">
        <v>1114</v>
      </c>
      <c r="F20" s="592"/>
      <c r="G20" s="592"/>
      <c r="H20" s="592"/>
      <c r="I20" s="592"/>
      <c r="J20" s="592"/>
      <c r="K20" s="592"/>
      <c r="L20" s="592"/>
      <c r="M20" s="592"/>
      <c r="N20" s="592">
        <v>2</v>
      </c>
      <c r="O20" s="592">
        <v>598</v>
      </c>
      <c r="P20" s="577"/>
      <c r="Q20" s="593">
        <v>299</v>
      </c>
    </row>
    <row r="21" spans="1:17" ht="14.4" customHeight="1" x14ac:dyDescent="0.3">
      <c r="A21" s="571" t="s">
        <v>1220</v>
      </c>
      <c r="B21" s="572" t="s">
        <v>1109</v>
      </c>
      <c r="C21" s="572" t="s">
        <v>1075</v>
      </c>
      <c r="D21" s="572" t="s">
        <v>1115</v>
      </c>
      <c r="E21" s="572"/>
      <c r="F21" s="592">
        <v>2</v>
      </c>
      <c r="G21" s="592">
        <v>2566</v>
      </c>
      <c r="H21" s="592">
        <v>0.99844357976653697</v>
      </c>
      <c r="I21" s="592">
        <v>1283</v>
      </c>
      <c r="J21" s="592">
        <v>2</v>
      </c>
      <c r="K21" s="592">
        <v>2570</v>
      </c>
      <c r="L21" s="592">
        <v>1</v>
      </c>
      <c r="M21" s="592">
        <v>1285</v>
      </c>
      <c r="N21" s="592"/>
      <c r="O21" s="592"/>
      <c r="P21" s="577"/>
      <c r="Q21" s="593"/>
    </row>
    <row r="22" spans="1:17" ht="14.4" customHeight="1" x14ac:dyDescent="0.3">
      <c r="A22" s="571" t="s">
        <v>1220</v>
      </c>
      <c r="B22" s="572" t="s">
        <v>1109</v>
      </c>
      <c r="C22" s="572" t="s">
        <v>1075</v>
      </c>
      <c r="D22" s="572" t="s">
        <v>1115</v>
      </c>
      <c r="E22" s="572" t="s">
        <v>1116</v>
      </c>
      <c r="F22" s="592">
        <v>9</v>
      </c>
      <c r="G22" s="592">
        <v>11547</v>
      </c>
      <c r="H22" s="592">
        <v>4.4929961089494164</v>
      </c>
      <c r="I22" s="592">
        <v>1283</v>
      </c>
      <c r="J22" s="592">
        <v>2</v>
      </c>
      <c r="K22" s="592">
        <v>2570</v>
      </c>
      <c r="L22" s="592">
        <v>1</v>
      </c>
      <c r="M22" s="592">
        <v>1285</v>
      </c>
      <c r="N22" s="592"/>
      <c r="O22" s="592"/>
      <c r="P22" s="577"/>
      <c r="Q22" s="593"/>
    </row>
    <row r="23" spans="1:17" ht="14.4" customHeight="1" x14ac:dyDescent="0.3">
      <c r="A23" s="571" t="s">
        <v>1220</v>
      </c>
      <c r="B23" s="572" t="s">
        <v>1109</v>
      </c>
      <c r="C23" s="572" t="s">
        <v>1075</v>
      </c>
      <c r="D23" s="572" t="s">
        <v>1124</v>
      </c>
      <c r="E23" s="572"/>
      <c r="F23" s="592">
        <v>58</v>
      </c>
      <c r="G23" s="592">
        <v>133052</v>
      </c>
      <c r="H23" s="592">
        <v>1.609006917235041</v>
      </c>
      <c r="I23" s="592">
        <v>2294</v>
      </c>
      <c r="J23" s="592">
        <v>36</v>
      </c>
      <c r="K23" s="592">
        <v>82692</v>
      </c>
      <c r="L23" s="592">
        <v>1</v>
      </c>
      <c r="M23" s="592">
        <v>2297</v>
      </c>
      <c r="N23" s="592"/>
      <c r="O23" s="592"/>
      <c r="P23" s="577"/>
      <c r="Q23" s="593"/>
    </row>
    <row r="24" spans="1:17" ht="14.4" customHeight="1" x14ac:dyDescent="0.3">
      <c r="A24" s="571" t="s">
        <v>1220</v>
      </c>
      <c r="B24" s="572" t="s">
        <v>1109</v>
      </c>
      <c r="C24" s="572" t="s">
        <v>1075</v>
      </c>
      <c r="D24" s="572" t="s">
        <v>1124</v>
      </c>
      <c r="E24" s="572" t="s">
        <v>1125</v>
      </c>
      <c r="F24" s="592">
        <v>112</v>
      </c>
      <c r="G24" s="592">
        <v>256928</v>
      </c>
      <c r="H24" s="592">
        <v>3.1070478401780099</v>
      </c>
      <c r="I24" s="592">
        <v>2294</v>
      </c>
      <c r="J24" s="592">
        <v>36</v>
      </c>
      <c r="K24" s="592">
        <v>82692</v>
      </c>
      <c r="L24" s="592">
        <v>1</v>
      </c>
      <c r="M24" s="592">
        <v>2297</v>
      </c>
      <c r="N24" s="592"/>
      <c r="O24" s="592"/>
      <c r="P24" s="577"/>
      <c r="Q24" s="593"/>
    </row>
    <row r="25" spans="1:17" ht="14.4" customHeight="1" x14ac:dyDescent="0.3">
      <c r="A25" s="571" t="s">
        <v>1220</v>
      </c>
      <c r="B25" s="572" t="s">
        <v>1109</v>
      </c>
      <c r="C25" s="572" t="s">
        <v>1075</v>
      </c>
      <c r="D25" s="572" t="s">
        <v>1130</v>
      </c>
      <c r="E25" s="572" t="s">
        <v>1131</v>
      </c>
      <c r="F25" s="592">
        <v>2</v>
      </c>
      <c r="G25" s="592">
        <v>1872</v>
      </c>
      <c r="H25" s="592"/>
      <c r="I25" s="592">
        <v>936</v>
      </c>
      <c r="J25" s="592"/>
      <c r="K25" s="592"/>
      <c r="L25" s="592"/>
      <c r="M25" s="592"/>
      <c r="N25" s="592"/>
      <c r="O25" s="592"/>
      <c r="P25" s="577"/>
      <c r="Q25" s="593"/>
    </row>
    <row r="26" spans="1:17" ht="14.4" customHeight="1" x14ac:dyDescent="0.3">
      <c r="A26" s="571" t="s">
        <v>1220</v>
      </c>
      <c r="B26" s="572" t="s">
        <v>1109</v>
      </c>
      <c r="C26" s="572" t="s">
        <v>1075</v>
      </c>
      <c r="D26" s="572" t="s">
        <v>1130</v>
      </c>
      <c r="E26" s="572" t="s">
        <v>1132</v>
      </c>
      <c r="F26" s="592"/>
      <c r="G26" s="592"/>
      <c r="H26" s="592"/>
      <c r="I26" s="592"/>
      <c r="J26" s="592"/>
      <c r="K26" s="592"/>
      <c r="L26" s="592"/>
      <c r="M26" s="592"/>
      <c r="N26" s="592">
        <v>1</v>
      </c>
      <c r="O26" s="592">
        <v>962</v>
      </c>
      <c r="P26" s="577"/>
      <c r="Q26" s="593">
        <v>962</v>
      </c>
    </row>
    <row r="27" spans="1:17" ht="14.4" customHeight="1" x14ac:dyDescent="0.3">
      <c r="A27" s="571" t="s">
        <v>1220</v>
      </c>
      <c r="B27" s="572" t="s">
        <v>1109</v>
      </c>
      <c r="C27" s="572" t="s">
        <v>1075</v>
      </c>
      <c r="D27" s="572" t="s">
        <v>1139</v>
      </c>
      <c r="E27" s="572" t="s">
        <v>1140</v>
      </c>
      <c r="F27" s="592">
        <v>2</v>
      </c>
      <c r="G27" s="592">
        <v>17874</v>
      </c>
      <c r="H27" s="592"/>
      <c r="I27" s="592">
        <v>8937</v>
      </c>
      <c r="J27" s="592"/>
      <c r="K27" s="592"/>
      <c r="L27" s="592"/>
      <c r="M27" s="592"/>
      <c r="N27" s="592"/>
      <c r="O27" s="592"/>
      <c r="P27" s="577"/>
      <c r="Q27" s="593"/>
    </row>
    <row r="28" spans="1:17" ht="14.4" customHeight="1" x14ac:dyDescent="0.3">
      <c r="A28" s="571" t="s">
        <v>1220</v>
      </c>
      <c r="B28" s="572" t="s">
        <v>1109</v>
      </c>
      <c r="C28" s="572" t="s">
        <v>1075</v>
      </c>
      <c r="D28" s="572" t="s">
        <v>1139</v>
      </c>
      <c r="E28" s="572" t="s">
        <v>1141</v>
      </c>
      <c r="F28" s="592">
        <v>0</v>
      </c>
      <c r="G28" s="592">
        <v>0</v>
      </c>
      <c r="H28" s="592"/>
      <c r="I28" s="592"/>
      <c r="J28" s="592"/>
      <c r="K28" s="592"/>
      <c r="L28" s="592"/>
      <c r="M28" s="592"/>
      <c r="N28" s="592">
        <v>1</v>
      </c>
      <c r="O28" s="592">
        <v>10524</v>
      </c>
      <c r="P28" s="577"/>
      <c r="Q28" s="593">
        <v>10524</v>
      </c>
    </row>
    <row r="29" spans="1:17" ht="14.4" customHeight="1" x14ac:dyDescent="0.3">
      <c r="A29" s="571" t="s">
        <v>1220</v>
      </c>
      <c r="B29" s="572" t="s">
        <v>1109</v>
      </c>
      <c r="C29" s="572" t="s">
        <v>1075</v>
      </c>
      <c r="D29" s="572" t="s">
        <v>1158</v>
      </c>
      <c r="E29" s="572" t="s">
        <v>1159</v>
      </c>
      <c r="F29" s="592"/>
      <c r="G29" s="592"/>
      <c r="H29" s="592"/>
      <c r="I29" s="592"/>
      <c r="J29" s="592"/>
      <c r="K29" s="592"/>
      <c r="L29" s="592"/>
      <c r="M29" s="592"/>
      <c r="N29" s="592">
        <v>2</v>
      </c>
      <c r="O29" s="592">
        <v>2212</v>
      </c>
      <c r="P29" s="577"/>
      <c r="Q29" s="593">
        <v>1106</v>
      </c>
    </row>
    <row r="30" spans="1:17" ht="14.4" customHeight="1" x14ac:dyDescent="0.3">
      <c r="A30" s="571" t="s">
        <v>1220</v>
      </c>
      <c r="B30" s="572" t="s">
        <v>1109</v>
      </c>
      <c r="C30" s="572" t="s">
        <v>1075</v>
      </c>
      <c r="D30" s="572" t="s">
        <v>1176</v>
      </c>
      <c r="E30" s="572" t="s">
        <v>1177</v>
      </c>
      <c r="F30" s="592"/>
      <c r="G30" s="592"/>
      <c r="H30" s="592"/>
      <c r="I30" s="592"/>
      <c r="J30" s="592"/>
      <c r="K30" s="592"/>
      <c r="L30" s="592"/>
      <c r="M30" s="592"/>
      <c r="N30" s="592">
        <v>1</v>
      </c>
      <c r="O30" s="592">
        <v>8333.33</v>
      </c>
      <c r="P30" s="577"/>
      <c r="Q30" s="593">
        <v>8333.33</v>
      </c>
    </row>
    <row r="31" spans="1:17" ht="14.4" customHeight="1" x14ac:dyDescent="0.3">
      <c r="A31" s="571" t="s">
        <v>1108</v>
      </c>
      <c r="B31" s="572" t="s">
        <v>1081</v>
      </c>
      <c r="C31" s="572" t="s">
        <v>1075</v>
      </c>
      <c r="D31" s="572" t="s">
        <v>1085</v>
      </c>
      <c r="E31" s="572" t="s">
        <v>1086</v>
      </c>
      <c r="F31" s="592">
        <v>5</v>
      </c>
      <c r="G31" s="592">
        <v>12390</v>
      </c>
      <c r="H31" s="592">
        <v>4.995967741935484</v>
      </c>
      <c r="I31" s="592">
        <v>2478</v>
      </c>
      <c r="J31" s="592">
        <v>1</v>
      </c>
      <c r="K31" s="592">
        <v>2480</v>
      </c>
      <c r="L31" s="592">
        <v>1</v>
      </c>
      <c r="M31" s="592">
        <v>2480</v>
      </c>
      <c r="N31" s="592">
        <v>3</v>
      </c>
      <c r="O31" s="592">
        <v>7449</v>
      </c>
      <c r="P31" s="577">
        <v>3.0036290322580643</v>
      </c>
      <c r="Q31" s="593">
        <v>2483</v>
      </c>
    </row>
    <row r="32" spans="1:17" ht="14.4" customHeight="1" x14ac:dyDescent="0.3">
      <c r="A32" s="571" t="s">
        <v>1108</v>
      </c>
      <c r="B32" s="572" t="s">
        <v>1081</v>
      </c>
      <c r="C32" s="572" t="s">
        <v>1075</v>
      </c>
      <c r="D32" s="572" t="s">
        <v>1089</v>
      </c>
      <c r="E32" s="572" t="s">
        <v>1090</v>
      </c>
      <c r="F32" s="592">
        <v>3</v>
      </c>
      <c r="G32" s="592">
        <v>1050</v>
      </c>
      <c r="H32" s="592">
        <v>0.9971509971509972</v>
      </c>
      <c r="I32" s="592">
        <v>350</v>
      </c>
      <c r="J32" s="592">
        <v>3</v>
      </c>
      <c r="K32" s="592">
        <v>1053</v>
      </c>
      <c r="L32" s="592">
        <v>1</v>
      </c>
      <c r="M32" s="592">
        <v>351</v>
      </c>
      <c r="N32" s="592">
        <v>7</v>
      </c>
      <c r="O32" s="592">
        <v>2457</v>
      </c>
      <c r="P32" s="577">
        <v>2.3333333333333335</v>
      </c>
      <c r="Q32" s="593">
        <v>351</v>
      </c>
    </row>
    <row r="33" spans="1:17" ht="14.4" customHeight="1" x14ac:dyDescent="0.3">
      <c r="A33" s="571" t="s">
        <v>1108</v>
      </c>
      <c r="B33" s="572" t="s">
        <v>1081</v>
      </c>
      <c r="C33" s="572" t="s">
        <v>1075</v>
      </c>
      <c r="D33" s="572" t="s">
        <v>1089</v>
      </c>
      <c r="E33" s="572" t="s">
        <v>1091</v>
      </c>
      <c r="F33" s="592">
        <v>17</v>
      </c>
      <c r="G33" s="592">
        <v>5950</v>
      </c>
      <c r="H33" s="592">
        <v>2.4216524216524218</v>
      </c>
      <c r="I33" s="592">
        <v>350</v>
      </c>
      <c r="J33" s="592">
        <v>7</v>
      </c>
      <c r="K33" s="592">
        <v>2457</v>
      </c>
      <c r="L33" s="592">
        <v>1</v>
      </c>
      <c r="M33" s="592">
        <v>351</v>
      </c>
      <c r="N33" s="592">
        <v>5</v>
      </c>
      <c r="O33" s="592">
        <v>1755</v>
      </c>
      <c r="P33" s="577">
        <v>0.7142857142857143</v>
      </c>
      <c r="Q33" s="593">
        <v>351</v>
      </c>
    </row>
    <row r="34" spans="1:17" ht="14.4" customHeight="1" x14ac:dyDescent="0.3">
      <c r="A34" s="571" t="s">
        <v>1108</v>
      </c>
      <c r="B34" s="572" t="s">
        <v>1081</v>
      </c>
      <c r="C34" s="572" t="s">
        <v>1075</v>
      </c>
      <c r="D34" s="572" t="s">
        <v>1095</v>
      </c>
      <c r="E34" s="572" t="s">
        <v>1096</v>
      </c>
      <c r="F34" s="592">
        <v>22</v>
      </c>
      <c r="G34" s="592">
        <v>33418</v>
      </c>
      <c r="H34" s="592">
        <v>1.5703947368421052</v>
      </c>
      <c r="I34" s="592">
        <v>1519</v>
      </c>
      <c r="J34" s="592">
        <v>14</v>
      </c>
      <c r="K34" s="592">
        <v>21280</v>
      </c>
      <c r="L34" s="592">
        <v>1</v>
      </c>
      <c r="M34" s="592">
        <v>1520</v>
      </c>
      <c r="N34" s="592">
        <v>22</v>
      </c>
      <c r="O34" s="592">
        <v>33484</v>
      </c>
      <c r="P34" s="577">
        <v>1.5734962406015038</v>
      </c>
      <c r="Q34" s="593">
        <v>1522</v>
      </c>
    </row>
    <row r="35" spans="1:17" ht="14.4" customHeight="1" x14ac:dyDescent="0.3">
      <c r="A35" s="571" t="s">
        <v>1108</v>
      </c>
      <c r="B35" s="572" t="s">
        <v>1109</v>
      </c>
      <c r="C35" s="572" t="s">
        <v>1075</v>
      </c>
      <c r="D35" s="572" t="s">
        <v>1112</v>
      </c>
      <c r="E35" s="572" t="s">
        <v>1113</v>
      </c>
      <c r="F35" s="592">
        <v>9</v>
      </c>
      <c r="G35" s="592">
        <v>2826</v>
      </c>
      <c r="H35" s="592">
        <v>2.9904761904761905</v>
      </c>
      <c r="I35" s="592">
        <v>314</v>
      </c>
      <c r="J35" s="592">
        <v>3</v>
      </c>
      <c r="K35" s="592">
        <v>945</v>
      </c>
      <c r="L35" s="592">
        <v>1</v>
      </c>
      <c r="M35" s="592">
        <v>315</v>
      </c>
      <c r="N35" s="592">
        <v>8</v>
      </c>
      <c r="O35" s="592">
        <v>2392</v>
      </c>
      <c r="P35" s="577">
        <v>2.5312169312169313</v>
      </c>
      <c r="Q35" s="593">
        <v>299</v>
      </c>
    </row>
    <row r="36" spans="1:17" ht="14.4" customHeight="1" x14ac:dyDescent="0.3">
      <c r="A36" s="571" t="s">
        <v>1108</v>
      </c>
      <c r="B36" s="572" t="s">
        <v>1109</v>
      </c>
      <c r="C36" s="572" t="s">
        <v>1075</v>
      </c>
      <c r="D36" s="572" t="s">
        <v>1112</v>
      </c>
      <c r="E36" s="572" t="s">
        <v>1114</v>
      </c>
      <c r="F36" s="592">
        <v>3</v>
      </c>
      <c r="G36" s="592">
        <v>942</v>
      </c>
      <c r="H36" s="592">
        <v>0.33227513227513228</v>
      </c>
      <c r="I36" s="592">
        <v>314</v>
      </c>
      <c r="J36" s="592">
        <v>9</v>
      </c>
      <c r="K36" s="592">
        <v>2835</v>
      </c>
      <c r="L36" s="592">
        <v>1</v>
      </c>
      <c r="M36" s="592">
        <v>315</v>
      </c>
      <c r="N36" s="592">
        <v>24</v>
      </c>
      <c r="O36" s="592">
        <v>7176</v>
      </c>
      <c r="P36" s="577">
        <v>2.5312169312169313</v>
      </c>
      <c r="Q36" s="593">
        <v>299</v>
      </c>
    </row>
    <row r="37" spans="1:17" ht="14.4" customHeight="1" x14ac:dyDescent="0.3">
      <c r="A37" s="571" t="s">
        <v>1108</v>
      </c>
      <c r="B37" s="572" t="s">
        <v>1109</v>
      </c>
      <c r="C37" s="572" t="s">
        <v>1075</v>
      </c>
      <c r="D37" s="572" t="s">
        <v>1115</v>
      </c>
      <c r="E37" s="572"/>
      <c r="F37" s="592">
        <v>11</v>
      </c>
      <c r="G37" s="592">
        <v>14113</v>
      </c>
      <c r="H37" s="592">
        <v>1.3728599221789883</v>
      </c>
      <c r="I37" s="592">
        <v>1283</v>
      </c>
      <c r="J37" s="592">
        <v>8</v>
      </c>
      <c r="K37" s="592">
        <v>10280</v>
      </c>
      <c r="L37" s="592">
        <v>1</v>
      </c>
      <c r="M37" s="592">
        <v>1285</v>
      </c>
      <c r="N37" s="592"/>
      <c r="O37" s="592"/>
      <c r="P37" s="577"/>
      <c r="Q37" s="593"/>
    </row>
    <row r="38" spans="1:17" ht="14.4" customHeight="1" x14ac:dyDescent="0.3">
      <c r="A38" s="571" t="s">
        <v>1108</v>
      </c>
      <c r="B38" s="572" t="s">
        <v>1109</v>
      </c>
      <c r="C38" s="572" t="s">
        <v>1075</v>
      </c>
      <c r="D38" s="572" t="s">
        <v>1115</v>
      </c>
      <c r="E38" s="572" t="s">
        <v>1116</v>
      </c>
      <c r="F38" s="592">
        <v>5</v>
      </c>
      <c r="G38" s="592">
        <v>6415</v>
      </c>
      <c r="H38" s="592">
        <v>0.99844357976653697</v>
      </c>
      <c r="I38" s="592">
        <v>1283</v>
      </c>
      <c r="J38" s="592">
        <v>5</v>
      </c>
      <c r="K38" s="592">
        <v>6425</v>
      </c>
      <c r="L38" s="592">
        <v>1</v>
      </c>
      <c r="M38" s="592">
        <v>1285</v>
      </c>
      <c r="N38" s="592"/>
      <c r="O38" s="592"/>
      <c r="P38" s="577"/>
      <c r="Q38" s="593"/>
    </row>
    <row r="39" spans="1:17" ht="14.4" customHeight="1" x14ac:dyDescent="0.3">
      <c r="A39" s="571" t="s">
        <v>1108</v>
      </c>
      <c r="B39" s="572" t="s">
        <v>1109</v>
      </c>
      <c r="C39" s="572" t="s">
        <v>1075</v>
      </c>
      <c r="D39" s="572" t="s">
        <v>1117</v>
      </c>
      <c r="E39" s="572" t="s">
        <v>1118</v>
      </c>
      <c r="F39" s="592"/>
      <c r="G39" s="592"/>
      <c r="H39" s="592"/>
      <c r="I39" s="592"/>
      <c r="J39" s="592"/>
      <c r="K39" s="592"/>
      <c r="L39" s="592"/>
      <c r="M39" s="592"/>
      <c r="N39" s="592">
        <v>1</v>
      </c>
      <c r="O39" s="592">
        <v>10467</v>
      </c>
      <c r="P39" s="577"/>
      <c r="Q39" s="593">
        <v>10467</v>
      </c>
    </row>
    <row r="40" spans="1:17" ht="14.4" customHeight="1" x14ac:dyDescent="0.3">
      <c r="A40" s="571" t="s">
        <v>1108</v>
      </c>
      <c r="B40" s="572" t="s">
        <v>1109</v>
      </c>
      <c r="C40" s="572" t="s">
        <v>1075</v>
      </c>
      <c r="D40" s="572" t="s">
        <v>1117</v>
      </c>
      <c r="E40" s="572" t="s">
        <v>1119</v>
      </c>
      <c r="F40" s="592"/>
      <c r="G40" s="592"/>
      <c r="H40" s="592"/>
      <c r="I40" s="592"/>
      <c r="J40" s="592"/>
      <c r="K40" s="592"/>
      <c r="L40" s="592"/>
      <c r="M40" s="592"/>
      <c r="N40" s="592">
        <v>2</v>
      </c>
      <c r="O40" s="592">
        <v>20934</v>
      </c>
      <c r="P40" s="577"/>
      <c r="Q40" s="593">
        <v>10467</v>
      </c>
    </row>
    <row r="41" spans="1:17" ht="14.4" customHeight="1" x14ac:dyDescent="0.3">
      <c r="A41" s="571" t="s">
        <v>1108</v>
      </c>
      <c r="B41" s="572" t="s">
        <v>1109</v>
      </c>
      <c r="C41" s="572" t="s">
        <v>1075</v>
      </c>
      <c r="D41" s="572" t="s">
        <v>1124</v>
      </c>
      <c r="E41" s="572"/>
      <c r="F41" s="592">
        <v>52</v>
      </c>
      <c r="G41" s="592">
        <v>119288</v>
      </c>
      <c r="H41" s="592">
        <v>1.1802746665611272</v>
      </c>
      <c r="I41" s="592">
        <v>2294</v>
      </c>
      <c r="J41" s="592">
        <v>44</v>
      </c>
      <c r="K41" s="592">
        <v>101068</v>
      </c>
      <c r="L41" s="592">
        <v>1</v>
      </c>
      <c r="M41" s="592">
        <v>2297</v>
      </c>
      <c r="N41" s="592"/>
      <c r="O41" s="592"/>
      <c r="P41" s="577"/>
      <c r="Q41" s="593"/>
    </row>
    <row r="42" spans="1:17" ht="14.4" customHeight="1" x14ac:dyDescent="0.3">
      <c r="A42" s="571" t="s">
        <v>1108</v>
      </c>
      <c r="B42" s="572" t="s">
        <v>1109</v>
      </c>
      <c r="C42" s="572" t="s">
        <v>1075</v>
      </c>
      <c r="D42" s="572" t="s">
        <v>1124</v>
      </c>
      <c r="E42" s="572" t="s">
        <v>1125</v>
      </c>
      <c r="F42" s="592">
        <v>68</v>
      </c>
      <c r="G42" s="592">
        <v>155992</v>
      </c>
      <c r="H42" s="592">
        <v>3.0868722048521788</v>
      </c>
      <c r="I42" s="592">
        <v>2294</v>
      </c>
      <c r="J42" s="592">
        <v>22</v>
      </c>
      <c r="K42" s="592">
        <v>50534</v>
      </c>
      <c r="L42" s="592">
        <v>1</v>
      </c>
      <c r="M42" s="592">
        <v>2297</v>
      </c>
      <c r="N42" s="592"/>
      <c r="O42" s="592"/>
      <c r="P42" s="577"/>
      <c r="Q42" s="593"/>
    </row>
    <row r="43" spans="1:17" ht="14.4" customHeight="1" x14ac:dyDescent="0.3">
      <c r="A43" s="571" t="s">
        <v>1108</v>
      </c>
      <c r="B43" s="572" t="s">
        <v>1109</v>
      </c>
      <c r="C43" s="572" t="s">
        <v>1075</v>
      </c>
      <c r="D43" s="572" t="s">
        <v>1133</v>
      </c>
      <c r="E43" s="572" t="s">
        <v>1134</v>
      </c>
      <c r="F43" s="592">
        <v>3</v>
      </c>
      <c r="G43" s="592">
        <v>20790</v>
      </c>
      <c r="H43" s="592">
        <v>1.4987024221453287</v>
      </c>
      <c r="I43" s="592">
        <v>6930</v>
      </c>
      <c r="J43" s="592">
        <v>2</v>
      </c>
      <c r="K43" s="592">
        <v>13872</v>
      </c>
      <c r="L43" s="592">
        <v>1</v>
      </c>
      <c r="M43" s="592">
        <v>6936</v>
      </c>
      <c r="N43" s="592">
        <v>6</v>
      </c>
      <c r="O43" s="592">
        <v>45294</v>
      </c>
      <c r="P43" s="577">
        <v>3.2651384083044981</v>
      </c>
      <c r="Q43" s="593">
        <v>7549</v>
      </c>
    </row>
    <row r="44" spans="1:17" ht="14.4" customHeight="1" x14ac:dyDescent="0.3">
      <c r="A44" s="571" t="s">
        <v>1108</v>
      </c>
      <c r="B44" s="572" t="s">
        <v>1109</v>
      </c>
      <c r="C44" s="572" t="s">
        <v>1075</v>
      </c>
      <c r="D44" s="572" t="s">
        <v>1133</v>
      </c>
      <c r="E44" s="572" t="s">
        <v>1135</v>
      </c>
      <c r="F44" s="592">
        <v>9</v>
      </c>
      <c r="G44" s="592">
        <v>62370</v>
      </c>
      <c r="H44" s="592">
        <v>2.9974048442906573</v>
      </c>
      <c r="I44" s="592">
        <v>6930</v>
      </c>
      <c r="J44" s="592">
        <v>3</v>
      </c>
      <c r="K44" s="592">
        <v>20808</v>
      </c>
      <c r="L44" s="592">
        <v>1</v>
      </c>
      <c r="M44" s="592">
        <v>6936</v>
      </c>
      <c r="N44" s="592">
        <v>2</v>
      </c>
      <c r="O44" s="592">
        <v>15098</v>
      </c>
      <c r="P44" s="577">
        <v>0.72558631295655518</v>
      </c>
      <c r="Q44" s="593">
        <v>7549</v>
      </c>
    </row>
    <row r="45" spans="1:17" ht="14.4" customHeight="1" x14ac:dyDescent="0.3">
      <c r="A45" s="571" t="s">
        <v>1108</v>
      </c>
      <c r="B45" s="572" t="s">
        <v>1109</v>
      </c>
      <c r="C45" s="572" t="s">
        <v>1075</v>
      </c>
      <c r="D45" s="572" t="s">
        <v>1150</v>
      </c>
      <c r="E45" s="572"/>
      <c r="F45" s="592"/>
      <c r="G45" s="592"/>
      <c r="H45" s="592"/>
      <c r="I45" s="592"/>
      <c r="J45" s="592">
        <v>0</v>
      </c>
      <c r="K45" s="592">
        <v>0</v>
      </c>
      <c r="L45" s="592"/>
      <c r="M45" s="592"/>
      <c r="N45" s="592"/>
      <c r="O45" s="592"/>
      <c r="P45" s="577"/>
      <c r="Q45" s="593"/>
    </row>
    <row r="46" spans="1:17" ht="14.4" customHeight="1" x14ac:dyDescent="0.3">
      <c r="A46" s="571" t="s">
        <v>1108</v>
      </c>
      <c r="B46" s="572" t="s">
        <v>1109</v>
      </c>
      <c r="C46" s="572" t="s">
        <v>1075</v>
      </c>
      <c r="D46" s="572" t="s">
        <v>1153</v>
      </c>
      <c r="E46" s="572"/>
      <c r="F46" s="592"/>
      <c r="G46" s="592"/>
      <c r="H46" s="592"/>
      <c r="I46" s="592"/>
      <c r="J46" s="592">
        <v>0</v>
      </c>
      <c r="K46" s="592">
        <v>0</v>
      </c>
      <c r="L46" s="592"/>
      <c r="M46" s="592"/>
      <c r="N46" s="592"/>
      <c r="O46" s="592"/>
      <c r="P46" s="577"/>
      <c r="Q46" s="593"/>
    </row>
    <row r="47" spans="1:17" ht="14.4" customHeight="1" x14ac:dyDescent="0.3">
      <c r="A47" s="571" t="s">
        <v>1108</v>
      </c>
      <c r="B47" s="572" t="s">
        <v>1109</v>
      </c>
      <c r="C47" s="572" t="s">
        <v>1075</v>
      </c>
      <c r="D47" s="572" t="s">
        <v>1158</v>
      </c>
      <c r="E47" s="572" t="s">
        <v>1159</v>
      </c>
      <c r="F47" s="592"/>
      <c r="G47" s="592"/>
      <c r="H47" s="592"/>
      <c r="I47" s="592"/>
      <c r="J47" s="592"/>
      <c r="K47" s="592"/>
      <c r="L47" s="592"/>
      <c r="M47" s="592"/>
      <c r="N47" s="592">
        <v>10</v>
      </c>
      <c r="O47" s="592">
        <v>11067</v>
      </c>
      <c r="P47" s="577"/>
      <c r="Q47" s="593">
        <v>1106.7</v>
      </c>
    </row>
    <row r="48" spans="1:17" ht="14.4" customHeight="1" x14ac:dyDescent="0.3">
      <c r="A48" s="571" t="s">
        <v>1108</v>
      </c>
      <c r="B48" s="572" t="s">
        <v>1109</v>
      </c>
      <c r="C48" s="572" t="s">
        <v>1075</v>
      </c>
      <c r="D48" s="572" t="s">
        <v>1160</v>
      </c>
      <c r="E48" s="572" t="s">
        <v>1161</v>
      </c>
      <c r="F48" s="592"/>
      <c r="G48" s="592"/>
      <c r="H48" s="592"/>
      <c r="I48" s="592"/>
      <c r="J48" s="592"/>
      <c r="K48" s="592"/>
      <c r="L48" s="592"/>
      <c r="M48" s="592"/>
      <c r="N48" s="592">
        <v>2</v>
      </c>
      <c r="O48" s="592">
        <v>14860</v>
      </c>
      <c r="P48" s="577"/>
      <c r="Q48" s="593">
        <v>7430</v>
      </c>
    </row>
    <row r="49" spans="1:17" ht="14.4" customHeight="1" x14ac:dyDescent="0.3">
      <c r="A49" s="571" t="s">
        <v>1108</v>
      </c>
      <c r="B49" s="572" t="s">
        <v>1109</v>
      </c>
      <c r="C49" s="572" t="s">
        <v>1075</v>
      </c>
      <c r="D49" s="572" t="s">
        <v>1163</v>
      </c>
      <c r="E49" s="572" t="s">
        <v>1164</v>
      </c>
      <c r="F49" s="592"/>
      <c r="G49" s="592"/>
      <c r="H49" s="592"/>
      <c r="I49" s="592"/>
      <c r="J49" s="592"/>
      <c r="K49" s="592"/>
      <c r="L49" s="592"/>
      <c r="M49" s="592"/>
      <c r="N49" s="592">
        <v>13</v>
      </c>
      <c r="O49" s="592">
        <v>49855</v>
      </c>
      <c r="P49" s="577"/>
      <c r="Q49" s="593">
        <v>3835</v>
      </c>
    </row>
    <row r="50" spans="1:17" ht="14.4" customHeight="1" x14ac:dyDescent="0.3">
      <c r="A50" s="571" t="s">
        <v>1108</v>
      </c>
      <c r="B50" s="572" t="s">
        <v>1109</v>
      </c>
      <c r="C50" s="572" t="s">
        <v>1075</v>
      </c>
      <c r="D50" s="572" t="s">
        <v>1163</v>
      </c>
      <c r="E50" s="572" t="s">
        <v>1165</v>
      </c>
      <c r="F50" s="592"/>
      <c r="G50" s="592"/>
      <c r="H50" s="592"/>
      <c r="I50" s="592"/>
      <c r="J50" s="592"/>
      <c r="K50" s="592"/>
      <c r="L50" s="592"/>
      <c r="M50" s="592"/>
      <c r="N50" s="592">
        <v>5</v>
      </c>
      <c r="O50" s="592">
        <v>19175</v>
      </c>
      <c r="P50" s="577"/>
      <c r="Q50" s="593">
        <v>3835</v>
      </c>
    </row>
    <row r="51" spans="1:17" ht="14.4" customHeight="1" x14ac:dyDescent="0.3">
      <c r="A51" s="571" t="s">
        <v>1108</v>
      </c>
      <c r="B51" s="572" t="s">
        <v>1109</v>
      </c>
      <c r="C51" s="572" t="s">
        <v>1075</v>
      </c>
      <c r="D51" s="572" t="s">
        <v>1176</v>
      </c>
      <c r="E51" s="572" t="s">
        <v>1177</v>
      </c>
      <c r="F51" s="592"/>
      <c r="G51" s="592"/>
      <c r="H51" s="592"/>
      <c r="I51" s="592"/>
      <c r="J51" s="592"/>
      <c r="K51" s="592"/>
      <c r="L51" s="592"/>
      <c r="M51" s="592"/>
      <c r="N51" s="592">
        <v>0</v>
      </c>
      <c r="O51" s="592">
        <v>0</v>
      </c>
      <c r="P51" s="577"/>
      <c r="Q51" s="593"/>
    </row>
    <row r="52" spans="1:17" ht="14.4" customHeight="1" x14ac:dyDescent="0.3">
      <c r="A52" s="571" t="s">
        <v>1108</v>
      </c>
      <c r="B52" s="572" t="s">
        <v>1109</v>
      </c>
      <c r="C52" s="572" t="s">
        <v>1075</v>
      </c>
      <c r="D52" s="572" t="s">
        <v>1178</v>
      </c>
      <c r="E52" s="572" t="s">
        <v>1180</v>
      </c>
      <c r="F52" s="592"/>
      <c r="G52" s="592"/>
      <c r="H52" s="592"/>
      <c r="I52" s="592"/>
      <c r="J52" s="592"/>
      <c r="K52" s="592"/>
      <c r="L52" s="592"/>
      <c r="M52" s="592"/>
      <c r="N52" s="592">
        <v>1</v>
      </c>
      <c r="O52" s="592">
        <v>0</v>
      </c>
      <c r="P52" s="577"/>
      <c r="Q52" s="593">
        <v>0</v>
      </c>
    </row>
    <row r="53" spans="1:17" ht="14.4" customHeight="1" x14ac:dyDescent="0.3">
      <c r="A53" s="571" t="s">
        <v>1221</v>
      </c>
      <c r="B53" s="572" t="s">
        <v>1081</v>
      </c>
      <c r="C53" s="572" t="s">
        <v>1075</v>
      </c>
      <c r="D53" s="572" t="s">
        <v>1085</v>
      </c>
      <c r="E53" s="572" t="s">
        <v>1086</v>
      </c>
      <c r="F53" s="592"/>
      <c r="G53" s="592"/>
      <c r="H53" s="592"/>
      <c r="I53" s="592"/>
      <c r="J53" s="592">
        <v>2</v>
      </c>
      <c r="K53" s="592">
        <v>4960</v>
      </c>
      <c r="L53" s="592">
        <v>1</v>
      </c>
      <c r="M53" s="592">
        <v>2480</v>
      </c>
      <c r="N53" s="592">
        <v>1</v>
      </c>
      <c r="O53" s="592">
        <v>2483</v>
      </c>
      <c r="P53" s="577">
        <v>0.50060483870967742</v>
      </c>
      <c r="Q53" s="593">
        <v>2483</v>
      </c>
    </row>
    <row r="54" spans="1:17" ht="14.4" customHeight="1" x14ac:dyDescent="0.3">
      <c r="A54" s="571" t="s">
        <v>1221</v>
      </c>
      <c r="B54" s="572" t="s">
        <v>1081</v>
      </c>
      <c r="C54" s="572" t="s">
        <v>1075</v>
      </c>
      <c r="D54" s="572" t="s">
        <v>1089</v>
      </c>
      <c r="E54" s="572" t="s">
        <v>1090</v>
      </c>
      <c r="F54" s="592"/>
      <c r="G54" s="592"/>
      <c r="H54" s="592"/>
      <c r="I54" s="592"/>
      <c r="J54" s="592">
        <v>2</v>
      </c>
      <c r="K54" s="592">
        <v>702</v>
      </c>
      <c r="L54" s="592">
        <v>1</v>
      </c>
      <c r="M54" s="592">
        <v>351</v>
      </c>
      <c r="N54" s="592"/>
      <c r="O54" s="592"/>
      <c r="P54" s="577"/>
      <c r="Q54" s="593"/>
    </row>
    <row r="55" spans="1:17" ht="14.4" customHeight="1" x14ac:dyDescent="0.3">
      <c r="A55" s="571" t="s">
        <v>1221</v>
      </c>
      <c r="B55" s="572" t="s">
        <v>1081</v>
      </c>
      <c r="C55" s="572" t="s">
        <v>1075</v>
      </c>
      <c r="D55" s="572" t="s">
        <v>1089</v>
      </c>
      <c r="E55" s="572" t="s">
        <v>1091</v>
      </c>
      <c r="F55" s="592">
        <v>3</v>
      </c>
      <c r="G55" s="592">
        <v>1050</v>
      </c>
      <c r="H55" s="592">
        <v>0.42735042735042733</v>
      </c>
      <c r="I55" s="592">
        <v>350</v>
      </c>
      <c r="J55" s="592">
        <v>7</v>
      </c>
      <c r="K55" s="592">
        <v>2457</v>
      </c>
      <c r="L55" s="592">
        <v>1</v>
      </c>
      <c r="M55" s="592">
        <v>351</v>
      </c>
      <c r="N55" s="592">
        <v>1</v>
      </c>
      <c r="O55" s="592">
        <v>351</v>
      </c>
      <c r="P55" s="577">
        <v>0.14285714285714285</v>
      </c>
      <c r="Q55" s="593">
        <v>351</v>
      </c>
    </row>
    <row r="56" spans="1:17" ht="14.4" customHeight="1" x14ac:dyDescent="0.3">
      <c r="A56" s="571" t="s">
        <v>1221</v>
      </c>
      <c r="B56" s="572" t="s">
        <v>1081</v>
      </c>
      <c r="C56" s="572" t="s">
        <v>1075</v>
      </c>
      <c r="D56" s="572" t="s">
        <v>1095</v>
      </c>
      <c r="E56" s="572" t="s">
        <v>1096</v>
      </c>
      <c r="F56" s="592">
        <v>11</v>
      </c>
      <c r="G56" s="592">
        <v>16709</v>
      </c>
      <c r="H56" s="592">
        <v>0.57856648199445981</v>
      </c>
      <c r="I56" s="592">
        <v>1519</v>
      </c>
      <c r="J56" s="592">
        <v>19</v>
      </c>
      <c r="K56" s="592">
        <v>28880</v>
      </c>
      <c r="L56" s="592">
        <v>1</v>
      </c>
      <c r="M56" s="592">
        <v>1520</v>
      </c>
      <c r="N56" s="592">
        <v>10</v>
      </c>
      <c r="O56" s="592">
        <v>15220</v>
      </c>
      <c r="P56" s="577">
        <v>0.5270083102493075</v>
      </c>
      <c r="Q56" s="593">
        <v>1522</v>
      </c>
    </row>
    <row r="57" spans="1:17" ht="14.4" customHeight="1" x14ac:dyDescent="0.3">
      <c r="A57" s="571" t="s">
        <v>1221</v>
      </c>
      <c r="B57" s="572" t="s">
        <v>1109</v>
      </c>
      <c r="C57" s="572" t="s">
        <v>1075</v>
      </c>
      <c r="D57" s="572" t="s">
        <v>1112</v>
      </c>
      <c r="E57" s="572" t="s">
        <v>1113</v>
      </c>
      <c r="F57" s="592">
        <v>1</v>
      </c>
      <c r="G57" s="592">
        <v>314</v>
      </c>
      <c r="H57" s="592">
        <v>0.49841269841269842</v>
      </c>
      <c r="I57" s="592">
        <v>314</v>
      </c>
      <c r="J57" s="592">
        <v>2</v>
      </c>
      <c r="K57" s="592">
        <v>630</v>
      </c>
      <c r="L57" s="592">
        <v>1</v>
      </c>
      <c r="M57" s="592">
        <v>315</v>
      </c>
      <c r="N57" s="592">
        <v>4</v>
      </c>
      <c r="O57" s="592">
        <v>1196</v>
      </c>
      <c r="P57" s="577">
        <v>1.8984126984126983</v>
      </c>
      <c r="Q57" s="593">
        <v>299</v>
      </c>
    </row>
    <row r="58" spans="1:17" ht="14.4" customHeight="1" x14ac:dyDescent="0.3">
      <c r="A58" s="571" t="s">
        <v>1221</v>
      </c>
      <c r="B58" s="572" t="s">
        <v>1109</v>
      </c>
      <c r="C58" s="572" t="s">
        <v>1075</v>
      </c>
      <c r="D58" s="572" t="s">
        <v>1112</v>
      </c>
      <c r="E58" s="572" t="s">
        <v>1114</v>
      </c>
      <c r="F58" s="592"/>
      <c r="G58" s="592"/>
      <c r="H58" s="592"/>
      <c r="I58" s="592"/>
      <c r="J58" s="592">
        <v>2</v>
      </c>
      <c r="K58" s="592">
        <v>630</v>
      </c>
      <c r="L58" s="592">
        <v>1</v>
      </c>
      <c r="M58" s="592">
        <v>315</v>
      </c>
      <c r="N58" s="592"/>
      <c r="O58" s="592"/>
      <c r="P58" s="577"/>
      <c r="Q58" s="593"/>
    </row>
    <row r="59" spans="1:17" ht="14.4" customHeight="1" x14ac:dyDescent="0.3">
      <c r="A59" s="571" t="s">
        <v>1221</v>
      </c>
      <c r="B59" s="572" t="s">
        <v>1109</v>
      </c>
      <c r="C59" s="572" t="s">
        <v>1075</v>
      </c>
      <c r="D59" s="572" t="s">
        <v>1222</v>
      </c>
      <c r="E59" s="572" t="s">
        <v>1223</v>
      </c>
      <c r="F59" s="592">
        <v>3</v>
      </c>
      <c r="G59" s="592">
        <v>19206</v>
      </c>
      <c r="H59" s="592"/>
      <c r="I59" s="592">
        <v>6402</v>
      </c>
      <c r="J59" s="592"/>
      <c r="K59" s="592"/>
      <c r="L59" s="592"/>
      <c r="M59" s="592"/>
      <c r="N59" s="592"/>
      <c r="O59" s="592"/>
      <c r="P59" s="577"/>
      <c r="Q59" s="593"/>
    </row>
    <row r="60" spans="1:17" ht="14.4" customHeight="1" x14ac:dyDescent="0.3">
      <c r="A60" s="571" t="s">
        <v>1221</v>
      </c>
      <c r="B60" s="572" t="s">
        <v>1109</v>
      </c>
      <c r="C60" s="572" t="s">
        <v>1075</v>
      </c>
      <c r="D60" s="572" t="s">
        <v>1115</v>
      </c>
      <c r="E60" s="572"/>
      <c r="F60" s="592">
        <v>7</v>
      </c>
      <c r="G60" s="592">
        <v>8981</v>
      </c>
      <c r="H60" s="592">
        <v>1.1648508430609599</v>
      </c>
      <c r="I60" s="592">
        <v>1283</v>
      </c>
      <c r="J60" s="592">
        <v>6</v>
      </c>
      <c r="K60" s="592">
        <v>7710</v>
      </c>
      <c r="L60" s="592">
        <v>1</v>
      </c>
      <c r="M60" s="592">
        <v>1285</v>
      </c>
      <c r="N60" s="592"/>
      <c r="O60" s="592"/>
      <c r="P60" s="577"/>
      <c r="Q60" s="593"/>
    </row>
    <row r="61" spans="1:17" ht="14.4" customHeight="1" x14ac:dyDescent="0.3">
      <c r="A61" s="571" t="s">
        <v>1221</v>
      </c>
      <c r="B61" s="572" t="s">
        <v>1109</v>
      </c>
      <c r="C61" s="572" t="s">
        <v>1075</v>
      </c>
      <c r="D61" s="572" t="s">
        <v>1115</v>
      </c>
      <c r="E61" s="572" t="s">
        <v>1116</v>
      </c>
      <c r="F61" s="592">
        <v>2</v>
      </c>
      <c r="G61" s="592">
        <v>2566</v>
      </c>
      <c r="H61" s="592">
        <v>0.33281452658884564</v>
      </c>
      <c r="I61" s="592">
        <v>1283</v>
      </c>
      <c r="J61" s="592">
        <v>6</v>
      </c>
      <c r="K61" s="592">
        <v>7710</v>
      </c>
      <c r="L61" s="592">
        <v>1</v>
      </c>
      <c r="M61" s="592">
        <v>1285</v>
      </c>
      <c r="N61" s="592"/>
      <c r="O61" s="592"/>
      <c r="P61" s="577"/>
      <c r="Q61" s="593"/>
    </row>
    <row r="62" spans="1:17" ht="14.4" customHeight="1" x14ac:dyDescent="0.3">
      <c r="A62" s="571" t="s">
        <v>1221</v>
      </c>
      <c r="B62" s="572" t="s">
        <v>1109</v>
      </c>
      <c r="C62" s="572" t="s">
        <v>1075</v>
      </c>
      <c r="D62" s="572" t="s">
        <v>1117</v>
      </c>
      <c r="E62" s="572" t="s">
        <v>1118</v>
      </c>
      <c r="F62" s="592"/>
      <c r="G62" s="592"/>
      <c r="H62" s="592"/>
      <c r="I62" s="592"/>
      <c r="J62" s="592"/>
      <c r="K62" s="592"/>
      <c r="L62" s="592"/>
      <c r="M62" s="592"/>
      <c r="N62" s="592">
        <v>1</v>
      </c>
      <c r="O62" s="592">
        <v>10467</v>
      </c>
      <c r="P62" s="577"/>
      <c r="Q62" s="593">
        <v>10467</v>
      </c>
    </row>
    <row r="63" spans="1:17" ht="14.4" customHeight="1" x14ac:dyDescent="0.3">
      <c r="A63" s="571" t="s">
        <v>1221</v>
      </c>
      <c r="B63" s="572" t="s">
        <v>1109</v>
      </c>
      <c r="C63" s="572" t="s">
        <v>1075</v>
      </c>
      <c r="D63" s="572" t="s">
        <v>1124</v>
      </c>
      <c r="E63" s="572" t="s">
        <v>1125</v>
      </c>
      <c r="F63" s="592"/>
      <c r="G63" s="592"/>
      <c r="H63" s="592"/>
      <c r="I63" s="592"/>
      <c r="J63" s="592">
        <v>16</v>
      </c>
      <c r="K63" s="592">
        <v>36752</v>
      </c>
      <c r="L63" s="592">
        <v>1</v>
      </c>
      <c r="M63" s="592">
        <v>2297</v>
      </c>
      <c r="N63" s="592"/>
      <c r="O63" s="592"/>
      <c r="P63" s="577"/>
      <c r="Q63" s="593"/>
    </row>
    <row r="64" spans="1:17" ht="14.4" customHeight="1" x14ac:dyDescent="0.3">
      <c r="A64" s="571" t="s">
        <v>1221</v>
      </c>
      <c r="B64" s="572" t="s">
        <v>1109</v>
      </c>
      <c r="C64" s="572" t="s">
        <v>1075</v>
      </c>
      <c r="D64" s="572" t="s">
        <v>1133</v>
      </c>
      <c r="E64" s="572" t="s">
        <v>1134</v>
      </c>
      <c r="F64" s="592"/>
      <c r="G64" s="592"/>
      <c r="H64" s="592"/>
      <c r="I64" s="592"/>
      <c r="J64" s="592">
        <v>2</v>
      </c>
      <c r="K64" s="592">
        <v>13872</v>
      </c>
      <c r="L64" s="592">
        <v>1</v>
      </c>
      <c r="M64" s="592">
        <v>6936</v>
      </c>
      <c r="N64" s="592"/>
      <c r="O64" s="592"/>
      <c r="P64" s="577"/>
      <c r="Q64" s="593"/>
    </row>
    <row r="65" spans="1:17" ht="14.4" customHeight="1" x14ac:dyDescent="0.3">
      <c r="A65" s="571" t="s">
        <v>1221</v>
      </c>
      <c r="B65" s="572" t="s">
        <v>1109</v>
      </c>
      <c r="C65" s="572" t="s">
        <v>1075</v>
      </c>
      <c r="D65" s="572" t="s">
        <v>1133</v>
      </c>
      <c r="E65" s="572" t="s">
        <v>1135</v>
      </c>
      <c r="F65" s="592">
        <v>1</v>
      </c>
      <c r="G65" s="592">
        <v>6930</v>
      </c>
      <c r="H65" s="592">
        <v>0.99913494809688586</v>
      </c>
      <c r="I65" s="592">
        <v>6930</v>
      </c>
      <c r="J65" s="592">
        <v>1</v>
      </c>
      <c r="K65" s="592">
        <v>6936</v>
      </c>
      <c r="L65" s="592">
        <v>1</v>
      </c>
      <c r="M65" s="592">
        <v>6936</v>
      </c>
      <c r="N65" s="592">
        <v>1</v>
      </c>
      <c r="O65" s="592">
        <v>7549</v>
      </c>
      <c r="P65" s="577">
        <v>1.0883794694348328</v>
      </c>
      <c r="Q65" s="593">
        <v>7549</v>
      </c>
    </row>
    <row r="66" spans="1:17" ht="14.4" customHeight="1" x14ac:dyDescent="0.3">
      <c r="A66" s="571" t="s">
        <v>1221</v>
      </c>
      <c r="B66" s="572" t="s">
        <v>1109</v>
      </c>
      <c r="C66" s="572" t="s">
        <v>1075</v>
      </c>
      <c r="D66" s="572" t="s">
        <v>1136</v>
      </c>
      <c r="E66" s="572" t="s">
        <v>1137</v>
      </c>
      <c r="F66" s="592">
        <v>1</v>
      </c>
      <c r="G66" s="592">
        <v>3559</v>
      </c>
      <c r="H66" s="592">
        <v>0.49957888826501967</v>
      </c>
      <c r="I66" s="592">
        <v>3559</v>
      </c>
      <c r="J66" s="592">
        <v>2</v>
      </c>
      <c r="K66" s="592">
        <v>7124</v>
      </c>
      <c r="L66" s="592">
        <v>1</v>
      </c>
      <c r="M66" s="592">
        <v>3562</v>
      </c>
      <c r="N66" s="592"/>
      <c r="O66" s="592"/>
      <c r="P66" s="577"/>
      <c r="Q66" s="593"/>
    </row>
    <row r="67" spans="1:17" ht="14.4" customHeight="1" x14ac:dyDescent="0.3">
      <c r="A67" s="571" t="s">
        <v>1221</v>
      </c>
      <c r="B67" s="572" t="s">
        <v>1109</v>
      </c>
      <c r="C67" s="572" t="s">
        <v>1075</v>
      </c>
      <c r="D67" s="572" t="s">
        <v>1158</v>
      </c>
      <c r="E67" s="572" t="s">
        <v>1159</v>
      </c>
      <c r="F67" s="592"/>
      <c r="G67" s="592"/>
      <c r="H67" s="592"/>
      <c r="I67" s="592"/>
      <c r="J67" s="592"/>
      <c r="K67" s="592"/>
      <c r="L67" s="592"/>
      <c r="M67" s="592"/>
      <c r="N67" s="592">
        <v>3</v>
      </c>
      <c r="O67" s="592">
        <v>3320</v>
      </c>
      <c r="P67" s="577"/>
      <c r="Q67" s="593">
        <v>1106.6666666666667</v>
      </c>
    </row>
    <row r="68" spans="1:17" ht="14.4" customHeight="1" x14ac:dyDescent="0.3">
      <c r="A68" s="571" t="s">
        <v>1224</v>
      </c>
      <c r="B68" s="572" t="s">
        <v>1109</v>
      </c>
      <c r="C68" s="572" t="s">
        <v>1075</v>
      </c>
      <c r="D68" s="572" t="s">
        <v>1115</v>
      </c>
      <c r="E68" s="572"/>
      <c r="F68" s="592">
        <v>1</v>
      </c>
      <c r="G68" s="592">
        <v>1283</v>
      </c>
      <c r="H68" s="592"/>
      <c r="I68" s="592">
        <v>1283</v>
      </c>
      <c r="J68" s="592"/>
      <c r="K68" s="592"/>
      <c r="L68" s="592"/>
      <c r="M68" s="592"/>
      <c r="N68" s="592"/>
      <c r="O68" s="592"/>
      <c r="P68" s="577"/>
      <c r="Q68" s="593"/>
    </row>
    <row r="69" spans="1:17" ht="14.4" customHeight="1" x14ac:dyDescent="0.3">
      <c r="A69" s="571" t="s">
        <v>1225</v>
      </c>
      <c r="B69" s="572" t="s">
        <v>1081</v>
      </c>
      <c r="C69" s="572" t="s">
        <v>1075</v>
      </c>
      <c r="D69" s="572" t="s">
        <v>1076</v>
      </c>
      <c r="E69" s="572" t="s">
        <v>1078</v>
      </c>
      <c r="F69" s="592"/>
      <c r="G69" s="592"/>
      <c r="H69" s="592"/>
      <c r="I69" s="592"/>
      <c r="J69" s="592"/>
      <c r="K69" s="592"/>
      <c r="L69" s="592"/>
      <c r="M69" s="592"/>
      <c r="N69" s="592">
        <v>1</v>
      </c>
      <c r="O69" s="592">
        <v>37</v>
      </c>
      <c r="P69" s="577"/>
      <c r="Q69" s="593">
        <v>37</v>
      </c>
    </row>
    <row r="70" spans="1:17" ht="14.4" customHeight="1" x14ac:dyDescent="0.3">
      <c r="A70" s="571" t="s">
        <v>1225</v>
      </c>
      <c r="B70" s="572" t="s">
        <v>1081</v>
      </c>
      <c r="C70" s="572" t="s">
        <v>1075</v>
      </c>
      <c r="D70" s="572" t="s">
        <v>1085</v>
      </c>
      <c r="E70" s="572" t="s">
        <v>1086</v>
      </c>
      <c r="F70" s="592"/>
      <c r="G70" s="592"/>
      <c r="H70" s="592"/>
      <c r="I70" s="592"/>
      <c r="J70" s="592">
        <v>1</v>
      </c>
      <c r="K70" s="592">
        <v>2480</v>
      </c>
      <c r="L70" s="592">
        <v>1</v>
      </c>
      <c r="M70" s="592">
        <v>2480</v>
      </c>
      <c r="N70" s="592"/>
      <c r="O70" s="592"/>
      <c r="P70" s="577"/>
      <c r="Q70" s="593"/>
    </row>
    <row r="71" spans="1:17" ht="14.4" customHeight="1" x14ac:dyDescent="0.3">
      <c r="A71" s="571" t="s">
        <v>1225</v>
      </c>
      <c r="B71" s="572" t="s">
        <v>1081</v>
      </c>
      <c r="C71" s="572" t="s">
        <v>1075</v>
      </c>
      <c r="D71" s="572" t="s">
        <v>1089</v>
      </c>
      <c r="E71" s="572" t="s">
        <v>1090</v>
      </c>
      <c r="F71" s="592">
        <v>5</v>
      </c>
      <c r="G71" s="592">
        <v>1750</v>
      </c>
      <c r="H71" s="592"/>
      <c r="I71" s="592">
        <v>350</v>
      </c>
      <c r="J71" s="592"/>
      <c r="K71" s="592"/>
      <c r="L71" s="592"/>
      <c r="M71" s="592"/>
      <c r="N71" s="592">
        <v>1</v>
      </c>
      <c r="O71" s="592">
        <v>351</v>
      </c>
      <c r="P71" s="577"/>
      <c r="Q71" s="593">
        <v>351</v>
      </c>
    </row>
    <row r="72" spans="1:17" ht="14.4" customHeight="1" x14ac:dyDescent="0.3">
      <c r="A72" s="571" t="s">
        <v>1225</v>
      </c>
      <c r="B72" s="572" t="s">
        <v>1081</v>
      </c>
      <c r="C72" s="572" t="s">
        <v>1075</v>
      </c>
      <c r="D72" s="572" t="s">
        <v>1095</v>
      </c>
      <c r="E72" s="572" t="s">
        <v>1096</v>
      </c>
      <c r="F72" s="592">
        <v>13</v>
      </c>
      <c r="G72" s="592">
        <v>19747</v>
      </c>
      <c r="H72" s="592">
        <v>0.5196578947368421</v>
      </c>
      <c r="I72" s="592">
        <v>1519</v>
      </c>
      <c r="J72" s="592">
        <v>25</v>
      </c>
      <c r="K72" s="592">
        <v>38000</v>
      </c>
      <c r="L72" s="592">
        <v>1</v>
      </c>
      <c r="M72" s="592">
        <v>1520</v>
      </c>
      <c r="N72" s="592">
        <v>26</v>
      </c>
      <c r="O72" s="592">
        <v>39572</v>
      </c>
      <c r="P72" s="577">
        <v>1.0413684210526315</v>
      </c>
      <c r="Q72" s="593">
        <v>1522</v>
      </c>
    </row>
    <row r="73" spans="1:17" ht="14.4" customHeight="1" x14ac:dyDescent="0.3">
      <c r="A73" s="571" t="s">
        <v>1225</v>
      </c>
      <c r="B73" s="572" t="s">
        <v>1109</v>
      </c>
      <c r="C73" s="572" t="s">
        <v>1075</v>
      </c>
      <c r="D73" s="572" t="s">
        <v>1115</v>
      </c>
      <c r="E73" s="572"/>
      <c r="F73" s="592">
        <v>9</v>
      </c>
      <c r="G73" s="592">
        <v>11547</v>
      </c>
      <c r="H73" s="592">
        <v>0.74883268482490273</v>
      </c>
      <c r="I73" s="592">
        <v>1283</v>
      </c>
      <c r="J73" s="592">
        <v>12</v>
      </c>
      <c r="K73" s="592">
        <v>15420</v>
      </c>
      <c r="L73" s="592">
        <v>1</v>
      </c>
      <c r="M73" s="592">
        <v>1285</v>
      </c>
      <c r="N73" s="592"/>
      <c r="O73" s="592"/>
      <c r="P73" s="577"/>
      <c r="Q73" s="593"/>
    </row>
    <row r="74" spans="1:17" ht="14.4" customHeight="1" x14ac:dyDescent="0.3">
      <c r="A74" s="571" t="s">
        <v>1225</v>
      </c>
      <c r="B74" s="572" t="s">
        <v>1109</v>
      </c>
      <c r="C74" s="572" t="s">
        <v>1075</v>
      </c>
      <c r="D74" s="572" t="s">
        <v>1115</v>
      </c>
      <c r="E74" s="572" t="s">
        <v>1116</v>
      </c>
      <c r="F74" s="592">
        <v>7</v>
      </c>
      <c r="G74" s="592">
        <v>8981</v>
      </c>
      <c r="H74" s="592">
        <v>0.53762346602813527</v>
      </c>
      <c r="I74" s="592">
        <v>1283</v>
      </c>
      <c r="J74" s="592">
        <v>13</v>
      </c>
      <c r="K74" s="592">
        <v>16705</v>
      </c>
      <c r="L74" s="592">
        <v>1</v>
      </c>
      <c r="M74" s="592">
        <v>1285</v>
      </c>
      <c r="N74" s="592"/>
      <c r="O74" s="592"/>
      <c r="P74" s="577"/>
      <c r="Q74" s="593"/>
    </row>
    <row r="75" spans="1:17" ht="14.4" customHeight="1" x14ac:dyDescent="0.3">
      <c r="A75" s="571" t="s">
        <v>1225</v>
      </c>
      <c r="B75" s="572" t="s">
        <v>1109</v>
      </c>
      <c r="C75" s="572" t="s">
        <v>1075</v>
      </c>
      <c r="D75" s="572" t="s">
        <v>1124</v>
      </c>
      <c r="E75" s="572"/>
      <c r="F75" s="592">
        <v>8</v>
      </c>
      <c r="G75" s="592">
        <v>18352</v>
      </c>
      <c r="H75" s="592"/>
      <c r="I75" s="592">
        <v>2294</v>
      </c>
      <c r="J75" s="592"/>
      <c r="K75" s="592"/>
      <c r="L75" s="592"/>
      <c r="M75" s="592"/>
      <c r="N75" s="592"/>
      <c r="O75" s="592"/>
      <c r="P75" s="577"/>
      <c r="Q75" s="593"/>
    </row>
    <row r="76" spans="1:17" ht="14.4" customHeight="1" x14ac:dyDescent="0.3">
      <c r="A76" s="571" t="s">
        <v>1225</v>
      </c>
      <c r="B76" s="572" t="s">
        <v>1109</v>
      </c>
      <c r="C76" s="572" t="s">
        <v>1075</v>
      </c>
      <c r="D76" s="572" t="s">
        <v>1158</v>
      </c>
      <c r="E76" s="572" t="s">
        <v>1159</v>
      </c>
      <c r="F76" s="592"/>
      <c r="G76" s="592"/>
      <c r="H76" s="592"/>
      <c r="I76" s="592"/>
      <c r="J76" s="592"/>
      <c r="K76" s="592"/>
      <c r="L76" s="592"/>
      <c r="M76" s="592"/>
      <c r="N76" s="592">
        <v>18</v>
      </c>
      <c r="O76" s="592">
        <v>19924</v>
      </c>
      <c r="P76" s="577"/>
      <c r="Q76" s="593">
        <v>1106.8888888888889</v>
      </c>
    </row>
    <row r="77" spans="1:17" ht="14.4" customHeight="1" x14ac:dyDescent="0.3">
      <c r="A77" s="571" t="s">
        <v>1225</v>
      </c>
      <c r="B77" s="572" t="s">
        <v>1109</v>
      </c>
      <c r="C77" s="572" t="s">
        <v>1075</v>
      </c>
      <c r="D77" s="572" t="s">
        <v>1160</v>
      </c>
      <c r="E77" s="572" t="s">
        <v>1162</v>
      </c>
      <c r="F77" s="592"/>
      <c r="G77" s="592"/>
      <c r="H77" s="592"/>
      <c r="I77" s="592"/>
      <c r="J77" s="592"/>
      <c r="K77" s="592"/>
      <c r="L77" s="592"/>
      <c r="M77" s="592"/>
      <c r="N77" s="592">
        <v>2</v>
      </c>
      <c r="O77" s="592">
        <v>14860</v>
      </c>
      <c r="P77" s="577"/>
      <c r="Q77" s="593">
        <v>7430</v>
      </c>
    </row>
    <row r="78" spans="1:17" ht="14.4" customHeight="1" x14ac:dyDescent="0.3">
      <c r="A78" s="571" t="s">
        <v>1226</v>
      </c>
      <c r="B78" s="572" t="s">
        <v>1081</v>
      </c>
      <c r="C78" s="572" t="s">
        <v>1075</v>
      </c>
      <c r="D78" s="572" t="s">
        <v>1095</v>
      </c>
      <c r="E78" s="572" t="s">
        <v>1096</v>
      </c>
      <c r="F78" s="592"/>
      <c r="G78" s="592"/>
      <c r="H78" s="592"/>
      <c r="I78" s="592"/>
      <c r="J78" s="592">
        <v>1</v>
      </c>
      <c r="K78" s="592">
        <v>1520</v>
      </c>
      <c r="L78" s="592">
        <v>1</v>
      </c>
      <c r="M78" s="592">
        <v>1520</v>
      </c>
      <c r="N78" s="592">
        <v>1</v>
      </c>
      <c r="O78" s="592">
        <v>1522</v>
      </c>
      <c r="P78" s="577">
        <v>1.0013157894736842</v>
      </c>
      <c r="Q78" s="593">
        <v>1522</v>
      </c>
    </row>
    <row r="79" spans="1:17" ht="14.4" customHeight="1" x14ac:dyDescent="0.3">
      <c r="A79" s="571" t="s">
        <v>1227</v>
      </c>
      <c r="B79" s="572" t="s">
        <v>1081</v>
      </c>
      <c r="C79" s="572" t="s">
        <v>1075</v>
      </c>
      <c r="D79" s="572" t="s">
        <v>1095</v>
      </c>
      <c r="E79" s="572" t="s">
        <v>1096</v>
      </c>
      <c r="F79" s="592">
        <v>1</v>
      </c>
      <c r="G79" s="592">
        <v>1519</v>
      </c>
      <c r="H79" s="592"/>
      <c r="I79" s="592">
        <v>1519</v>
      </c>
      <c r="J79" s="592"/>
      <c r="K79" s="592"/>
      <c r="L79" s="592"/>
      <c r="M79" s="592"/>
      <c r="N79" s="592"/>
      <c r="O79" s="592"/>
      <c r="P79" s="577"/>
      <c r="Q79" s="593"/>
    </row>
    <row r="80" spans="1:17" ht="14.4" customHeight="1" x14ac:dyDescent="0.3">
      <c r="A80" s="571" t="s">
        <v>1228</v>
      </c>
      <c r="B80" s="572" t="s">
        <v>1081</v>
      </c>
      <c r="C80" s="572" t="s">
        <v>1075</v>
      </c>
      <c r="D80" s="572" t="s">
        <v>1085</v>
      </c>
      <c r="E80" s="572" t="s">
        <v>1086</v>
      </c>
      <c r="F80" s="592">
        <v>1</v>
      </c>
      <c r="G80" s="592">
        <v>2478</v>
      </c>
      <c r="H80" s="592"/>
      <c r="I80" s="592">
        <v>2478</v>
      </c>
      <c r="J80" s="592"/>
      <c r="K80" s="592"/>
      <c r="L80" s="592"/>
      <c r="M80" s="592"/>
      <c r="N80" s="592">
        <v>1</v>
      </c>
      <c r="O80" s="592">
        <v>2483</v>
      </c>
      <c r="P80" s="577"/>
      <c r="Q80" s="593">
        <v>2483</v>
      </c>
    </row>
    <row r="81" spans="1:17" ht="14.4" customHeight="1" x14ac:dyDescent="0.3">
      <c r="A81" s="571" t="s">
        <v>1228</v>
      </c>
      <c r="B81" s="572" t="s">
        <v>1081</v>
      </c>
      <c r="C81" s="572" t="s">
        <v>1075</v>
      </c>
      <c r="D81" s="572" t="s">
        <v>1089</v>
      </c>
      <c r="E81" s="572" t="s">
        <v>1090</v>
      </c>
      <c r="F81" s="592">
        <v>1</v>
      </c>
      <c r="G81" s="592">
        <v>350</v>
      </c>
      <c r="H81" s="592"/>
      <c r="I81" s="592">
        <v>350</v>
      </c>
      <c r="J81" s="592"/>
      <c r="K81" s="592"/>
      <c r="L81" s="592"/>
      <c r="M81" s="592"/>
      <c r="N81" s="592"/>
      <c r="O81" s="592"/>
      <c r="P81" s="577"/>
      <c r="Q81" s="593"/>
    </row>
    <row r="82" spans="1:17" ht="14.4" customHeight="1" x14ac:dyDescent="0.3">
      <c r="A82" s="571" t="s">
        <v>1228</v>
      </c>
      <c r="B82" s="572" t="s">
        <v>1081</v>
      </c>
      <c r="C82" s="572" t="s">
        <v>1075</v>
      </c>
      <c r="D82" s="572" t="s">
        <v>1095</v>
      </c>
      <c r="E82" s="572" t="s">
        <v>1096</v>
      </c>
      <c r="F82" s="592"/>
      <c r="G82" s="592"/>
      <c r="H82" s="592"/>
      <c r="I82" s="592"/>
      <c r="J82" s="592">
        <v>2</v>
      </c>
      <c r="K82" s="592">
        <v>3040</v>
      </c>
      <c r="L82" s="592">
        <v>1</v>
      </c>
      <c r="M82" s="592">
        <v>1520</v>
      </c>
      <c r="N82" s="592">
        <v>2</v>
      </c>
      <c r="O82" s="592">
        <v>3044</v>
      </c>
      <c r="P82" s="577">
        <v>1.0013157894736842</v>
      </c>
      <c r="Q82" s="593">
        <v>1522</v>
      </c>
    </row>
    <row r="83" spans="1:17" ht="14.4" customHeight="1" x14ac:dyDescent="0.3">
      <c r="A83" s="571" t="s">
        <v>1228</v>
      </c>
      <c r="B83" s="572" t="s">
        <v>1109</v>
      </c>
      <c r="C83" s="572" t="s">
        <v>1075</v>
      </c>
      <c r="D83" s="572" t="s">
        <v>1115</v>
      </c>
      <c r="E83" s="572"/>
      <c r="F83" s="592"/>
      <c r="G83" s="592"/>
      <c r="H83" s="592"/>
      <c r="I83" s="592"/>
      <c r="J83" s="592">
        <v>1</v>
      </c>
      <c r="K83" s="592">
        <v>1285</v>
      </c>
      <c r="L83" s="592">
        <v>1</v>
      </c>
      <c r="M83" s="592">
        <v>1285</v>
      </c>
      <c r="N83" s="592"/>
      <c r="O83" s="592"/>
      <c r="P83" s="577"/>
      <c r="Q83" s="593"/>
    </row>
    <row r="84" spans="1:17" ht="14.4" customHeight="1" x14ac:dyDescent="0.3">
      <c r="A84" s="571" t="s">
        <v>1228</v>
      </c>
      <c r="B84" s="572" t="s">
        <v>1109</v>
      </c>
      <c r="C84" s="572" t="s">
        <v>1075</v>
      </c>
      <c r="D84" s="572" t="s">
        <v>1122</v>
      </c>
      <c r="E84" s="572"/>
      <c r="F84" s="592">
        <v>1</v>
      </c>
      <c r="G84" s="592">
        <v>1011</v>
      </c>
      <c r="H84" s="592"/>
      <c r="I84" s="592">
        <v>1011</v>
      </c>
      <c r="J84" s="592"/>
      <c r="K84" s="592"/>
      <c r="L84" s="592"/>
      <c r="M84" s="592"/>
      <c r="N84" s="592"/>
      <c r="O84" s="592"/>
      <c r="P84" s="577"/>
      <c r="Q84" s="593"/>
    </row>
    <row r="85" spans="1:17" ht="14.4" customHeight="1" x14ac:dyDescent="0.3">
      <c r="A85" s="571" t="s">
        <v>1228</v>
      </c>
      <c r="B85" s="572" t="s">
        <v>1109</v>
      </c>
      <c r="C85" s="572" t="s">
        <v>1075</v>
      </c>
      <c r="D85" s="572" t="s">
        <v>1124</v>
      </c>
      <c r="E85" s="572"/>
      <c r="F85" s="592">
        <v>2</v>
      </c>
      <c r="G85" s="592">
        <v>4588</v>
      </c>
      <c r="H85" s="592"/>
      <c r="I85" s="592">
        <v>2294</v>
      </c>
      <c r="J85" s="592"/>
      <c r="K85" s="592"/>
      <c r="L85" s="592"/>
      <c r="M85" s="592"/>
      <c r="N85" s="592"/>
      <c r="O85" s="592"/>
      <c r="P85" s="577"/>
      <c r="Q85" s="593"/>
    </row>
    <row r="86" spans="1:17" ht="14.4" customHeight="1" x14ac:dyDescent="0.3">
      <c r="A86" s="571" t="s">
        <v>1228</v>
      </c>
      <c r="B86" s="572" t="s">
        <v>1109</v>
      </c>
      <c r="C86" s="572" t="s">
        <v>1075</v>
      </c>
      <c r="D86" s="572" t="s">
        <v>1158</v>
      </c>
      <c r="E86" s="572" t="s">
        <v>1159</v>
      </c>
      <c r="F86" s="592"/>
      <c r="G86" s="592"/>
      <c r="H86" s="592"/>
      <c r="I86" s="592"/>
      <c r="J86" s="592"/>
      <c r="K86" s="592"/>
      <c r="L86" s="592"/>
      <c r="M86" s="592"/>
      <c r="N86" s="592">
        <v>1</v>
      </c>
      <c r="O86" s="592">
        <v>1107</v>
      </c>
      <c r="P86" s="577"/>
      <c r="Q86" s="593">
        <v>1107</v>
      </c>
    </row>
    <row r="87" spans="1:17" ht="14.4" customHeight="1" x14ac:dyDescent="0.3">
      <c r="A87" s="571" t="s">
        <v>1229</v>
      </c>
      <c r="B87" s="572" t="s">
        <v>1081</v>
      </c>
      <c r="C87" s="572" t="s">
        <v>1075</v>
      </c>
      <c r="D87" s="572" t="s">
        <v>1095</v>
      </c>
      <c r="E87" s="572" t="s">
        <v>1096</v>
      </c>
      <c r="F87" s="592">
        <v>1</v>
      </c>
      <c r="G87" s="592">
        <v>1519</v>
      </c>
      <c r="H87" s="592"/>
      <c r="I87" s="592">
        <v>1519</v>
      </c>
      <c r="J87" s="592"/>
      <c r="K87" s="592"/>
      <c r="L87" s="592"/>
      <c r="M87" s="592"/>
      <c r="N87" s="592">
        <v>1</v>
      </c>
      <c r="O87" s="592">
        <v>1522</v>
      </c>
      <c r="P87" s="577"/>
      <c r="Q87" s="593">
        <v>1522</v>
      </c>
    </row>
    <row r="88" spans="1:17" ht="14.4" customHeight="1" x14ac:dyDescent="0.3">
      <c r="A88" s="571" t="s">
        <v>1229</v>
      </c>
      <c r="B88" s="572" t="s">
        <v>1109</v>
      </c>
      <c r="C88" s="572" t="s">
        <v>1075</v>
      </c>
      <c r="D88" s="572" t="s">
        <v>1115</v>
      </c>
      <c r="E88" s="572" t="s">
        <v>1116</v>
      </c>
      <c r="F88" s="592">
        <v>1</v>
      </c>
      <c r="G88" s="592">
        <v>1283</v>
      </c>
      <c r="H88" s="592"/>
      <c r="I88" s="592">
        <v>1283</v>
      </c>
      <c r="J88" s="592"/>
      <c r="K88" s="592"/>
      <c r="L88" s="592"/>
      <c r="M88" s="592"/>
      <c r="N88" s="592"/>
      <c r="O88" s="592"/>
      <c r="P88" s="577"/>
      <c r="Q88" s="593"/>
    </row>
    <row r="89" spans="1:17" ht="14.4" customHeight="1" x14ac:dyDescent="0.3">
      <c r="A89" s="571" t="s">
        <v>1229</v>
      </c>
      <c r="B89" s="572" t="s">
        <v>1109</v>
      </c>
      <c r="C89" s="572" t="s">
        <v>1075</v>
      </c>
      <c r="D89" s="572" t="s">
        <v>1158</v>
      </c>
      <c r="E89" s="572" t="s">
        <v>1159</v>
      </c>
      <c r="F89" s="592"/>
      <c r="G89" s="592"/>
      <c r="H89" s="592"/>
      <c r="I89" s="592"/>
      <c r="J89" s="592"/>
      <c r="K89" s="592"/>
      <c r="L89" s="592"/>
      <c r="M89" s="592"/>
      <c r="N89" s="592">
        <v>1</v>
      </c>
      <c r="O89" s="592">
        <v>1107</v>
      </c>
      <c r="P89" s="577"/>
      <c r="Q89" s="593">
        <v>1107</v>
      </c>
    </row>
    <row r="90" spans="1:17" ht="14.4" customHeight="1" x14ac:dyDescent="0.3">
      <c r="A90" s="571" t="s">
        <v>1230</v>
      </c>
      <c r="B90" s="572" t="s">
        <v>1081</v>
      </c>
      <c r="C90" s="572" t="s">
        <v>1075</v>
      </c>
      <c r="D90" s="572" t="s">
        <v>1095</v>
      </c>
      <c r="E90" s="572" t="s">
        <v>1096</v>
      </c>
      <c r="F90" s="592"/>
      <c r="G90" s="592"/>
      <c r="H90" s="592"/>
      <c r="I90" s="592"/>
      <c r="J90" s="592">
        <v>1</v>
      </c>
      <c r="K90" s="592">
        <v>1520</v>
      </c>
      <c r="L90" s="592">
        <v>1</v>
      </c>
      <c r="M90" s="592">
        <v>1520</v>
      </c>
      <c r="N90" s="592"/>
      <c r="O90" s="592"/>
      <c r="P90" s="577"/>
      <c r="Q90" s="593"/>
    </row>
    <row r="91" spans="1:17" ht="14.4" customHeight="1" thickBot="1" x14ac:dyDescent="0.35">
      <c r="A91" s="579" t="s">
        <v>1230</v>
      </c>
      <c r="B91" s="580" t="s">
        <v>1109</v>
      </c>
      <c r="C91" s="580" t="s">
        <v>1075</v>
      </c>
      <c r="D91" s="580" t="s">
        <v>1115</v>
      </c>
      <c r="E91" s="580"/>
      <c r="F91" s="594"/>
      <c r="G91" s="594"/>
      <c r="H91" s="594"/>
      <c r="I91" s="594"/>
      <c r="J91" s="594">
        <v>1</v>
      </c>
      <c r="K91" s="594">
        <v>1285</v>
      </c>
      <c r="L91" s="594">
        <v>1</v>
      </c>
      <c r="M91" s="594">
        <v>1285</v>
      </c>
      <c r="N91" s="594"/>
      <c r="O91" s="594"/>
      <c r="P91" s="585"/>
      <c r="Q91" s="59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21.30731999999999</v>
      </c>
      <c r="C5" s="29">
        <v>23.447829999999993</v>
      </c>
      <c r="D5" s="8"/>
      <c r="E5" s="117">
        <v>24.810719999999996</v>
      </c>
      <c r="F5" s="28">
        <v>30.000001831054686</v>
      </c>
      <c r="G5" s="116">
        <f>E5-F5</f>
        <v>-5.1892818310546893</v>
      </c>
      <c r="H5" s="122">
        <f>IF(F5&lt;0.00000001,"",E5/F5)</f>
        <v>0.82702394952246394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3113.3155300000012</v>
      </c>
      <c r="C6" s="31">
        <v>2939.4586599999998</v>
      </c>
      <c r="D6" s="8"/>
      <c r="E6" s="118">
        <v>2266.1492599999997</v>
      </c>
      <c r="F6" s="30">
        <v>3590.2155228271486</v>
      </c>
      <c r="G6" s="119">
        <f>E6-F6</f>
        <v>-1324.0662628271489</v>
      </c>
      <c r="H6" s="123">
        <f>IF(F6&lt;0.00000001,"",E6/F6)</f>
        <v>0.63120145450641341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12630.038339999999</v>
      </c>
      <c r="C7" s="31">
        <v>13646.389099999999</v>
      </c>
      <c r="D7" s="8"/>
      <c r="E7" s="118">
        <v>14651.518830000001</v>
      </c>
      <c r="F7" s="30">
        <v>14161.496999999999</v>
      </c>
      <c r="G7" s="119">
        <f>E7-F7</f>
        <v>490.0218300000015</v>
      </c>
      <c r="H7" s="123">
        <f>IF(F7&lt;0.00000001,"",E7/F7)</f>
        <v>1.0346024032628756</v>
      </c>
    </row>
    <row r="8" spans="1:10" ht="14.4" customHeight="1" thickBot="1" x14ac:dyDescent="0.35">
      <c r="A8" s="1" t="s">
        <v>75</v>
      </c>
      <c r="B8" s="11">
        <v>3070.0074899999986</v>
      </c>
      <c r="C8" s="33">
        <v>2394.3070000000039</v>
      </c>
      <c r="D8" s="8"/>
      <c r="E8" s="120">
        <v>2595.1574099999993</v>
      </c>
      <c r="F8" s="32">
        <v>2370.2030565681462</v>
      </c>
      <c r="G8" s="121">
        <f>E8-F8</f>
        <v>224.95435343185318</v>
      </c>
      <c r="H8" s="124">
        <f>IF(F8&lt;0.00000001,"",E8/F8)</f>
        <v>1.0949093170766424</v>
      </c>
    </row>
    <row r="9" spans="1:10" ht="14.4" customHeight="1" thickBot="1" x14ac:dyDescent="0.35">
      <c r="A9" s="2" t="s">
        <v>76</v>
      </c>
      <c r="B9" s="3">
        <v>18834.668679999999</v>
      </c>
      <c r="C9" s="35">
        <v>19003.602590000002</v>
      </c>
      <c r="D9" s="8"/>
      <c r="E9" s="3">
        <v>19537.63622</v>
      </c>
      <c r="F9" s="34">
        <v>20151.915581226349</v>
      </c>
      <c r="G9" s="34">
        <f>E9-F9</f>
        <v>-614.27936122634856</v>
      </c>
      <c r="H9" s="125">
        <f>IF(F9&lt;0.00000001,"",E9/F9)</f>
        <v>0.96951756974415793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79586.375010000018</v>
      </c>
      <c r="C11" s="29">
        <f>IF(ISERROR(VLOOKUP("Celkem:",'ZV Vykáz.-A'!A:H,5,0)),0,VLOOKUP("Celkem:",'ZV Vykáz.-A'!A:H,5,0)/1000)</f>
        <v>56757.179950000005</v>
      </c>
      <c r="D11" s="8"/>
      <c r="E11" s="117">
        <f>IF(ISERROR(VLOOKUP("Celkem:",'ZV Vykáz.-A'!A:H,8,0)),0,VLOOKUP("Celkem:",'ZV Vykáz.-A'!A:H,8,0)/1000)</f>
        <v>31558.478460000002</v>
      </c>
      <c r="F11" s="28">
        <f>C11</f>
        <v>56757.179950000005</v>
      </c>
      <c r="G11" s="116">
        <f>E11-F11</f>
        <v>-25198.701490000003</v>
      </c>
      <c r="H11" s="122">
        <f>IF(F11&lt;0.00000001,"",E11/F11)</f>
        <v>0.55602618889453825</v>
      </c>
      <c r="I11" s="116">
        <f>E11-B11</f>
        <v>-48027.896550000019</v>
      </c>
      <c r="J11" s="122">
        <f>IF(B11&lt;0.00000001,"",E11/B11)</f>
        <v>0.39653117076930172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79586.375010000018</v>
      </c>
      <c r="C13" s="37">
        <f>SUM(C11:C12)</f>
        <v>56757.179950000005</v>
      </c>
      <c r="D13" s="8"/>
      <c r="E13" s="5">
        <f>SUM(E11:E12)</f>
        <v>31558.478460000002</v>
      </c>
      <c r="F13" s="36">
        <f>SUM(F11:F12)</f>
        <v>56757.179950000005</v>
      </c>
      <c r="G13" s="36">
        <f>E13-F13</f>
        <v>-25198.701490000003</v>
      </c>
      <c r="H13" s="126">
        <f>IF(F13&lt;0.00000001,"",E13/F13)</f>
        <v>0.55602618889453825</v>
      </c>
      <c r="I13" s="36">
        <f>SUM(I11:I12)</f>
        <v>-48027.896550000019</v>
      </c>
      <c r="J13" s="126">
        <f>IF(B13&lt;0.00000001,"",E13/B13)</f>
        <v>0.39653117076930172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4.2255256177938794</v>
      </c>
      <c r="C15" s="39">
        <f>IF(C9=0,"",C13/C9)</f>
        <v>2.9866536979607505</v>
      </c>
      <c r="D15" s="8"/>
      <c r="E15" s="6">
        <f>IF(E9=0,"",E13/E9)</f>
        <v>1.615265946434947</v>
      </c>
      <c r="F15" s="38">
        <f>IF(F9=0,"",F13/F9)</f>
        <v>2.8164657459599201</v>
      </c>
      <c r="G15" s="38">
        <f>IF(ISERROR(F15-E15),"",E15-F15)</f>
        <v>-1.201199799524973</v>
      </c>
      <c r="H15" s="127">
        <f>IF(ISERROR(F15-E15),"",IF(F15&lt;0.00000001,"",E15/F15))</f>
        <v>0.57350810985433276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1.7295405030749711</v>
      </c>
      <c r="C4" s="201">
        <f t="shared" ref="C4:M4" si="0">(C10+C8)/C6</f>
        <v>1.8108636626365744</v>
      </c>
      <c r="D4" s="201">
        <f t="shared" si="0"/>
        <v>1.9067167145712325</v>
      </c>
      <c r="E4" s="201">
        <f t="shared" si="0"/>
        <v>1.8303977832537275</v>
      </c>
      <c r="F4" s="201">
        <f t="shared" si="0"/>
        <v>1.7867493468383546</v>
      </c>
      <c r="G4" s="201">
        <f t="shared" si="0"/>
        <v>1.7172565737332501</v>
      </c>
      <c r="H4" s="201">
        <f t="shared" si="0"/>
        <v>1.5972744155352547</v>
      </c>
      <c r="I4" s="201">
        <f t="shared" si="0"/>
        <v>1.6031262962852793</v>
      </c>
      <c r="J4" s="201">
        <f t="shared" si="0"/>
        <v>1.6152659264734726</v>
      </c>
      <c r="K4" s="201">
        <f t="shared" si="0"/>
        <v>1.6152659264734726</v>
      </c>
      <c r="L4" s="201">
        <f t="shared" si="0"/>
        <v>1.6152659264734726</v>
      </c>
      <c r="M4" s="201">
        <f t="shared" si="0"/>
        <v>1.6152659264734726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2365.36445000001</v>
      </c>
      <c r="F5" s="201">
        <f>IF(ISERROR(VLOOKUP($A5,'Man Tab'!$A:$Q,COLUMN()+2,0)),0,VLOOKUP($A5,'Man Tab'!$A:$Q,COLUMN()+2,0))</f>
        <v>2049.1363799999999</v>
      </c>
      <c r="G5" s="201">
        <f>IF(ISERROR(VLOOKUP($A5,'Man Tab'!$A:$Q,COLUMN()+2,0)),0,VLOOKUP($A5,'Man Tab'!$A:$Q,COLUMN()+2,0))</f>
        <v>2311.2943700000001</v>
      </c>
      <c r="H5" s="201">
        <f>IF(ISERROR(VLOOKUP($A5,'Man Tab'!$A:$Q,COLUMN()+2,0)),0,VLOOKUP($A5,'Man Tab'!$A:$Q,COLUMN()+2,0))</f>
        <v>2734.1659399999999</v>
      </c>
      <c r="I5" s="201">
        <f>IF(ISERROR(VLOOKUP($A5,'Man Tab'!$A:$Q,COLUMN()+2,0)),0,VLOOKUP($A5,'Man Tab'!$A:$Q,COLUMN()+2,0))</f>
        <v>1984.2189599999999</v>
      </c>
      <c r="J5" s="201">
        <f>IF(ISERROR(VLOOKUP($A5,'Man Tab'!$A:$Q,COLUMN()+2,0)),0,VLOOKUP($A5,'Man Tab'!$A:$Q,COLUMN()+2,0))</f>
        <v>2090.5700999999999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8368.2504700000209</v>
      </c>
      <c r="F6" s="203">
        <f t="shared" si="1"/>
        <v>10417.386850000021</v>
      </c>
      <c r="G6" s="203">
        <f t="shared" si="1"/>
        <v>12728.68122000002</v>
      </c>
      <c r="H6" s="203">
        <f t="shared" si="1"/>
        <v>15462.847160000019</v>
      </c>
      <c r="I6" s="203">
        <f t="shared" si="1"/>
        <v>17447.066120000018</v>
      </c>
      <c r="J6" s="203">
        <f t="shared" si="1"/>
        <v>19537.636220000019</v>
      </c>
      <c r="K6" s="203">
        <f t="shared" si="1"/>
        <v>19537.636220000019</v>
      </c>
      <c r="L6" s="203">
        <f t="shared" si="1"/>
        <v>19537.636220000019</v>
      </c>
      <c r="M6" s="203">
        <f t="shared" si="1"/>
        <v>19537.636220000019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3556770.21</v>
      </c>
      <c r="C9" s="202">
        <v>3653291.6799999997</v>
      </c>
      <c r="D9" s="202">
        <v>4235741.22</v>
      </c>
      <c r="E9" s="202">
        <v>3871424.0000000005</v>
      </c>
      <c r="F9" s="202">
        <v>3296032.04</v>
      </c>
      <c r="G9" s="202">
        <v>3245152.35</v>
      </c>
      <c r="H9" s="202">
        <v>2839998.66</v>
      </c>
      <c r="I9" s="202">
        <v>3271440.33</v>
      </c>
      <c r="J9" s="202">
        <v>3588627.58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3556.7702100000001</v>
      </c>
      <c r="C10" s="203">
        <f t="shared" ref="C10:M10" si="3">C9/1000+B10</f>
        <v>7210.0618899999999</v>
      </c>
      <c r="D10" s="203">
        <f t="shared" si="3"/>
        <v>11445.803110000001</v>
      </c>
      <c r="E10" s="203">
        <f t="shared" si="3"/>
        <v>15317.227110000002</v>
      </c>
      <c r="F10" s="203">
        <f t="shared" si="3"/>
        <v>18613.259150000002</v>
      </c>
      <c r="G10" s="203">
        <f t="shared" si="3"/>
        <v>21858.411500000002</v>
      </c>
      <c r="H10" s="203">
        <f t="shared" si="3"/>
        <v>24698.410160000003</v>
      </c>
      <c r="I10" s="203">
        <f t="shared" si="3"/>
        <v>27969.850490000004</v>
      </c>
      <c r="J10" s="203">
        <f t="shared" si="3"/>
        <v>31558.478070000005</v>
      </c>
      <c r="K10" s="203">
        <f t="shared" si="3"/>
        <v>31558.478070000005</v>
      </c>
      <c r="L10" s="203">
        <f t="shared" si="3"/>
        <v>31558.478070000005</v>
      </c>
      <c r="M10" s="203">
        <f t="shared" si="3"/>
        <v>31558.478070000005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2.8164657459599201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2.8164657459599201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3.1308600000000002</v>
      </c>
      <c r="H7" s="52">
        <v>2.2355100000000001</v>
      </c>
      <c r="I7" s="52">
        <v>3.2199300000000002</v>
      </c>
      <c r="J7" s="52">
        <v>2.38544</v>
      </c>
      <c r="K7" s="52">
        <v>2.28783</v>
      </c>
      <c r="L7" s="52">
        <v>3.2347299999999999</v>
      </c>
      <c r="M7" s="52">
        <v>0</v>
      </c>
      <c r="N7" s="52">
        <v>0</v>
      </c>
      <c r="O7" s="52">
        <v>0</v>
      </c>
      <c r="P7" s="53">
        <v>24.81072</v>
      </c>
      <c r="Q7" s="95">
        <v>0.82702399999999998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270.084370000001</v>
      </c>
      <c r="H9" s="52">
        <v>253.02690999999999</v>
      </c>
      <c r="I9" s="52">
        <v>382.73924</v>
      </c>
      <c r="J9" s="52">
        <v>123.24764999999999</v>
      </c>
      <c r="K9" s="52">
        <v>196.46052</v>
      </c>
      <c r="L9" s="52">
        <v>278.547040000001</v>
      </c>
      <c r="M9" s="52">
        <v>0</v>
      </c>
      <c r="N9" s="52">
        <v>0</v>
      </c>
      <c r="O9" s="52">
        <v>0</v>
      </c>
      <c r="P9" s="53">
        <v>2266.1492600000001</v>
      </c>
      <c r="Q9" s="95">
        <v>0.63120145604400002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5.6919700000000004</v>
      </c>
      <c r="H11" s="52">
        <v>5.7536800000000001</v>
      </c>
      <c r="I11" s="52">
        <v>14.01845</v>
      </c>
      <c r="J11" s="52">
        <v>6.7972900000000003</v>
      </c>
      <c r="K11" s="52">
        <v>8.0057899999999993</v>
      </c>
      <c r="L11" s="52">
        <v>7.3068</v>
      </c>
      <c r="M11" s="52">
        <v>0</v>
      </c>
      <c r="N11" s="52">
        <v>0</v>
      </c>
      <c r="O11" s="52">
        <v>0</v>
      </c>
      <c r="P11" s="53">
        <v>78.149519999999995</v>
      </c>
      <c r="Q11" s="95">
        <v>0.90118488382700002</v>
      </c>
    </row>
    <row r="12" spans="1:17" ht="14.4" customHeight="1" x14ac:dyDescent="0.3">
      <c r="A12" s="15" t="s">
        <v>40</v>
      </c>
      <c r="B12" s="51">
        <v>9.3296949157160007</v>
      </c>
      <c r="C12" s="52">
        <v>0.77747457630899997</v>
      </c>
      <c r="D12" s="52">
        <v>4.385E-2</v>
      </c>
      <c r="E12" s="52">
        <v>0.14280000000000001</v>
      </c>
      <c r="F12" s="52">
        <v>0</v>
      </c>
      <c r="G12" s="52">
        <v>0.27600000000000002</v>
      </c>
      <c r="H12" s="52">
        <v>1.3925000000000001</v>
      </c>
      <c r="I12" s="52">
        <v>0.82499999999999996</v>
      </c>
      <c r="J12" s="52">
        <v>0.27792</v>
      </c>
      <c r="K12" s="52">
        <v>5.5590000000000001E-2</v>
      </c>
      <c r="L12" s="52">
        <v>9.5009200000000007</v>
      </c>
      <c r="M12" s="52">
        <v>0</v>
      </c>
      <c r="N12" s="52">
        <v>0</v>
      </c>
      <c r="O12" s="52">
        <v>0</v>
      </c>
      <c r="P12" s="53">
        <v>12.51458</v>
      </c>
      <c r="Q12" s="95">
        <v>1.788494352431</v>
      </c>
    </row>
    <row r="13" spans="1:17" ht="14.4" customHeight="1" x14ac:dyDescent="0.3">
      <c r="A13" s="15" t="s">
        <v>41</v>
      </c>
      <c r="B13" s="51">
        <v>12.090649985422999</v>
      </c>
      <c r="C13" s="52">
        <v>1.0075541654510001</v>
      </c>
      <c r="D13" s="52">
        <v>1.1869799999999999</v>
      </c>
      <c r="E13" s="52">
        <v>0.88814000000000004</v>
      </c>
      <c r="F13" s="52">
        <v>0.52707999999999999</v>
      </c>
      <c r="G13" s="52">
        <v>0.24418999999999999</v>
      </c>
      <c r="H13" s="52">
        <v>1.32229</v>
      </c>
      <c r="I13" s="52">
        <v>1.31141</v>
      </c>
      <c r="J13" s="52">
        <v>0.24418000000000001</v>
      </c>
      <c r="K13" s="52">
        <v>1.3150299999999999</v>
      </c>
      <c r="L13" s="52">
        <v>1.4811099999999999</v>
      </c>
      <c r="M13" s="52">
        <v>0</v>
      </c>
      <c r="N13" s="52">
        <v>0</v>
      </c>
      <c r="O13" s="52">
        <v>0</v>
      </c>
      <c r="P13" s="53">
        <v>8.52041</v>
      </c>
      <c r="Q13" s="95">
        <v>0.939614220936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11.394</v>
      </c>
      <c r="H14" s="52">
        <v>10.176</v>
      </c>
      <c r="I14" s="52">
        <v>9.5519999999999996</v>
      </c>
      <c r="J14" s="52">
        <v>10.643000000000001</v>
      </c>
      <c r="K14" s="52">
        <v>10.106</v>
      </c>
      <c r="L14" s="52">
        <v>10.147</v>
      </c>
      <c r="M14" s="52">
        <v>0</v>
      </c>
      <c r="N14" s="52">
        <v>0</v>
      </c>
      <c r="O14" s="52">
        <v>0</v>
      </c>
      <c r="P14" s="53">
        <v>115.22499999999999</v>
      </c>
      <c r="Q14" s="95">
        <v>0.93917849697800004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318.971382100109</v>
      </c>
      <c r="C17" s="52">
        <v>26.580948508342001</v>
      </c>
      <c r="D17" s="52">
        <v>2.04732</v>
      </c>
      <c r="E17" s="52">
        <v>5.0287600000000001</v>
      </c>
      <c r="F17" s="52">
        <v>6.1038399999999999</v>
      </c>
      <c r="G17" s="52">
        <v>296.00742000000099</v>
      </c>
      <c r="H17" s="52">
        <v>8.55016</v>
      </c>
      <c r="I17" s="52">
        <v>40.456510000000002</v>
      </c>
      <c r="J17" s="52">
        <v>5.55741</v>
      </c>
      <c r="K17" s="52">
        <v>3.4121999999999999</v>
      </c>
      <c r="L17" s="52">
        <v>2.7297600000000002</v>
      </c>
      <c r="M17" s="52">
        <v>0</v>
      </c>
      <c r="N17" s="52">
        <v>0</v>
      </c>
      <c r="O17" s="52">
        <v>0</v>
      </c>
      <c r="P17" s="53">
        <v>369.893380000001</v>
      </c>
      <c r="Q17" s="95">
        <v>1.5461925458200001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9.0310000000000006</v>
      </c>
      <c r="H18" s="52">
        <v>6.38</v>
      </c>
      <c r="I18" s="52">
        <v>23.314</v>
      </c>
      <c r="J18" s="52">
        <v>0</v>
      </c>
      <c r="K18" s="52">
        <v>7.6959999999999997</v>
      </c>
      <c r="L18" s="52">
        <v>4.6070000000000002</v>
      </c>
      <c r="M18" s="52">
        <v>0</v>
      </c>
      <c r="N18" s="52">
        <v>0</v>
      </c>
      <c r="O18" s="52">
        <v>0</v>
      </c>
      <c r="P18" s="53">
        <v>66.596000000000004</v>
      </c>
      <c r="Q18" s="95" t="s">
        <v>266</v>
      </c>
    </row>
    <row r="19" spans="1:17" ht="14.4" customHeight="1" x14ac:dyDescent="0.3">
      <c r="A19" s="15" t="s">
        <v>47</v>
      </c>
      <c r="B19" s="51">
        <v>1249.3509925639601</v>
      </c>
      <c r="C19" s="52">
        <v>104.112582713663</v>
      </c>
      <c r="D19" s="52">
        <v>62.013269999999999</v>
      </c>
      <c r="E19" s="52">
        <v>27.499140000000001</v>
      </c>
      <c r="F19" s="52">
        <v>37.074399999999997</v>
      </c>
      <c r="G19" s="52">
        <v>95.687700000000007</v>
      </c>
      <c r="H19" s="52">
        <v>52.322209999999998</v>
      </c>
      <c r="I19" s="52">
        <v>83.020420000000001</v>
      </c>
      <c r="J19" s="52">
        <v>211.08154999999999</v>
      </c>
      <c r="K19" s="52">
        <v>125.90951</v>
      </c>
      <c r="L19" s="52">
        <v>134.26455000000001</v>
      </c>
      <c r="M19" s="52">
        <v>0</v>
      </c>
      <c r="N19" s="52">
        <v>0</v>
      </c>
      <c r="O19" s="52">
        <v>0</v>
      </c>
      <c r="P19" s="53">
        <v>828.87275000000102</v>
      </c>
      <c r="Q19" s="95">
        <v>0.884590217836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1557.61842000001</v>
      </c>
      <c r="H20" s="52">
        <v>1583.4293500000001</v>
      </c>
      <c r="I20" s="52">
        <v>1573.1839600000001</v>
      </c>
      <c r="J20" s="52">
        <v>2264.1341200000002</v>
      </c>
      <c r="K20" s="52">
        <v>1517.12203</v>
      </c>
      <c r="L20" s="52">
        <v>1522.97181</v>
      </c>
      <c r="M20" s="52">
        <v>0</v>
      </c>
      <c r="N20" s="52">
        <v>0</v>
      </c>
      <c r="O20" s="52">
        <v>0</v>
      </c>
      <c r="P20" s="53">
        <v>14651.518830000001</v>
      </c>
      <c r="Q20" s="95">
        <v>1.0346024033300001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109.799000000001</v>
      </c>
      <c r="H21" s="52">
        <v>109.79900000000001</v>
      </c>
      <c r="I21" s="52">
        <v>109.79900000000001</v>
      </c>
      <c r="J21" s="52">
        <v>109.798</v>
      </c>
      <c r="K21" s="52">
        <v>106.502</v>
      </c>
      <c r="L21" s="52">
        <v>106.502</v>
      </c>
      <c r="M21" s="52">
        <v>0</v>
      </c>
      <c r="N21" s="52">
        <v>0</v>
      </c>
      <c r="O21" s="52">
        <v>0</v>
      </c>
      <c r="P21" s="53">
        <v>981.59600000000103</v>
      </c>
      <c r="Q21" s="95">
        <v>1.0266921253720001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59.081829999999997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59.081829999999997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16.552120762748999</v>
      </c>
      <c r="C24" s="52">
        <v>1.379343396895</v>
      </c>
      <c r="D24" s="52">
        <v>5.5100199999989998</v>
      </c>
      <c r="E24" s="52">
        <v>18.753989999999</v>
      </c>
      <c r="F24" s="52">
        <v>3.8997999999999999</v>
      </c>
      <c r="G24" s="52">
        <v>6.3995199999989998</v>
      </c>
      <c r="H24" s="52">
        <v>14.74877</v>
      </c>
      <c r="I24" s="52">
        <v>10.772619999999</v>
      </c>
      <c r="J24" s="52">
        <v>-6.19999999E-4</v>
      </c>
      <c r="K24" s="52">
        <v>5.3464599999990003</v>
      </c>
      <c r="L24" s="52">
        <v>9.2773799999990008</v>
      </c>
      <c r="M24" s="52">
        <v>0</v>
      </c>
      <c r="N24" s="52">
        <v>0</v>
      </c>
      <c r="O24" s="52">
        <v>0</v>
      </c>
      <c r="P24" s="53">
        <v>74.707939999998999</v>
      </c>
      <c r="Q24" s="95"/>
    </row>
    <row r="25" spans="1:17" ht="14.4" customHeight="1" x14ac:dyDescent="0.3">
      <c r="A25" s="17" t="s">
        <v>53</v>
      </c>
      <c r="B25" s="54">
        <v>26869.220766740698</v>
      </c>
      <c r="C25" s="55">
        <v>2239.1017305617302</v>
      </c>
      <c r="D25" s="55">
        <v>2056.4827500000001</v>
      </c>
      <c r="E25" s="55">
        <v>1925.07701</v>
      </c>
      <c r="F25" s="55">
        <v>2021.3262600000101</v>
      </c>
      <c r="G25" s="55">
        <v>2365.36445000001</v>
      </c>
      <c r="H25" s="55">
        <v>2049.1363799999999</v>
      </c>
      <c r="I25" s="55">
        <v>2311.2943700000001</v>
      </c>
      <c r="J25" s="55">
        <v>2734.1659399999999</v>
      </c>
      <c r="K25" s="55">
        <v>1984.2189599999999</v>
      </c>
      <c r="L25" s="55">
        <v>2090.5700999999999</v>
      </c>
      <c r="M25" s="55">
        <v>0</v>
      </c>
      <c r="N25" s="55">
        <v>0</v>
      </c>
      <c r="O25" s="55">
        <v>0</v>
      </c>
      <c r="P25" s="56">
        <v>19537.63622</v>
      </c>
      <c r="Q25" s="96">
        <v>0.96951757004100003</v>
      </c>
    </row>
    <row r="26" spans="1:17" ht="14.4" customHeight="1" x14ac:dyDescent="0.3">
      <c r="A26" s="15" t="s">
        <v>54</v>
      </c>
      <c r="B26" s="51">
        <v>3186.8240487186699</v>
      </c>
      <c r="C26" s="52">
        <v>265.56867072655598</v>
      </c>
      <c r="D26" s="52">
        <v>255.65189000000001</v>
      </c>
      <c r="E26" s="52">
        <v>240.13558</v>
      </c>
      <c r="F26" s="52">
        <v>239.88684000000001</v>
      </c>
      <c r="G26" s="52">
        <v>250.78326000000001</v>
      </c>
      <c r="H26" s="52">
        <v>236.24176</v>
      </c>
      <c r="I26" s="52">
        <v>352.27049</v>
      </c>
      <c r="J26" s="52">
        <v>316.95073000000002</v>
      </c>
      <c r="K26" s="52">
        <v>221.63385</v>
      </c>
      <c r="L26" s="52">
        <v>235.23445000000001</v>
      </c>
      <c r="M26" s="52">
        <v>0</v>
      </c>
      <c r="N26" s="52">
        <v>0</v>
      </c>
      <c r="O26" s="52">
        <v>0</v>
      </c>
      <c r="P26" s="53">
        <v>2348.7888499999999</v>
      </c>
      <c r="Q26" s="95">
        <v>0.98270830732699999</v>
      </c>
    </row>
    <row r="27" spans="1:17" ht="14.4" customHeight="1" x14ac:dyDescent="0.3">
      <c r="A27" s="18" t="s">
        <v>55</v>
      </c>
      <c r="B27" s="54">
        <v>30056.044815459401</v>
      </c>
      <c r="C27" s="55">
        <v>2504.6704012882801</v>
      </c>
      <c r="D27" s="55">
        <v>2312.1346400000002</v>
      </c>
      <c r="E27" s="55">
        <v>2165.2125900000001</v>
      </c>
      <c r="F27" s="55">
        <v>2261.2131000000099</v>
      </c>
      <c r="G27" s="55">
        <v>2616.1477100000102</v>
      </c>
      <c r="H27" s="55">
        <v>2285.3781399999998</v>
      </c>
      <c r="I27" s="55">
        <v>2663.56486</v>
      </c>
      <c r="J27" s="55">
        <v>3051.1166699999999</v>
      </c>
      <c r="K27" s="55">
        <v>2205.8528099999999</v>
      </c>
      <c r="L27" s="55">
        <v>2325.8045499999998</v>
      </c>
      <c r="M27" s="55">
        <v>0</v>
      </c>
      <c r="N27" s="55">
        <v>0</v>
      </c>
      <c r="O27" s="55">
        <v>0</v>
      </c>
      <c r="P27" s="56">
        <v>21886.425070000001</v>
      </c>
      <c r="Q27" s="96">
        <v>0.97091617584699996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5.6529999999999996</v>
      </c>
      <c r="J28" s="52">
        <v>18.695399999999999</v>
      </c>
      <c r="K28" s="52">
        <v>0</v>
      </c>
      <c r="L28" s="52">
        <v>17.105399999999999</v>
      </c>
      <c r="M28" s="52">
        <v>0</v>
      </c>
      <c r="N28" s="52">
        <v>0</v>
      </c>
      <c r="O28" s="52">
        <v>0</v>
      </c>
      <c r="P28" s="53">
        <v>47.1068</v>
      </c>
      <c r="Q28" s="95">
        <v>2.41654540629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26869.220766740698</v>
      </c>
      <c r="G6" s="460">
        <v>20151.9155750555</v>
      </c>
      <c r="H6" s="462">
        <v>2090.5700999999999</v>
      </c>
      <c r="I6" s="459">
        <v>19537.63622</v>
      </c>
      <c r="J6" s="460">
        <v>-614.27935505552205</v>
      </c>
      <c r="K6" s="463">
        <v>0.72713817752999999</v>
      </c>
    </row>
    <row r="7" spans="1:11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5127.5818835466198</v>
      </c>
      <c r="G7" s="460">
        <v>3845.6864126599698</v>
      </c>
      <c r="H7" s="462">
        <v>310.21773000000098</v>
      </c>
      <c r="I7" s="459">
        <v>2505.3671800000002</v>
      </c>
      <c r="J7" s="460">
        <v>-1340.3192326599601</v>
      </c>
      <c r="K7" s="463">
        <v>0.48860598170800001</v>
      </c>
    </row>
    <row r="8" spans="1:11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4963.9992058898397</v>
      </c>
      <c r="G8" s="460">
        <v>3722.99940441738</v>
      </c>
      <c r="H8" s="462">
        <v>300.07073000000099</v>
      </c>
      <c r="I8" s="459">
        <v>2390.1421799999998</v>
      </c>
      <c r="J8" s="460">
        <v>-1332.8572244173799</v>
      </c>
      <c r="K8" s="463">
        <v>0.48149527847700002</v>
      </c>
    </row>
    <row r="9" spans="1:11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1.2999999999999999E-4</v>
      </c>
      <c r="I9" s="464">
        <v>-2.31E-3</v>
      </c>
      <c r="J9" s="465">
        <v>-2.31E-3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1.2999999999999999E-4</v>
      </c>
      <c r="I10" s="459">
        <v>-2.31E-3</v>
      </c>
      <c r="J10" s="460">
        <v>-2.31E-3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30</v>
      </c>
      <c r="H11" s="467">
        <v>3.2347299999999999</v>
      </c>
      <c r="I11" s="464">
        <v>24.81072</v>
      </c>
      <c r="J11" s="465">
        <v>-5.189279999999</v>
      </c>
      <c r="K11" s="472">
        <v>0.62026800000000004</v>
      </c>
    </row>
    <row r="12" spans="1:11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30</v>
      </c>
      <c r="H12" s="462">
        <v>3.2347299999999999</v>
      </c>
      <c r="I12" s="459">
        <v>24.81072</v>
      </c>
      <c r="J12" s="460">
        <v>-5.189279999999</v>
      </c>
      <c r="K12" s="463">
        <v>0.62026800000000004</v>
      </c>
    </row>
    <row r="13" spans="1:11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9</v>
      </c>
    </row>
    <row r="14" spans="1:11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3590.2155140794798</v>
      </c>
      <c r="H14" s="467">
        <v>278.547040000001</v>
      </c>
      <c r="I14" s="464">
        <v>2266.1492600000001</v>
      </c>
      <c r="J14" s="465">
        <v>-1324.0662540794799</v>
      </c>
      <c r="K14" s="472">
        <v>0.47340109203300001</v>
      </c>
    </row>
    <row r="15" spans="1:11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3150</v>
      </c>
      <c r="H15" s="462">
        <v>268.94214000000102</v>
      </c>
      <c r="I15" s="459">
        <v>2095.73281</v>
      </c>
      <c r="J15" s="460">
        <v>-1054.26719</v>
      </c>
      <c r="K15" s="463">
        <v>0.49898400238000001</v>
      </c>
    </row>
    <row r="16" spans="1:11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262.5</v>
      </c>
      <c r="H16" s="462">
        <v>2.5124900000000001</v>
      </c>
      <c r="I16" s="459">
        <v>113.33103</v>
      </c>
      <c r="J16" s="460">
        <v>-149.16897</v>
      </c>
      <c r="K16" s="463">
        <v>0.32380294285700001</v>
      </c>
    </row>
    <row r="17" spans="1:11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15</v>
      </c>
      <c r="H17" s="462">
        <v>1.3798699999999999</v>
      </c>
      <c r="I17" s="459">
        <v>5.7221200000000003</v>
      </c>
      <c r="J17" s="460">
        <v>-9.2778799999989996</v>
      </c>
      <c r="K17" s="463">
        <v>0.28610600000000003</v>
      </c>
    </row>
    <row r="18" spans="1:11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143.34845312194199</v>
      </c>
      <c r="H18" s="462">
        <v>3.69638</v>
      </c>
      <c r="I18" s="459">
        <v>35.266419999999997</v>
      </c>
      <c r="J18" s="460">
        <v>-108.082033121942</v>
      </c>
      <c r="K18" s="463">
        <v>0.18451412919999999</v>
      </c>
    </row>
    <row r="19" spans="1:11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9</v>
      </c>
    </row>
    <row r="20" spans="1:11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4.5</v>
      </c>
      <c r="H20" s="462">
        <v>0.39200000000000002</v>
      </c>
      <c r="I20" s="459">
        <v>2.258</v>
      </c>
      <c r="J20" s="460">
        <v>-2.242</v>
      </c>
      <c r="K20" s="463">
        <v>0.37633333333300001</v>
      </c>
    </row>
    <row r="21" spans="1:11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14.867060957539</v>
      </c>
      <c r="H21" s="462">
        <v>1.62416</v>
      </c>
      <c r="I21" s="459">
        <v>13.83888</v>
      </c>
      <c r="J21" s="460">
        <v>-1.028180957539</v>
      </c>
      <c r="K21" s="463">
        <v>0.69813126008100002</v>
      </c>
    </row>
    <row r="22" spans="1:11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86.718631662044004</v>
      </c>
      <c r="H22" s="467">
        <v>7.3068</v>
      </c>
      <c r="I22" s="464">
        <v>78.149519999999995</v>
      </c>
      <c r="J22" s="465">
        <v>-8.5691116620439995</v>
      </c>
      <c r="K22" s="472">
        <v>0.67588866287000005</v>
      </c>
    </row>
    <row r="23" spans="1:11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0</v>
      </c>
      <c r="I23" s="459">
        <v>5.9999999998999999E-2</v>
      </c>
      <c r="J23" s="460">
        <v>5.9999999998999999E-2</v>
      </c>
      <c r="K23" s="470" t="s">
        <v>266</v>
      </c>
    </row>
    <row r="24" spans="1:11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5.189785191535</v>
      </c>
      <c r="H24" s="462">
        <v>0.43956000000000001</v>
      </c>
      <c r="I24" s="459">
        <v>3.5710299999999999</v>
      </c>
      <c r="J24" s="460">
        <v>-1.618755191535</v>
      </c>
      <c r="K24" s="463">
        <v>0.51606615710500003</v>
      </c>
    </row>
    <row r="25" spans="1:11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6.4620835961339997</v>
      </c>
      <c r="H25" s="462">
        <v>2.1545899999999998</v>
      </c>
      <c r="I25" s="459">
        <v>12.321400000000001</v>
      </c>
      <c r="J25" s="460">
        <v>5.8593164038649999</v>
      </c>
      <c r="K25" s="463">
        <v>1.430041852991</v>
      </c>
    </row>
    <row r="26" spans="1:11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24.853353099654999</v>
      </c>
      <c r="H26" s="462">
        <v>2.6652</v>
      </c>
      <c r="I26" s="459">
        <v>23.663270000000001</v>
      </c>
      <c r="J26" s="460">
        <v>-1.190083099655</v>
      </c>
      <c r="K26" s="463">
        <v>0.71408684489499996</v>
      </c>
    </row>
    <row r="27" spans="1:11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2.6306128369369999</v>
      </c>
      <c r="H27" s="462">
        <v>0</v>
      </c>
      <c r="I27" s="459">
        <v>0.24399999999999999</v>
      </c>
      <c r="J27" s="460">
        <v>-2.3866128369370001</v>
      </c>
      <c r="K27" s="463">
        <v>6.9565539036999996E-2</v>
      </c>
    </row>
    <row r="28" spans="1:11" ht="14.4" customHeight="1" thickBot="1" x14ac:dyDescent="0.35">
      <c r="A28" s="481" t="s">
        <v>290</v>
      </c>
      <c r="B28" s="459">
        <v>0</v>
      </c>
      <c r="C28" s="459">
        <v>0.65336000000000005</v>
      </c>
      <c r="D28" s="460">
        <v>0.65336000000000005</v>
      </c>
      <c r="E28" s="469" t="s">
        <v>291</v>
      </c>
      <c r="F28" s="459">
        <v>0</v>
      </c>
      <c r="G28" s="460">
        <v>0</v>
      </c>
      <c r="H28" s="462">
        <v>0.23474</v>
      </c>
      <c r="I28" s="459">
        <v>0.51500000000000001</v>
      </c>
      <c r="J28" s="460">
        <v>0.51500000000000001</v>
      </c>
      <c r="K28" s="470" t="s">
        <v>266</v>
      </c>
    </row>
    <row r="29" spans="1:11" ht="14.4" customHeight="1" thickBot="1" x14ac:dyDescent="0.35">
      <c r="A29" s="481" t="s">
        <v>292</v>
      </c>
      <c r="B29" s="459">
        <v>4</v>
      </c>
      <c r="C29" s="459">
        <v>2.8981699999999999</v>
      </c>
      <c r="D29" s="460">
        <v>-1.1018300000000001</v>
      </c>
      <c r="E29" s="461">
        <v>0.72454249999999998</v>
      </c>
      <c r="F29" s="459">
        <v>5</v>
      </c>
      <c r="G29" s="460">
        <v>3.75</v>
      </c>
      <c r="H29" s="462">
        <v>0</v>
      </c>
      <c r="I29" s="459">
        <v>0.87200999999999995</v>
      </c>
      <c r="J29" s="460">
        <v>-2.87799</v>
      </c>
      <c r="K29" s="463">
        <v>0.174402</v>
      </c>
    </row>
    <row r="30" spans="1:11" ht="14.4" customHeight="1" thickBot="1" x14ac:dyDescent="0.35">
      <c r="A30" s="481" t="s">
        <v>293</v>
      </c>
      <c r="B30" s="459">
        <v>21.189370782678999</v>
      </c>
      <c r="C30" s="459">
        <v>24.299939999999999</v>
      </c>
      <c r="D30" s="460">
        <v>3.1105692173200001</v>
      </c>
      <c r="E30" s="461">
        <v>1.146798564677</v>
      </c>
      <c r="F30" s="459">
        <v>24.879762528446999</v>
      </c>
      <c r="G30" s="460">
        <v>18.659821896335</v>
      </c>
      <c r="H30" s="462">
        <v>0.57354000000000005</v>
      </c>
      <c r="I30" s="459">
        <v>18.487210000000001</v>
      </c>
      <c r="J30" s="460">
        <v>-0.17261189633499999</v>
      </c>
      <c r="K30" s="463">
        <v>0.74306215659599995</v>
      </c>
    </row>
    <row r="31" spans="1:11" ht="14.4" customHeight="1" thickBot="1" x14ac:dyDescent="0.35">
      <c r="A31" s="481" t="s">
        <v>294</v>
      </c>
      <c r="B31" s="459">
        <v>0</v>
      </c>
      <c r="C31" s="459">
        <v>1.5318499999999999</v>
      </c>
      <c r="D31" s="460">
        <v>1.5318499999999999</v>
      </c>
      <c r="E31" s="469" t="s">
        <v>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30</v>
      </c>
      <c r="C32" s="459">
        <v>25.35127</v>
      </c>
      <c r="D32" s="460">
        <v>-4.6487299999999996</v>
      </c>
      <c r="E32" s="461">
        <v>0.84504233333300005</v>
      </c>
      <c r="F32" s="459">
        <v>25</v>
      </c>
      <c r="G32" s="460">
        <v>18.75</v>
      </c>
      <c r="H32" s="462">
        <v>1.2391700000000001</v>
      </c>
      <c r="I32" s="459">
        <v>14.6404</v>
      </c>
      <c r="J32" s="460">
        <v>-4.1095999999990003</v>
      </c>
      <c r="K32" s="463">
        <v>0.58561600000000003</v>
      </c>
    </row>
    <row r="33" spans="1:11" ht="14.4" customHeight="1" thickBot="1" x14ac:dyDescent="0.35">
      <c r="A33" s="481" t="s">
        <v>296</v>
      </c>
      <c r="B33" s="459">
        <v>15</v>
      </c>
      <c r="C33" s="459">
        <v>8.4941999999999993</v>
      </c>
      <c r="D33" s="460">
        <v>-6.5057999999999998</v>
      </c>
      <c r="E33" s="461">
        <v>0.56627999999900003</v>
      </c>
      <c r="F33" s="459">
        <v>8.5639667219270006</v>
      </c>
      <c r="G33" s="460">
        <v>6.4229750414450004</v>
      </c>
      <c r="H33" s="462">
        <v>0</v>
      </c>
      <c r="I33" s="459">
        <v>3.7751999999999999</v>
      </c>
      <c r="J33" s="460">
        <v>-2.6477750414450001</v>
      </c>
      <c r="K33" s="463">
        <v>0.44082375873000001</v>
      </c>
    </row>
    <row r="34" spans="1:11" ht="14.4" customHeight="1" thickBot="1" x14ac:dyDescent="0.35">
      <c r="A34" s="480" t="s">
        <v>297</v>
      </c>
      <c r="B34" s="464">
        <v>44.449604794001999</v>
      </c>
      <c r="C34" s="464">
        <v>10.06193</v>
      </c>
      <c r="D34" s="465">
        <v>-34.387674794002002</v>
      </c>
      <c r="E34" s="471">
        <v>0.22636714199399999</v>
      </c>
      <c r="F34" s="464">
        <v>9.3296949157160007</v>
      </c>
      <c r="G34" s="465">
        <v>6.9972711867869997</v>
      </c>
      <c r="H34" s="467">
        <v>9.5009200000000007</v>
      </c>
      <c r="I34" s="464">
        <v>12.51458</v>
      </c>
      <c r="J34" s="465">
        <v>5.5173088132119998</v>
      </c>
      <c r="K34" s="472">
        <v>1.341370764323</v>
      </c>
    </row>
    <row r="35" spans="1:11" ht="14.4" customHeight="1" thickBot="1" x14ac:dyDescent="0.35">
      <c r="A35" s="481" t="s">
        <v>298</v>
      </c>
      <c r="B35" s="459">
        <v>6.3488781153789997</v>
      </c>
      <c r="C35" s="459">
        <v>7.3446999999999996</v>
      </c>
      <c r="D35" s="460">
        <v>0.99582188461999999</v>
      </c>
      <c r="E35" s="461">
        <v>1.1568500554779999</v>
      </c>
      <c r="F35" s="459">
        <v>6.8071174374129999</v>
      </c>
      <c r="G35" s="460">
        <v>5.10533807806</v>
      </c>
      <c r="H35" s="462">
        <v>9.5009200000000007</v>
      </c>
      <c r="I35" s="459">
        <v>9.5009200000000007</v>
      </c>
      <c r="J35" s="460">
        <v>4.3955819219389998</v>
      </c>
      <c r="K35" s="463">
        <v>1.3957332288369999</v>
      </c>
    </row>
    <row r="36" spans="1:11" ht="14.4" customHeight="1" thickBot="1" x14ac:dyDescent="0.35">
      <c r="A36" s="481" t="s">
        <v>299</v>
      </c>
      <c r="B36" s="459">
        <v>34.482620857838</v>
      </c>
      <c r="C36" s="459">
        <v>0</v>
      </c>
      <c r="D36" s="460">
        <v>-34.482620857838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9</v>
      </c>
    </row>
    <row r="37" spans="1:11" ht="14.4" customHeight="1" thickBot="1" x14ac:dyDescent="0.35">
      <c r="A37" s="481" t="s">
        <v>300</v>
      </c>
      <c r="B37" s="459">
        <v>3.6181058207839998</v>
      </c>
      <c r="C37" s="459">
        <v>2.7172299999999998</v>
      </c>
      <c r="D37" s="460">
        <v>-0.90087582078399997</v>
      </c>
      <c r="E37" s="461">
        <v>0.75100899050199998</v>
      </c>
      <c r="F37" s="459">
        <v>2.5225774783029999</v>
      </c>
      <c r="G37" s="460">
        <v>1.8919331087269999</v>
      </c>
      <c r="H37" s="462">
        <v>0</v>
      </c>
      <c r="I37" s="459">
        <v>3.0136599999999998</v>
      </c>
      <c r="J37" s="460">
        <v>1.121726891272</v>
      </c>
      <c r="K37" s="463">
        <v>1.1946749013339999</v>
      </c>
    </row>
    <row r="38" spans="1:11" ht="14.4" customHeight="1" thickBot="1" x14ac:dyDescent="0.35">
      <c r="A38" s="480" t="s">
        <v>301</v>
      </c>
      <c r="B38" s="464">
        <v>17</v>
      </c>
      <c r="C38" s="464">
        <v>10.53241</v>
      </c>
      <c r="D38" s="465">
        <v>-6.4675900000000004</v>
      </c>
      <c r="E38" s="471">
        <v>0.61955352941099995</v>
      </c>
      <c r="F38" s="464">
        <v>12.090649985422999</v>
      </c>
      <c r="G38" s="465">
        <v>9.0679874890670007</v>
      </c>
      <c r="H38" s="467">
        <v>1.4811099999999999</v>
      </c>
      <c r="I38" s="464">
        <v>8.52041</v>
      </c>
      <c r="J38" s="465">
        <v>-0.54757748906699999</v>
      </c>
      <c r="K38" s="472">
        <v>0.70471066570200003</v>
      </c>
    </row>
    <row r="39" spans="1:11" ht="14.4" customHeight="1" thickBot="1" x14ac:dyDescent="0.35">
      <c r="A39" s="481" t="s">
        <v>302</v>
      </c>
      <c r="B39" s="459">
        <v>13</v>
      </c>
      <c r="C39" s="459">
        <v>7.2332900000000002</v>
      </c>
      <c r="D39" s="460">
        <v>-5.7667099999999998</v>
      </c>
      <c r="E39" s="461">
        <v>0.55640692307600004</v>
      </c>
      <c r="F39" s="459">
        <v>8.0906499854229992</v>
      </c>
      <c r="G39" s="460">
        <v>6.0679874890669998</v>
      </c>
      <c r="H39" s="462">
        <v>1.2051700000000001</v>
      </c>
      <c r="I39" s="459">
        <v>5.89635</v>
      </c>
      <c r="J39" s="460">
        <v>-0.17163748906699999</v>
      </c>
      <c r="K39" s="463">
        <v>0.728785698383</v>
      </c>
    </row>
    <row r="40" spans="1:11" ht="14.4" customHeight="1" thickBot="1" x14ac:dyDescent="0.35">
      <c r="A40" s="481" t="s">
        <v>303</v>
      </c>
      <c r="B40" s="459">
        <v>1</v>
      </c>
      <c r="C40" s="459">
        <v>0.38419999999999999</v>
      </c>
      <c r="D40" s="460">
        <v>-0.61580000000000001</v>
      </c>
      <c r="E40" s="461">
        <v>0.38419999999999999</v>
      </c>
      <c r="F40" s="459">
        <v>1</v>
      </c>
      <c r="G40" s="460">
        <v>0.75</v>
      </c>
      <c r="H40" s="462">
        <v>0</v>
      </c>
      <c r="I40" s="459">
        <v>0.38419999999999999</v>
      </c>
      <c r="J40" s="460">
        <v>-0.36580000000000001</v>
      </c>
      <c r="K40" s="463">
        <v>0.38419999999999999</v>
      </c>
    </row>
    <row r="41" spans="1:11" ht="14.4" customHeight="1" thickBot="1" x14ac:dyDescent="0.35">
      <c r="A41" s="481" t="s">
        <v>304</v>
      </c>
      <c r="B41" s="459">
        <v>3</v>
      </c>
      <c r="C41" s="459">
        <v>2.91492</v>
      </c>
      <c r="D41" s="460">
        <v>-8.5080000000000003E-2</v>
      </c>
      <c r="E41" s="461">
        <v>0.97163999999999995</v>
      </c>
      <c r="F41" s="459">
        <v>3</v>
      </c>
      <c r="G41" s="460">
        <v>2.25</v>
      </c>
      <c r="H41" s="462">
        <v>0.27594000000000002</v>
      </c>
      <c r="I41" s="459">
        <v>2.2398600000000002</v>
      </c>
      <c r="J41" s="460">
        <v>-1.0139999998999999E-2</v>
      </c>
      <c r="K41" s="463">
        <v>0.74661999999999995</v>
      </c>
    </row>
    <row r="42" spans="1:11" ht="14.4" customHeight="1" thickBot="1" x14ac:dyDescent="0.35">
      <c r="A42" s="479" t="s">
        <v>42</v>
      </c>
      <c r="B42" s="459">
        <v>167.032400404507</v>
      </c>
      <c r="C42" s="459">
        <v>164.13800000000001</v>
      </c>
      <c r="D42" s="460">
        <v>-2.8944004045059999</v>
      </c>
      <c r="E42" s="461">
        <v>0.98267162300499999</v>
      </c>
      <c r="F42" s="459">
        <v>163.58267765678099</v>
      </c>
      <c r="G42" s="460">
        <v>122.687008242586</v>
      </c>
      <c r="H42" s="462">
        <v>10.147</v>
      </c>
      <c r="I42" s="459">
        <v>115.22499999999999</v>
      </c>
      <c r="J42" s="460">
        <v>-7.4620082425850001</v>
      </c>
      <c r="K42" s="463">
        <v>0.70438387273299996</v>
      </c>
    </row>
    <row r="43" spans="1:11" ht="14.4" customHeight="1" thickBot="1" x14ac:dyDescent="0.35">
      <c r="A43" s="480" t="s">
        <v>305</v>
      </c>
      <c r="B43" s="464">
        <v>167.032400404507</v>
      </c>
      <c r="C43" s="464">
        <v>164.13800000000001</v>
      </c>
      <c r="D43" s="465">
        <v>-2.8944004045059999</v>
      </c>
      <c r="E43" s="471">
        <v>0.98267162300499999</v>
      </c>
      <c r="F43" s="464">
        <v>163.58267765678099</v>
      </c>
      <c r="G43" s="465">
        <v>122.687008242586</v>
      </c>
      <c r="H43" s="467">
        <v>10.147</v>
      </c>
      <c r="I43" s="464">
        <v>115.22499999999999</v>
      </c>
      <c r="J43" s="465">
        <v>-7.4620082425850001</v>
      </c>
      <c r="K43" s="472">
        <v>0.70438387273299996</v>
      </c>
    </row>
    <row r="44" spans="1:11" ht="14.4" customHeight="1" thickBot="1" x14ac:dyDescent="0.35">
      <c r="A44" s="481" t="s">
        <v>306</v>
      </c>
      <c r="B44" s="459">
        <v>55.999999999998998</v>
      </c>
      <c r="C44" s="459">
        <v>57.244</v>
      </c>
      <c r="D44" s="460">
        <v>1.244</v>
      </c>
      <c r="E44" s="461">
        <v>1.022214285714</v>
      </c>
      <c r="F44" s="459">
        <v>56.590948534797</v>
      </c>
      <c r="G44" s="460">
        <v>42.443211401097997</v>
      </c>
      <c r="H44" s="462">
        <v>4.5999999999999996</v>
      </c>
      <c r="I44" s="459">
        <v>43.387999999999998</v>
      </c>
      <c r="J44" s="460">
        <v>0.94478859890199995</v>
      </c>
      <c r="K44" s="463">
        <v>0.76669504794200005</v>
      </c>
    </row>
    <row r="45" spans="1:11" ht="14.4" customHeight="1" thickBot="1" x14ac:dyDescent="0.35">
      <c r="A45" s="481" t="s">
        <v>307</v>
      </c>
      <c r="B45" s="459">
        <v>27.032400404507001</v>
      </c>
      <c r="C45" s="459">
        <v>24.547999999999998</v>
      </c>
      <c r="D45" s="460">
        <v>-2.4844004045069998</v>
      </c>
      <c r="E45" s="461">
        <v>0.90809545703100003</v>
      </c>
      <c r="F45" s="459">
        <v>26.103329548232999</v>
      </c>
      <c r="G45" s="460">
        <v>19.577497161174001</v>
      </c>
      <c r="H45" s="462">
        <v>2.125</v>
      </c>
      <c r="I45" s="459">
        <v>20.643999999999998</v>
      </c>
      <c r="J45" s="460">
        <v>1.066502838825</v>
      </c>
      <c r="K45" s="463">
        <v>0.79085696565399999</v>
      </c>
    </row>
    <row r="46" spans="1:11" ht="14.4" customHeight="1" thickBot="1" x14ac:dyDescent="0.35">
      <c r="A46" s="481" t="s">
        <v>308</v>
      </c>
      <c r="B46" s="459">
        <v>83.999999999999005</v>
      </c>
      <c r="C46" s="459">
        <v>82.346000000000004</v>
      </c>
      <c r="D46" s="460">
        <v>-1.653999999999</v>
      </c>
      <c r="E46" s="461">
        <v>0.98030952380900005</v>
      </c>
      <c r="F46" s="459">
        <v>80.888399573749993</v>
      </c>
      <c r="G46" s="460">
        <v>60.666299680312001</v>
      </c>
      <c r="H46" s="462">
        <v>3.4220000000000002</v>
      </c>
      <c r="I46" s="459">
        <v>51.192999999999998</v>
      </c>
      <c r="J46" s="460">
        <v>-9.4732996803119995</v>
      </c>
      <c r="K46" s="463">
        <v>0.63288432296499997</v>
      </c>
    </row>
    <row r="47" spans="1:11" ht="14.4" customHeight="1" thickBot="1" x14ac:dyDescent="0.35">
      <c r="A47" s="482" t="s">
        <v>309</v>
      </c>
      <c r="B47" s="464">
        <v>1490.24991078996</v>
      </c>
      <c r="C47" s="464">
        <v>1526.1762699999999</v>
      </c>
      <c r="D47" s="465">
        <v>35.926359210039998</v>
      </c>
      <c r="E47" s="471">
        <v>1.0241076070190001</v>
      </c>
      <c r="F47" s="464">
        <v>1568.3223746640699</v>
      </c>
      <c r="G47" s="465">
        <v>1176.24178099805</v>
      </c>
      <c r="H47" s="467">
        <v>141.60131000000001</v>
      </c>
      <c r="I47" s="464">
        <v>1265.36213</v>
      </c>
      <c r="J47" s="465">
        <v>89.120349001951993</v>
      </c>
      <c r="K47" s="472">
        <v>0.80682527421700001</v>
      </c>
    </row>
    <row r="48" spans="1:11" ht="14.4" customHeight="1" thickBot="1" x14ac:dyDescent="0.35">
      <c r="A48" s="479" t="s">
        <v>45</v>
      </c>
      <c r="B48" s="459">
        <v>405.94661257208202</v>
      </c>
      <c r="C48" s="459">
        <v>375.92858999999999</v>
      </c>
      <c r="D48" s="460">
        <v>-30.018022572081001</v>
      </c>
      <c r="E48" s="461">
        <v>0.92605426023399995</v>
      </c>
      <c r="F48" s="459">
        <v>318.971382100109</v>
      </c>
      <c r="G48" s="460">
        <v>239.22853657508199</v>
      </c>
      <c r="H48" s="462">
        <v>2.7297600000000002</v>
      </c>
      <c r="I48" s="459">
        <v>369.893380000001</v>
      </c>
      <c r="J48" s="460">
        <v>130.66484342492001</v>
      </c>
      <c r="K48" s="463">
        <v>1.159644409365</v>
      </c>
    </row>
    <row r="49" spans="1:11" ht="14.4" customHeight="1" thickBot="1" x14ac:dyDescent="0.35">
      <c r="A49" s="483" t="s">
        <v>310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318.971382100109</v>
      </c>
      <c r="G49" s="460">
        <v>239.22853657508199</v>
      </c>
      <c r="H49" s="462">
        <v>2.7297600000000002</v>
      </c>
      <c r="I49" s="459">
        <v>369.893380000001</v>
      </c>
      <c r="J49" s="460">
        <v>130.66484342492001</v>
      </c>
      <c r="K49" s="463">
        <v>1.159644409365</v>
      </c>
    </row>
    <row r="50" spans="1:11" ht="14.4" customHeight="1" thickBot="1" x14ac:dyDescent="0.35">
      <c r="A50" s="481" t="s">
        <v>311</v>
      </c>
      <c r="B50" s="459">
        <v>304.56326156191699</v>
      </c>
      <c r="C50" s="459">
        <v>234.97575000000001</v>
      </c>
      <c r="D50" s="460">
        <v>-69.587511561916003</v>
      </c>
      <c r="E50" s="461">
        <v>0.77151705295899997</v>
      </c>
      <c r="F50" s="459">
        <v>192.51354985390299</v>
      </c>
      <c r="G50" s="460">
        <v>144.38516239042701</v>
      </c>
      <c r="H50" s="462">
        <v>0</v>
      </c>
      <c r="I50" s="459">
        <v>301.47608000000099</v>
      </c>
      <c r="J50" s="460">
        <v>157.09091760957401</v>
      </c>
      <c r="K50" s="463">
        <v>1.5659992776030001</v>
      </c>
    </row>
    <row r="51" spans="1:11" ht="14.4" customHeight="1" thickBot="1" x14ac:dyDescent="0.35">
      <c r="A51" s="481" t="s">
        <v>312</v>
      </c>
      <c r="B51" s="459">
        <v>1.383351010165</v>
      </c>
      <c r="C51" s="459">
        <v>52.872199999999999</v>
      </c>
      <c r="D51" s="460">
        <v>51.488848989833997</v>
      </c>
      <c r="E51" s="461">
        <v>38.220379073331003</v>
      </c>
      <c r="F51" s="459">
        <v>43.77582921914</v>
      </c>
      <c r="G51" s="460">
        <v>32.831871914354998</v>
      </c>
      <c r="H51" s="462">
        <v>0</v>
      </c>
      <c r="I51" s="459">
        <v>3.2669999999999999</v>
      </c>
      <c r="J51" s="460">
        <v>-29.564871914354999</v>
      </c>
      <c r="K51" s="463">
        <v>7.4630225361000002E-2</v>
      </c>
    </row>
    <row r="52" spans="1:11" ht="14.4" customHeight="1" thickBot="1" x14ac:dyDescent="0.35">
      <c r="A52" s="481" t="s">
        <v>313</v>
      </c>
      <c r="B52" s="459">
        <v>49.999999999998998</v>
      </c>
      <c r="C52" s="459">
        <v>43.25562</v>
      </c>
      <c r="D52" s="460">
        <v>-6.7443799999990004</v>
      </c>
      <c r="E52" s="461">
        <v>0.8651124</v>
      </c>
      <c r="F52" s="459">
        <v>40.581173918231997</v>
      </c>
      <c r="G52" s="460">
        <v>30.435880438674001</v>
      </c>
      <c r="H52" s="462">
        <v>0</v>
      </c>
      <c r="I52" s="459">
        <v>42.267229999999998</v>
      </c>
      <c r="J52" s="460">
        <v>11.831349561325</v>
      </c>
      <c r="K52" s="463">
        <v>1.0415477404660001</v>
      </c>
    </row>
    <row r="53" spans="1:11" ht="14.4" customHeight="1" thickBot="1" x14ac:dyDescent="0.35">
      <c r="A53" s="481" t="s">
        <v>314</v>
      </c>
      <c r="B53" s="459">
        <v>49.999999999998998</v>
      </c>
      <c r="C53" s="459">
        <v>44.825020000000002</v>
      </c>
      <c r="D53" s="460">
        <v>-5.1749799999989996</v>
      </c>
      <c r="E53" s="461">
        <v>0.89650039999999998</v>
      </c>
      <c r="F53" s="459">
        <v>42.100829108832002</v>
      </c>
      <c r="G53" s="460">
        <v>31.575621831624002</v>
      </c>
      <c r="H53" s="462">
        <v>2.7297600000000002</v>
      </c>
      <c r="I53" s="459">
        <v>22.88307</v>
      </c>
      <c r="J53" s="460">
        <v>-8.6925518316239998</v>
      </c>
      <c r="K53" s="463">
        <v>0.54353015093400003</v>
      </c>
    </row>
    <row r="54" spans="1:11" ht="14.4" customHeight="1" thickBot="1" x14ac:dyDescent="0.35">
      <c r="A54" s="484" t="s">
        <v>46</v>
      </c>
      <c r="B54" s="464">
        <v>0</v>
      </c>
      <c r="C54" s="464">
        <v>134.73400000000001</v>
      </c>
      <c r="D54" s="465">
        <v>134.73400000000001</v>
      </c>
      <c r="E54" s="466" t="s">
        <v>266</v>
      </c>
      <c r="F54" s="464">
        <v>0</v>
      </c>
      <c r="G54" s="465">
        <v>0</v>
      </c>
      <c r="H54" s="467">
        <v>4.6070000000000002</v>
      </c>
      <c r="I54" s="464">
        <v>66.596000000000004</v>
      </c>
      <c r="J54" s="465">
        <v>66.596000000000004</v>
      </c>
      <c r="K54" s="468" t="s">
        <v>266</v>
      </c>
    </row>
    <row r="55" spans="1:11" ht="14.4" customHeight="1" thickBot="1" x14ac:dyDescent="0.35">
      <c r="A55" s="480" t="s">
        <v>315</v>
      </c>
      <c r="B55" s="464">
        <v>0</v>
      </c>
      <c r="C55" s="464">
        <v>76.164000000000001</v>
      </c>
      <c r="D55" s="465">
        <v>76.164000000000001</v>
      </c>
      <c r="E55" s="466" t="s">
        <v>266</v>
      </c>
      <c r="F55" s="464">
        <v>0</v>
      </c>
      <c r="G55" s="465">
        <v>0</v>
      </c>
      <c r="H55" s="467">
        <v>4.6070000000000002</v>
      </c>
      <c r="I55" s="464">
        <v>35.585999999999999</v>
      </c>
      <c r="J55" s="465">
        <v>35.585999999999999</v>
      </c>
      <c r="K55" s="468" t="s">
        <v>266</v>
      </c>
    </row>
    <row r="56" spans="1:11" ht="14.4" customHeight="1" thickBot="1" x14ac:dyDescent="0.35">
      <c r="A56" s="481" t="s">
        <v>316</v>
      </c>
      <c r="B56" s="459">
        <v>0</v>
      </c>
      <c r="C56" s="459">
        <v>71.364000000000004</v>
      </c>
      <c r="D56" s="460">
        <v>71.364000000000004</v>
      </c>
      <c r="E56" s="469" t="s">
        <v>266</v>
      </c>
      <c r="F56" s="459">
        <v>0</v>
      </c>
      <c r="G56" s="460">
        <v>0</v>
      </c>
      <c r="H56" s="462">
        <v>4.6070000000000002</v>
      </c>
      <c r="I56" s="459">
        <v>34.686</v>
      </c>
      <c r="J56" s="460">
        <v>34.686</v>
      </c>
      <c r="K56" s="470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4.8</v>
      </c>
      <c r="D57" s="460">
        <v>4.8</v>
      </c>
      <c r="E57" s="469" t="s">
        <v>266</v>
      </c>
      <c r="F57" s="459">
        <v>0</v>
      </c>
      <c r="G57" s="460">
        <v>0</v>
      </c>
      <c r="H57" s="462">
        <v>0</v>
      </c>
      <c r="I57" s="459">
        <v>0.9</v>
      </c>
      <c r="J57" s="460">
        <v>0.9</v>
      </c>
      <c r="K57" s="470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58.569999999998998</v>
      </c>
      <c r="D58" s="465">
        <v>58.569999999998998</v>
      </c>
      <c r="E58" s="466" t="s">
        <v>266</v>
      </c>
      <c r="F58" s="464">
        <v>0</v>
      </c>
      <c r="G58" s="465">
        <v>0</v>
      </c>
      <c r="H58" s="467">
        <v>0</v>
      </c>
      <c r="I58" s="464">
        <v>31.01</v>
      </c>
      <c r="J58" s="465">
        <v>31.01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58.569999999998998</v>
      </c>
      <c r="D59" s="460">
        <v>58.569999999998998</v>
      </c>
      <c r="E59" s="469" t="s">
        <v>266</v>
      </c>
      <c r="F59" s="459">
        <v>0</v>
      </c>
      <c r="G59" s="460">
        <v>0</v>
      </c>
      <c r="H59" s="462">
        <v>0</v>
      </c>
      <c r="I59" s="459">
        <v>31.01</v>
      </c>
      <c r="J59" s="460">
        <v>31.01</v>
      </c>
      <c r="K59" s="470" t="s">
        <v>266</v>
      </c>
    </row>
    <row r="60" spans="1:11" ht="14.4" customHeight="1" thickBot="1" x14ac:dyDescent="0.35">
      <c r="A60" s="479" t="s">
        <v>47</v>
      </c>
      <c r="B60" s="459">
        <v>1084.30329821788</v>
      </c>
      <c r="C60" s="459">
        <v>1015.51368</v>
      </c>
      <c r="D60" s="460">
        <v>-68.789618217877006</v>
      </c>
      <c r="E60" s="461">
        <v>0.93655869318899998</v>
      </c>
      <c r="F60" s="459">
        <v>1249.3509925639601</v>
      </c>
      <c r="G60" s="460">
        <v>937.013244422968</v>
      </c>
      <c r="H60" s="462">
        <v>134.26455000000001</v>
      </c>
      <c r="I60" s="459">
        <v>828.87275000000102</v>
      </c>
      <c r="J60" s="460">
        <v>-108.140494422967</v>
      </c>
      <c r="K60" s="463">
        <v>0.66344266337699997</v>
      </c>
    </row>
    <row r="61" spans="1:11" ht="14.4" customHeight="1" thickBot="1" x14ac:dyDescent="0.35">
      <c r="A61" s="480" t="s">
        <v>320</v>
      </c>
      <c r="B61" s="464">
        <v>0</v>
      </c>
      <c r="C61" s="464">
        <v>2.828449999999</v>
      </c>
      <c r="D61" s="465">
        <v>2.828449999999</v>
      </c>
      <c r="E61" s="466" t="s">
        <v>291</v>
      </c>
      <c r="F61" s="464">
        <v>0</v>
      </c>
      <c r="G61" s="465">
        <v>0</v>
      </c>
      <c r="H61" s="467">
        <v>0</v>
      </c>
      <c r="I61" s="464">
        <v>0</v>
      </c>
      <c r="J61" s="465">
        <v>0</v>
      </c>
      <c r="K61" s="472">
        <v>9</v>
      </c>
    </row>
    <row r="62" spans="1:11" ht="14.4" customHeight="1" thickBot="1" x14ac:dyDescent="0.35">
      <c r="A62" s="481" t="s">
        <v>321</v>
      </c>
      <c r="B62" s="459">
        <v>0</v>
      </c>
      <c r="C62" s="459">
        <v>2.828449999999</v>
      </c>
      <c r="D62" s="460">
        <v>2.828449999999</v>
      </c>
      <c r="E62" s="469" t="s">
        <v>291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63">
        <v>9</v>
      </c>
    </row>
    <row r="63" spans="1:11" ht="14.4" customHeight="1" thickBot="1" x14ac:dyDescent="0.35">
      <c r="A63" s="480" t="s">
        <v>322</v>
      </c>
      <c r="B63" s="464">
        <v>38.739524529577999</v>
      </c>
      <c r="C63" s="464">
        <v>42.003259999999997</v>
      </c>
      <c r="D63" s="465">
        <v>3.263735470421</v>
      </c>
      <c r="E63" s="471">
        <v>1.0842482067100001</v>
      </c>
      <c r="F63" s="464">
        <v>41.495417365441</v>
      </c>
      <c r="G63" s="465">
        <v>31.12156302408</v>
      </c>
      <c r="H63" s="467">
        <v>4.03592</v>
      </c>
      <c r="I63" s="464">
        <v>36.649099999999997</v>
      </c>
      <c r="J63" s="465">
        <v>5.5275369759190003</v>
      </c>
      <c r="K63" s="472">
        <v>0.88320837159499999</v>
      </c>
    </row>
    <row r="64" spans="1:11" ht="14.4" customHeight="1" thickBot="1" x14ac:dyDescent="0.35">
      <c r="A64" s="481" t="s">
        <v>323</v>
      </c>
      <c r="B64" s="459">
        <v>28.323295698664001</v>
      </c>
      <c r="C64" s="459">
        <v>31.676600000000001</v>
      </c>
      <c r="D64" s="460">
        <v>3.3533043013350001</v>
      </c>
      <c r="E64" s="461">
        <v>1.1183938598459999</v>
      </c>
      <c r="F64" s="459">
        <v>30.875383554245001</v>
      </c>
      <c r="G64" s="460">
        <v>23.156537665683</v>
      </c>
      <c r="H64" s="462">
        <v>3.1183999999999998</v>
      </c>
      <c r="I64" s="459">
        <v>27.922499999999999</v>
      </c>
      <c r="J64" s="460">
        <v>4.7659623343159998</v>
      </c>
      <c r="K64" s="463">
        <v>0.90436123492800002</v>
      </c>
    </row>
    <row r="65" spans="1:11" ht="14.4" customHeight="1" thickBot="1" x14ac:dyDescent="0.35">
      <c r="A65" s="481" t="s">
        <v>324</v>
      </c>
      <c r="B65" s="459">
        <v>10.416228830912999</v>
      </c>
      <c r="C65" s="459">
        <v>10.32666</v>
      </c>
      <c r="D65" s="460">
        <v>-8.9568830912999997E-2</v>
      </c>
      <c r="E65" s="461">
        <v>0.99140103079800002</v>
      </c>
      <c r="F65" s="459">
        <v>10.620033811196</v>
      </c>
      <c r="G65" s="460">
        <v>7.9650253583969999</v>
      </c>
      <c r="H65" s="462">
        <v>0.91752</v>
      </c>
      <c r="I65" s="459">
        <v>8.7265999999999995</v>
      </c>
      <c r="J65" s="460">
        <v>0.76157464160199995</v>
      </c>
      <c r="K65" s="463">
        <v>0.82171113153999997</v>
      </c>
    </row>
    <row r="66" spans="1:11" ht="14.4" customHeight="1" thickBot="1" x14ac:dyDescent="0.35">
      <c r="A66" s="480" t="s">
        <v>325</v>
      </c>
      <c r="B66" s="464">
        <v>25</v>
      </c>
      <c r="C66" s="464">
        <v>20.608000000000001</v>
      </c>
      <c r="D66" s="465">
        <v>-4.3920000000000003</v>
      </c>
      <c r="E66" s="471">
        <v>0.82431999999899996</v>
      </c>
      <c r="F66" s="464">
        <v>27.440013654967998</v>
      </c>
      <c r="G66" s="465">
        <v>20.580010241225999</v>
      </c>
      <c r="H66" s="467">
        <v>0</v>
      </c>
      <c r="I66" s="464">
        <v>16.948340000000002</v>
      </c>
      <c r="J66" s="465">
        <v>-3.6316702412259998</v>
      </c>
      <c r="K66" s="472">
        <v>0.61765056727400003</v>
      </c>
    </row>
    <row r="67" spans="1:11" ht="14.4" customHeight="1" thickBot="1" x14ac:dyDescent="0.35">
      <c r="A67" s="481" t="s">
        <v>326</v>
      </c>
      <c r="B67" s="459">
        <v>2</v>
      </c>
      <c r="C67" s="459">
        <v>2.7</v>
      </c>
      <c r="D67" s="460">
        <v>0.69999999999899998</v>
      </c>
      <c r="E67" s="461">
        <v>1.35</v>
      </c>
      <c r="F67" s="459">
        <v>2.8394366197180001</v>
      </c>
      <c r="G67" s="460">
        <v>2.1295774647879999</v>
      </c>
      <c r="H67" s="462">
        <v>0</v>
      </c>
      <c r="I67" s="459">
        <v>2.0249999999999999</v>
      </c>
      <c r="J67" s="460">
        <v>-0.10457746478799999</v>
      </c>
      <c r="K67" s="463">
        <v>0.71316964285700002</v>
      </c>
    </row>
    <row r="68" spans="1:11" ht="14.4" customHeight="1" thickBot="1" x14ac:dyDescent="0.35">
      <c r="A68" s="481" t="s">
        <v>327</v>
      </c>
      <c r="B68" s="459">
        <v>23</v>
      </c>
      <c r="C68" s="459">
        <v>17.908000000000001</v>
      </c>
      <c r="D68" s="460">
        <v>-5.0919999999999996</v>
      </c>
      <c r="E68" s="461">
        <v>0.77860869565199997</v>
      </c>
      <c r="F68" s="459">
        <v>24.600577035249</v>
      </c>
      <c r="G68" s="460">
        <v>18.450432776437001</v>
      </c>
      <c r="H68" s="462">
        <v>0</v>
      </c>
      <c r="I68" s="459">
        <v>14.92334</v>
      </c>
      <c r="J68" s="460">
        <v>-3.5270927764370001</v>
      </c>
      <c r="K68" s="463">
        <v>0.60662560795200005</v>
      </c>
    </row>
    <row r="69" spans="1:11" ht="14.4" customHeight="1" thickBot="1" x14ac:dyDescent="0.35">
      <c r="A69" s="480" t="s">
        <v>328</v>
      </c>
      <c r="B69" s="464">
        <v>275.33534641976303</v>
      </c>
      <c r="C69" s="464">
        <v>263.86840999999998</v>
      </c>
      <c r="D69" s="465">
        <v>-11.466936419763</v>
      </c>
      <c r="E69" s="471">
        <v>0.95835283566399998</v>
      </c>
      <c r="F69" s="464">
        <v>295.332630834459</v>
      </c>
      <c r="G69" s="465">
        <v>221.49947312584499</v>
      </c>
      <c r="H69" s="467">
        <v>23.18458</v>
      </c>
      <c r="I69" s="464">
        <v>205.54252</v>
      </c>
      <c r="J69" s="465">
        <v>-15.956953125844</v>
      </c>
      <c r="K69" s="472">
        <v>0.695969556155</v>
      </c>
    </row>
    <row r="70" spans="1:11" ht="14.4" customHeight="1" thickBot="1" x14ac:dyDescent="0.35">
      <c r="A70" s="481" t="s">
        <v>329</v>
      </c>
      <c r="B70" s="459">
        <v>236</v>
      </c>
      <c r="C70" s="459">
        <v>228.29633999999999</v>
      </c>
      <c r="D70" s="460">
        <v>-7.7036600000000002</v>
      </c>
      <c r="E70" s="461">
        <v>0.96735737288099999</v>
      </c>
      <c r="F70" s="459">
        <v>259.75243803257098</v>
      </c>
      <c r="G70" s="460">
        <v>194.81432852442799</v>
      </c>
      <c r="H70" s="462">
        <v>20.050249999999998</v>
      </c>
      <c r="I70" s="459">
        <v>178.98615000000001</v>
      </c>
      <c r="J70" s="460">
        <v>-15.828178524427001</v>
      </c>
      <c r="K70" s="463">
        <v>0.68906436973399998</v>
      </c>
    </row>
    <row r="71" spans="1:11" ht="14.4" customHeight="1" thickBot="1" x14ac:dyDescent="0.35">
      <c r="A71" s="481" t="s">
        <v>330</v>
      </c>
      <c r="B71" s="459">
        <v>0.40874392592300002</v>
      </c>
      <c r="C71" s="459">
        <v>0.36399999999999999</v>
      </c>
      <c r="D71" s="460">
        <v>-4.4743925923E-2</v>
      </c>
      <c r="E71" s="461">
        <v>0.89053311111099998</v>
      </c>
      <c r="F71" s="459">
        <v>0</v>
      </c>
      <c r="G71" s="460">
        <v>0</v>
      </c>
      <c r="H71" s="462">
        <v>0.182</v>
      </c>
      <c r="I71" s="459">
        <v>0.36399999999999999</v>
      </c>
      <c r="J71" s="460">
        <v>0.36399999999999999</v>
      </c>
      <c r="K71" s="470" t="s">
        <v>266</v>
      </c>
    </row>
    <row r="72" spans="1:11" ht="14.4" customHeight="1" thickBot="1" x14ac:dyDescent="0.35">
      <c r="A72" s="481" t="s">
        <v>331</v>
      </c>
      <c r="B72" s="459">
        <v>38.926602493840001</v>
      </c>
      <c r="C72" s="459">
        <v>35.208069999999999</v>
      </c>
      <c r="D72" s="460">
        <v>-3.7185324938400002</v>
      </c>
      <c r="E72" s="461">
        <v>0.90447323281199998</v>
      </c>
      <c r="F72" s="459">
        <v>35.580192801888003</v>
      </c>
      <c r="G72" s="460">
        <v>26.685144601415999</v>
      </c>
      <c r="H72" s="462">
        <v>2.9523299999999999</v>
      </c>
      <c r="I72" s="459">
        <v>26.19237</v>
      </c>
      <c r="J72" s="460">
        <v>-0.49277460141599999</v>
      </c>
      <c r="K72" s="463">
        <v>0.73615031109600004</v>
      </c>
    </row>
    <row r="73" spans="1:11" ht="14.4" customHeight="1" thickBot="1" x14ac:dyDescent="0.35">
      <c r="A73" s="480" t="s">
        <v>332</v>
      </c>
      <c r="B73" s="464">
        <v>475.228427268536</v>
      </c>
      <c r="C73" s="464">
        <v>562.54259999999999</v>
      </c>
      <c r="D73" s="465">
        <v>87.314172731463003</v>
      </c>
      <c r="E73" s="471">
        <v>1.183730954886</v>
      </c>
      <c r="F73" s="464">
        <v>675.08293070908906</v>
      </c>
      <c r="G73" s="465">
        <v>506.31219803181699</v>
      </c>
      <c r="H73" s="467">
        <v>107.04405</v>
      </c>
      <c r="I73" s="464">
        <v>472.08824000000101</v>
      </c>
      <c r="J73" s="465">
        <v>-34.223958031815997</v>
      </c>
      <c r="K73" s="472">
        <v>0.69930406847000004</v>
      </c>
    </row>
    <row r="74" spans="1:11" ht="14.4" customHeight="1" thickBot="1" x14ac:dyDescent="0.35">
      <c r="A74" s="481" t="s">
        <v>333</v>
      </c>
      <c r="B74" s="459">
        <v>0</v>
      </c>
      <c r="C74" s="459">
        <v>12.934900000000001</v>
      </c>
      <c r="D74" s="460">
        <v>12.934900000000001</v>
      </c>
      <c r="E74" s="469" t="s">
        <v>291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0" t="s">
        <v>266</v>
      </c>
    </row>
    <row r="75" spans="1:11" ht="14.4" customHeight="1" thickBot="1" x14ac:dyDescent="0.35">
      <c r="A75" s="481" t="s">
        <v>334</v>
      </c>
      <c r="B75" s="459">
        <v>273.23801520251601</v>
      </c>
      <c r="C75" s="459">
        <v>363.95447000000001</v>
      </c>
      <c r="D75" s="460">
        <v>90.716454797484005</v>
      </c>
      <c r="E75" s="461">
        <v>1.3320052472570001</v>
      </c>
      <c r="F75" s="459">
        <v>459.54662533480501</v>
      </c>
      <c r="G75" s="460">
        <v>344.659969001104</v>
      </c>
      <c r="H75" s="462">
        <v>9.0143500000000003</v>
      </c>
      <c r="I75" s="459">
        <v>213.81711000000001</v>
      </c>
      <c r="J75" s="460">
        <v>-130.84285900110299</v>
      </c>
      <c r="K75" s="463">
        <v>0.46527838136999999</v>
      </c>
    </row>
    <row r="76" spans="1:11" ht="14.4" customHeight="1" thickBot="1" x14ac:dyDescent="0.35">
      <c r="A76" s="481" t="s">
        <v>335</v>
      </c>
      <c r="B76" s="459">
        <v>15</v>
      </c>
      <c r="C76" s="459">
        <v>9.6989999999999998</v>
      </c>
      <c r="D76" s="460">
        <v>-5.3010000000000002</v>
      </c>
      <c r="E76" s="461">
        <v>0.64659999999999995</v>
      </c>
      <c r="F76" s="459">
        <v>15.544532759457001</v>
      </c>
      <c r="G76" s="460">
        <v>11.658399569593</v>
      </c>
      <c r="H76" s="462">
        <v>0</v>
      </c>
      <c r="I76" s="459">
        <v>6.0955000000000004</v>
      </c>
      <c r="J76" s="460">
        <v>-5.5628995695930001</v>
      </c>
      <c r="K76" s="463">
        <v>0.392131439029</v>
      </c>
    </row>
    <row r="77" spans="1:11" ht="14.4" customHeight="1" thickBot="1" x14ac:dyDescent="0.35">
      <c r="A77" s="481" t="s">
        <v>336</v>
      </c>
      <c r="B77" s="459">
        <v>185.28001220453299</v>
      </c>
      <c r="C77" s="459">
        <v>173.66459</v>
      </c>
      <c r="D77" s="460">
        <v>-11.615422204532999</v>
      </c>
      <c r="E77" s="461">
        <v>0.93730882211</v>
      </c>
      <c r="F77" s="459">
        <v>197.82051572174001</v>
      </c>
      <c r="G77" s="460">
        <v>148.36538679130501</v>
      </c>
      <c r="H77" s="462">
        <v>96.958179999999999</v>
      </c>
      <c r="I77" s="459">
        <v>235.12001000000001</v>
      </c>
      <c r="J77" s="460">
        <v>86.754623208693999</v>
      </c>
      <c r="K77" s="463">
        <v>1.188552204214</v>
      </c>
    </row>
    <row r="78" spans="1:11" ht="14.4" customHeight="1" thickBot="1" x14ac:dyDescent="0.35">
      <c r="A78" s="481" t="s">
        <v>337</v>
      </c>
      <c r="B78" s="459">
        <v>1.7103998614860001</v>
      </c>
      <c r="C78" s="459">
        <v>2.2896399999999999</v>
      </c>
      <c r="D78" s="460">
        <v>0.57924013851300005</v>
      </c>
      <c r="E78" s="461">
        <v>1.338657732355</v>
      </c>
      <c r="F78" s="459">
        <v>2.1712568930849998</v>
      </c>
      <c r="G78" s="460">
        <v>1.628442669814</v>
      </c>
      <c r="H78" s="462">
        <v>1.07152</v>
      </c>
      <c r="I78" s="459">
        <v>17.055620000000001</v>
      </c>
      <c r="J78" s="460">
        <v>15.427177330185</v>
      </c>
      <c r="K78" s="463">
        <v>7.8551828916749997</v>
      </c>
    </row>
    <row r="79" spans="1:11" ht="14.4" customHeight="1" thickBot="1" x14ac:dyDescent="0.35">
      <c r="A79" s="480" t="s">
        <v>338</v>
      </c>
      <c r="B79" s="464">
        <v>270</v>
      </c>
      <c r="C79" s="464">
        <v>123.66296</v>
      </c>
      <c r="D79" s="465">
        <v>-146.33704</v>
      </c>
      <c r="E79" s="471">
        <v>0.458010962962</v>
      </c>
      <c r="F79" s="464">
        <v>210</v>
      </c>
      <c r="G79" s="465">
        <v>157.5</v>
      </c>
      <c r="H79" s="467">
        <v>0</v>
      </c>
      <c r="I79" s="464">
        <v>97.644549999999995</v>
      </c>
      <c r="J79" s="465">
        <v>-59.855449999999998</v>
      </c>
      <c r="K79" s="472">
        <v>0.46497404761900002</v>
      </c>
    </row>
    <row r="80" spans="1:11" ht="14.4" customHeight="1" thickBot="1" x14ac:dyDescent="0.35">
      <c r="A80" s="481" t="s">
        <v>339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0</v>
      </c>
      <c r="I80" s="459">
        <v>1.1000000000000001</v>
      </c>
      <c r="J80" s="460">
        <v>1.1000000000000001</v>
      </c>
      <c r="K80" s="470" t="s">
        <v>291</v>
      </c>
    </row>
    <row r="81" spans="1:11" ht="14.4" customHeight="1" thickBot="1" x14ac:dyDescent="0.35">
      <c r="A81" s="481" t="s">
        <v>340</v>
      </c>
      <c r="B81" s="459">
        <v>180</v>
      </c>
      <c r="C81" s="459">
        <v>64.571160000000006</v>
      </c>
      <c r="D81" s="460">
        <v>-115.42883999999999</v>
      </c>
      <c r="E81" s="461">
        <v>0.35872866666600001</v>
      </c>
      <c r="F81" s="459">
        <v>160</v>
      </c>
      <c r="G81" s="460">
        <v>120</v>
      </c>
      <c r="H81" s="462">
        <v>0</v>
      </c>
      <c r="I81" s="459">
        <v>44.503549999999997</v>
      </c>
      <c r="J81" s="460">
        <v>-75.496449999999996</v>
      </c>
      <c r="K81" s="463">
        <v>0.2781471875</v>
      </c>
    </row>
    <row r="82" spans="1:11" ht="14.4" customHeight="1" thickBot="1" x14ac:dyDescent="0.35">
      <c r="A82" s="481" t="s">
        <v>341</v>
      </c>
      <c r="B82" s="459">
        <v>90</v>
      </c>
      <c r="C82" s="459">
        <v>59.091799999999999</v>
      </c>
      <c r="D82" s="460">
        <v>-30.908200000000001</v>
      </c>
      <c r="E82" s="461">
        <v>0.65657555555500002</v>
      </c>
      <c r="F82" s="459">
        <v>50</v>
      </c>
      <c r="G82" s="460">
        <v>37.5</v>
      </c>
      <c r="H82" s="462">
        <v>0</v>
      </c>
      <c r="I82" s="459">
        <v>52.040999999999997</v>
      </c>
      <c r="J82" s="460">
        <v>14.541</v>
      </c>
      <c r="K82" s="463">
        <v>1.0408200000000001</v>
      </c>
    </row>
    <row r="83" spans="1:11" ht="14.4" customHeight="1" thickBot="1" x14ac:dyDescent="0.35">
      <c r="A83" s="478" t="s">
        <v>48</v>
      </c>
      <c r="B83" s="459">
        <v>17135</v>
      </c>
      <c r="C83" s="459">
        <v>19212.99785</v>
      </c>
      <c r="D83" s="460">
        <v>2077.9978500000002</v>
      </c>
      <c r="E83" s="461">
        <v>1.121272124306</v>
      </c>
      <c r="F83" s="459">
        <v>18881.9959987609</v>
      </c>
      <c r="G83" s="460">
        <v>14161.4969990707</v>
      </c>
      <c r="H83" s="462">
        <v>1522.97181</v>
      </c>
      <c r="I83" s="459">
        <v>14651.518830000001</v>
      </c>
      <c r="J83" s="460">
        <v>490.021830929347</v>
      </c>
      <c r="K83" s="463">
        <v>0.775951802498</v>
      </c>
    </row>
    <row r="84" spans="1:11" ht="14.4" customHeight="1" thickBot="1" x14ac:dyDescent="0.35">
      <c r="A84" s="484" t="s">
        <v>342</v>
      </c>
      <c r="B84" s="464">
        <v>12639</v>
      </c>
      <c r="C84" s="464">
        <v>14170.05</v>
      </c>
      <c r="D84" s="465">
        <v>1531.04999999999</v>
      </c>
      <c r="E84" s="471">
        <v>1.121136957037</v>
      </c>
      <c r="F84" s="464">
        <v>13931.9959987609</v>
      </c>
      <c r="G84" s="465">
        <v>10448.9969990707</v>
      </c>
      <c r="H84" s="467">
        <v>1122.575</v>
      </c>
      <c r="I84" s="464">
        <v>10801.834999999999</v>
      </c>
      <c r="J84" s="465">
        <v>352.83800092934302</v>
      </c>
      <c r="K84" s="472">
        <v>0.77532573228900004</v>
      </c>
    </row>
    <row r="85" spans="1:11" ht="14.4" customHeight="1" thickBot="1" x14ac:dyDescent="0.35">
      <c r="A85" s="480" t="s">
        <v>343</v>
      </c>
      <c r="B85" s="464">
        <v>12484</v>
      </c>
      <c r="C85" s="464">
        <v>13975.272000000001</v>
      </c>
      <c r="D85" s="465">
        <v>1491.2719999999899</v>
      </c>
      <c r="E85" s="471">
        <v>1.1194546619670001</v>
      </c>
      <c r="F85" s="464">
        <v>13750</v>
      </c>
      <c r="G85" s="465">
        <v>10312.5</v>
      </c>
      <c r="H85" s="467">
        <v>1106.125</v>
      </c>
      <c r="I85" s="464">
        <v>10647.252</v>
      </c>
      <c r="J85" s="465">
        <v>334.75200000004003</v>
      </c>
      <c r="K85" s="472">
        <v>0.77434559999999997</v>
      </c>
    </row>
    <row r="86" spans="1:11" ht="14.4" customHeight="1" thickBot="1" x14ac:dyDescent="0.35">
      <c r="A86" s="481" t="s">
        <v>344</v>
      </c>
      <c r="B86" s="459">
        <v>12484</v>
      </c>
      <c r="C86" s="459">
        <v>13975.272000000001</v>
      </c>
      <c r="D86" s="460">
        <v>1491.2719999999899</v>
      </c>
      <c r="E86" s="461">
        <v>1.1194546619670001</v>
      </c>
      <c r="F86" s="459">
        <v>13750</v>
      </c>
      <c r="G86" s="460">
        <v>10312.5</v>
      </c>
      <c r="H86" s="462">
        <v>1106.125</v>
      </c>
      <c r="I86" s="459">
        <v>10647.252</v>
      </c>
      <c r="J86" s="460">
        <v>334.75200000004003</v>
      </c>
      <c r="K86" s="463">
        <v>0.77434559999999997</v>
      </c>
    </row>
    <row r="87" spans="1:11" ht="14.4" customHeight="1" thickBot="1" x14ac:dyDescent="0.35">
      <c r="A87" s="480" t="s">
        <v>345</v>
      </c>
      <c r="B87" s="464">
        <v>120</v>
      </c>
      <c r="C87" s="464">
        <v>132</v>
      </c>
      <c r="D87" s="465">
        <v>12</v>
      </c>
      <c r="E87" s="471">
        <v>1.1000000000000001</v>
      </c>
      <c r="F87" s="464">
        <v>149.22699876093</v>
      </c>
      <c r="G87" s="465">
        <v>111.920249070697</v>
      </c>
      <c r="H87" s="467">
        <v>16.45</v>
      </c>
      <c r="I87" s="464">
        <v>138.07499999999999</v>
      </c>
      <c r="J87" s="465">
        <v>26.154750929302999</v>
      </c>
      <c r="K87" s="472">
        <v>0.92526822322000002</v>
      </c>
    </row>
    <row r="88" spans="1:11" ht="14.4" customHeight="1" thickBot="1" x14ac:dyDescent="0.35">
      <c r="A88" s="481" t="s">
        <v>346</v>
      </c>
      <c r="B88" s="459">
        <v>120</v>
      </c>
      <c r="C88" s="459">
        <v>132</v>
      </c>
      <c r="D88" s="460">
        <v>12</v>
      </c>
      <c r="E88" s="461">
        <v>1.1000000000000001</v>
      </c>
      <c r="F88" s="459">
        <v>149.22699876093</v>
      </c>
      <c r="G88" s="460">
        <v>111.920249070697</v>
      </c>
      <c r="H88" s="462">
        <v>16.45</v>
      </c>
      <c r="I88" s="459">
        <v>138.07499999999999</v>
      </c>
      <c r="J88" s="460">
        <v>26.154750929302999</v>
      </c>
      <c r="K88" s="463">
        <v>0.92526822322000002</v>
      </c>
    </row>
    <row r="89" spans="1:11" ht="14.4" customHeight="1" thickBot="1" x14ac:dyDescent="0.35">
      <c r="A89" s="480" t="s">
        <v>347</v>
      </c>
      <c r="B89" s="464">
        <v>35</v>
      </c>
      <c r="C89" s="464">
        <v>32.027999999999999</v>
      </c>
      <c r="D89" s="465">
        <v>-2.972</v>
      </c>
      <c r="E89" s="471">
        <v>0.91508571428499996</v>
      </c>
      <c r="F89" s="464">
        <v>32.768999999999998</v>
      </c>
      <c r="G89" s="465">
        <v>24.576750000000001</v>
      </c>
      <c r="H89" s="467">
        <v>0</v>
      </c>
      <c r="I89" s="464">
        <v>16.507999999999999</v>
      </c>
      <c r="J89" s="465">
        <v>-8.0687499999999996</v>
      </c>
      <c r="K89" s="472">
        <v>0.50376880588299999</v>
      </c>
    </row>
    <row r="90" spans="1:11" ht="14.4" customHeight="1" thickBot="1" x14ac:dyDescent="0.35">
      <c r="A90" s="481" t="s">
        <v>348</v>
      </c>
      <c r="B90" s="459">
        <v>35</v>
      </c>
      <c r="C90" s="459">
        <v>32.027999999999999</v>
      </c>
      <c r="D90" s="460">
        <v>-2.972</v>
      </c>
      <c r="E90" s="461">
        <v>0.91508571428499996</v>
      </c>
      <c r="F90" s="459">
        <v>32.768999999999998</v>
      </c>
      <c r="G90" s="460">
        <v>24.576750000000001</v>
      </c>
      <c r="H90" s="462">
        <v>0</v>
      </c>
      <c r="I90" s="459">
        <v>16.507999999999999</v>
      </c>
      <c r="J90" s="460">
        <v>-8.0687499999999996</v>
      </c>
      <c r="K90" s="463">
        <v>0.50376880588299999</v>
      </c>
    </row>
    <row r="91" spans="1:11" ht="14.4" customHeight="1" thickBot="1" x14ac:dyDescent="0.35">
      <c r="A91" s="483" t="s">
        <v>349</v>
      </c>
      <c r="B91" s="459">
        <v>0</v>
      </c>
      <c r="C91" s="459">
        <v>30.75</v>
      </c>
      <c r="D91" s="460">
        <v>30.75</v>
      </c>
      <c r="E91" s="469" t="s">
        <v>291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266</v>
      </c>
    </row>
    <row r="92" spans="1:11" ht="14.4" customHeight="1" thickBot="1" x14ac:dyDescent="0.35">
      <c r="A92" s="481" t="s">
        <v>350</v>
      </c>
      <c r="B92" s="459">
        <v>0</v>
      </c>
      <c r="C92" s="459">
        <v>30.75</v>
      </c>
      <c r="D92" s="460">
        <v>30.75</v>
      </c>
      <c r="E92" s="469" t="s">
        <v>291</v>
      </c>
      <c r="F92" s="459">
        <v>0</v>
      </c>
      <c r="G92" s="460">
        <v>0</v>
      </c>
      <c r="H92" s="462">
        <v>0</v>
      </c>
      <c r="I92" s="459">
        <v>0</v>
      </c>
      <c r="J92" s="460">
        <v>0</v>
      </c>
      <c r="K92" s="470" t="s">
        <v>266</v>
      </c>
    </row>
    <row r="93" spans="1:11" ht="14.4" customHeight="1" thickBot="1" x14ac:dyDescent="0.35">
      <c r="A93" s="479" t="s">
        <v>351</v>
      </c>
      <c r="B93" s="459">
        <v>4245.99999999999</v>
      </c>
      <c r="C93" s="459">
        <v>4762.8097699999998</v>
      </c>
      <c r="D93" s="460">
        <v>516.80977000000496</v>
      </c>
      <c r="E93" s="461">
        <v>1.1217168558640001</v>
      </c>
      <c r="F93" s="459">
        <v>4675</v>
      </c>
      <c r="G93" s="460">
        <v>3506.25</v>
      </c>
      <c r="H93" s="462">
        <v>378.27362000000102</v>
      </c>
      <c r="I93" s="459">
        <v>3636.4017699999999</v>
      </c>
      <c r="J93" s="460">
        <v>130.151770000005</v>
      </c>
      <c r="K93" s="463">
        <v>0.77783995080199997</v>
      </c>
    </row>
    <row r="94" spans="1:11" ht="14.4" customHeight="1" thickBot="1" x14ac:dyDescent="0.35">
      <c r="A94" s="480" t="s">
        <v>352</v>
      </c>
      <c r="B94" s="464">
        <v>1124</v>
      </c>
      <c r="C94" s="464">
        <v>1261.6228000000001</v>
      </c>
      <c r="D94" s="465">
        <v>137.62280000000499</v>
      </c>
      <c r="E94" s="471">
        <v>1.1224402135230001</v>
      </c>
      <c r="F94" s="464">
        <v>1237.5</v>
      </c>
      <c r="G94" s="465">
        <v>928.12500000000205</v>
      </c>
      <c r="H94" s="467">
        <v>100.12985999999999</v>
      </c>
      <c r="I94" s="464">
        <v>962.57001000000105</v>
      </c>
      <c r="J94" s="465">
        <v>34.445009999999002</v>
      </c>
      <c r="K94" s="472">
        <v>0.77783435151500002</v>
      </c>
    </row>
    <row r="95" spans="1:11" ht="14.4" customHeight="1" thickBot="1" x14ac:dyDescent="0.35">
      <c r="A95" s="481" t="s">
        <v>353</v>
      </c>
      <c r="B95" s="459">
        <v>1124</v>
      </c>
      <c r="C95" s="459">
        <v>1261.6228000000001</v>
      </c>
      <c r="D95" s="460">
        <v>137.62280000000499</v>
      </c>
      <c r="E95" s="461">
        <v>1.1224402135230001</v>
      </c>
      <c r="F95" s="459">
        <v>1237.5</v>
      </c>
      <c r="G95" s="460">
        <v>928.12500000000205</v>
      </c>
      <c r="H95" s="462">
        <v>100.12985999999999</v>
      </c>
      <c r="I95" s="459">
        <v>962.57001000000105</v>
      </c>
      <c r="J95" s="460">
        <v>34.445009999999002</v>
      </c>
      <c r="K95" s="463">
        <v>0.77783435151500002</v>
      </c>
    </row>
    <row r="96" spans="1:11" ht="14.4" customHeight="1" thickBot="1" x14ac:dyDescent="0.35">
      <c r="A96" s="480" t="s">
        <v>354</v>
      </c>
      <c r="B96" s="464">
        <v>3122</v>
      </c>
      <c r="C96" s="464">
        <v>3501.1869700000002</v>
      </c>
      <c r="D96" s="465">
        <v>379.186970000001</v>
      </c>
      <c r="E96" s="471">
        <v>1.121456428571</v>
      </c>
      <c r="F96" s="464">
        <v>3437.5</v>
      </c>
      <c r="G96" s="465">
        <v>2578.125</v>
      </c>
      <c r="H96" s="467">
        <v>278.14376000000101</v>
      </c>
      <c r="I96" s="464">
        <v>2673.83176</v>
      </c>
      <c r="J96" s="465">
        <v>95.706760000005005</v>
      </c>
      <c r="K96" s="472">
        <v>0.77784196654500004</v>
      </c>
    </row>
    <row r="97" spans="1:11" ht="14.4" customHeight="1" thickBot="1" x14ac:dyDescent="0.35">
      <c r="A97" s="481" t="s">
        <v>355</v>
      </c>
      <c r="B97" s="459">
        <v>3122</v>
      </c>
      <c r="C97" s="459">
        <v>3501.1869700000002</v>
      </c>
      <c r="D97" s="460">
        <v>379.186970000001</v>
      </c>
      <c r="E97" s="461">
        <v>1.121456428571</v>
      </c>
      <c r="F97" s="459">
        <v>3437.5</v>
      </c>
      <c r="G97" s="460">
        <v>2578.125</v>
      </c>
      <c r="H97" s="462">
        <v>278.14376000000101</v>
      </c>
      <c r="I97" s="459">
        <v>2673.83176</v>
      </c>
      <c r="J97" s="460">
        <v>95.706760000005005</v>
      </c>
      <c r="K97" s="463">
        <v>0.77784196654500004</v>
      </c>
    </row>
    <row r="98" spans="1:11" ht="14.4" customHeight="1" thickBot="1" x14ac:dyDescent="0.35">
      <c r="A98" s="479" t="s">
        <v>356</v>
      </c>
      <c r="B98" s="459">
        <v>250</v>
      </c>
      <c r="C98" s="459">
        <v>280.13808</v>
      </c>
      <c r="D98" s="460">
        <v>30.138079999999</v>
      </c>
      <c r="E98" s="461">
        <v>1.12055232</v>
      </c>
      <c r="F98" s="459">
        <v>275.00000000000102</v>
      </c>
      <c r="G98" s="460">
        <v>206.25000000000099</v>
      </c>
      <c r="H98" s="462">
        <v>22.123190000000001</v>
      </c>
      <c r="I98" s="459">
        <v>213.28206</v>
      </c>
      <c r="J98" s="460">
        <v>7.0320599999990003</v>
      </c>
      <c r="K98" s="463">
        <v>0.77557112727199995</v>
      </c>
    </row>
    <row r="99" spans="1:11" ht="14.4" customHeight="1" thickBot="1" x14ac:dyDescent="0.35">
      <c r="A99" s="480" t="s">
        <v>357</v>
      </c>
      <c r="B99" s="464">
        <v>250</v>
      </c>
      <c r="C99" s="464">
        <v>280.13808</v>
      </c>
      <c r="D99" s="465">
        <v>30.138079999999</v>
      </c>
      <c r="E99" s="471">
        <v>1.12055232</v>
      </c>
      <c r="F99" s="464">
        <v>275.00000000000102</v>
      </c>
      <c r="G99" s="465">
        <v>206.25000000000099</v>
      </c>
      <c r="H99" s="467">
        <v>22.123190000000001</v>
      </c>
      <c r="I99" s="464">
        <v>213.28206</v>
      </c>
      <c r="J99" s="465">
        <v>7.0320599999990003</v>
      </c>
      <c r="K99" s="472">
        <v>0.77557112727199995</v>
      </c>
    </row>
    <row r="100" spans="1:11" ht="14.4" customHeight="1" thickBot="1" x14ac:dyDescent="0.35">
      <c r="A100" s="481" t="s">
        <v>358</v>
      </c>
      <c r="B100" s="459">
        <v>250</v>
      </c>
      <c r="C100" s="459">
        <v>280.13808</v>
      </c>
      <c r="D100" s="460">
        <v>30.138079999999</v>
      </c>
      <c r="E100" s="461">
        <v>1.12055232</v>
      </c>
      <c r="F100" s="459">
        <v>275.00000000000102</v>
      </c>
      <c r="G100" s="460">
        <v>206.25000000000099</v>
      </c>
      <c r="H100" s="462">
        <v>22.123190000000001</v>
      </c>
      <c r="I100" s="459">
        <v>213.28206</v>
      </c>
      <c r="J100" s="460">
        <v>7.0320599999990003</v>
      </c>
      <c r="K100" s="463">
        <v>0.77557112727199995</v>
      </c>
    </row>
    <row r="101" spans="1:11" ht="14.4" customHeight="1" thickBot="1" x14ac:dyDescent="0.35">
      <c r="A101" s="478" t="s">
        <v>359</v>
      </c>
      <c r="B101" s="459">
        <v>0</v>
      </c>
      <c r="C101" s="459">
        <v>146.37988000000001</v>
      </c>
      <c r="D101" s="460">
        <v>146.37988000000001</v>
      </c>
      <c r="E101" s="469" t="s">
        <v>266</v>
      </c>
      <c r="F101" s="459">
        <v>16.552120762752001</v>
      </c>
      <c r="G101" s="460">
        <v>12.414090572064</v>
      </c>
      <c r="H101" s="462">
        <v>9.2772500000000004</v>
      </c>
      <c r="I101" s="459">
        <v>74.710250000000002</v>
      </c>
      <c r="J101" s="460">
        <v>62.296159427935997</v>
      </c>
      <c r="K101" s="463">
        <v>4.5136361117010004</v>
      </c>
    </row>
    <row r="102" spans="1:11" ht="14.4" customHeight="1" thickBot="1" x14ac:dyDescent="0.35">
      <c r="A102" s="479" t="s">
        <v>360</v>
      </c>
      <c r="B102" s="459">
        <v>0</v>
      </c>
      <c r="C102" s="459">
        <v>146.37988000000001</v>
      </c>
      <c r="D102" s="460">
        <v>146.37988000000001</v>
      </c>
      <c r="E102" s="469" t="s">
        <v>266</v>
      </c>
      <c r="F102" s="459">
        <v>16.552120762752001</v>
      </c>
      <c r="G102" s="460">
        <v>12.414090572064</v>
      </c>
      <c r="H102" s="462">
        <v>9.2772500000000004</v>
      </c>
      <c r="I102" s="459">
        <v>74.710250000000002</v>
      </c>
      <c r="J102" s="460">
        <v>62.296159427935997</v>
      </c>
      <c r="K102" s="463">
        <v>4.5136361117010004</v>
      </c>
    </row>
    <row r="103" spans="1:11" ht="14.4" customHeight="1" thickBot="1" x14ac:dyDescent="0.35">
      <c r="A103" s="480" t="s">
        <v>361</v>
      </c>
      <c r="B103" s="464">
        <v>0</v>
      </c>
      <c r="C103" s="464">
        <v>64.012879999999996</v>
      </c>
      <c r="D103" s="465">
        <v>64.012879999999996</v>
      </c>
      <c r="E103" s="466" t="s">
        <v>266</v>
      </c>
      <c r="F103" s="464">
        <v>0</v>
      </c>
      <c r="G103" s="465">
        <v>0</v>
      </c>
      <c r="H103" s="467">
        <v>1.36425</v>
      </c>
      <c r="I103" s="464">
        <v>10.484249999999999</v>
      </c>
      <c r="J103" s="465">
        <v>10.484249999999999</v>
      </c>
      <c r="K103" s="468" t="s">
        <v>266</v>
      </c>
    </row>
    <row r="104" spans="1:11" ht="14.4" customHeight="1" thickBot="1" x14ac:dyDescent="0.35">
      <c r="A104" s="481" t="s">
        <v>362</v>
      </c>
      <c r="B104" s="459">
        <v>0</v>
      </c>
      <c r="C104" s="459">
        <v>1.7878799999999999</v>
      </c>
      <c r="D104" s="460">
        <v>1.7878799999999999</v>
      </c>
      <c r="E104" s="469" t="s">
        <v>291</v>
      </c>
      <c r="F104" s="459">
        <v>0</v>
      </c>
      <c r="G104" s="460">
        <v>0</v>
      </c>
      <c r="H104" s="462">
        <v>1.36425</v>
      </c>
      <c r="I104" s="459">
        <v>1.36425</v>
      </c>
      <c r="J104" s="460">
        <v>1.36425</v>
      </c>
      <c r="K104" s="470" t="s">
        <v>266</v>
      </c>
    </row>
    <row r="105" spans="1:11" ht="14.4" customHeight="1" thickBot="1" x14ac:dyDescent="0.35">
      <c r="A105" s="481" t="s">
        <v>363</v>
      </c>
      <c r="B105" s="459">
        <v>0</v>
      </c>
      <c r="C105" s="459">
        <v>62.225000000000001</v>
      </c>
      <c r="D105" s="460">
        <v>62.225000000000001</v>
      </c>
      <c r="E105" s="469" t="s">
        <v>266</v>
      </c>
      <c r="F105" s="459">
        <v>0</v>
      </c>
      <c r="G105" s="460">
        <v>0</v>
      </c>
      <c r="H105" s="462">
        <v>0</v>
      </c>
      <c r="I105" s="459">
        <v>9.01</v>
      </c>
      <c r="J105" s="460">
        <v>9.01</v>
      </c>
      <c r="K105" s="470" t="s">
        <v>266</v>
      </c>
    </row>
    <row r="106" spans="1:11" ht="14.4" customHeight="1" thickBot="1" x14ac:dyDescent="0.35">
      <c r="A106" s="481" t="s">
        <v>364</v>
      </c>
      <c r="B106" s="459">
        <v>0</v>
      </c>
      <c r="C106" s="459">
        <v>0</v>
      </c>
      <c r="D106" s="460">
        <v>0</v>
      </c>
      <c r="E106" s="469" t="s">
        <v>266</v>
      </c>
      <c r="F106" s="459">
        <v>0</v>
      </c>
      <c r="G106" s="460">
        <v>0</v>
      </c>
      <c r="H106" s="462">
        <v>0</v>
      </c>
      <c r="I106" s="459">
        <v>0.11</v>
      </c>
      <c r="J106" s="460">
        <v>0.11</v>
      </c>
      <c r="K106" s="470" t="s">
        <v>291</v>
      </c>
    </row>
    <row r="107" spans="1:11" ht="14.4" customHeight="1" thickBot="1" x14ac:dyDescent="0.35">
      <c r="A107" s="483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17.454000000000001</v>
      </c>
      <c r="J107" s="460">
        <v>17.454000000000001</v>
      </c>
      <c r="K107" s="470" t="s">
        <v>291</v>
      </c>
    </row>
    <row r="108" spans="1:11" ht="14.4" customHeight="1" thickBot="1" x14ac:dyDescent="0.35">
      <c r="A108" s="481" t="s">
        <v>366</v>
      </c>
      <c r="B108" s="459">
        <v>0</v>
      </c>
      <c r="C108" s="459">
        <v>0</v>
      </c>
      <c r="D108" s="460">
        <v>0</v>
      </c>
      <c r="E108" s="461">
        <v>1</v>
      </c>
      <c r="F108" s="459">
        <v>0</v>
      </c>
      <c r="G108" s="460">
        <v>0</v>
      </c>
      <c r="H108" s="462">
        <v>0</v>
      </c>
      <c r="I108" s="459">
        <v>17.454000000000001</v>
      </c>
      <c r="J108" s="460">
        <v>17.454000000000001</v>
      </c>
      <c r="K108" s="470" t="s">
        <v>291</v>
      </c>
    </row>
    <row r="109" spans="1:11" ht="14.4" customHeight="1" thickBot="1" x14ac:dyDescent="0.35">
      <c r="A109" s="480" t="s">
        <v>367</v>
      </c>
      <c r="B109" s="464">
        <v>0</v>
      </c>
      <c r="C109" s="464">
        <v>0</v>
      </c>
      <c r="D109" s="465">
        <v>0</v>
      </c>
      <c r="E109" s="471">
        <v>1</v>
      </c>
      <c r="F109" s="464">
        <v>0</v>
      </c>
      <c r="G109" s="465">
        <v>0</v>
      </c>
      <c r="H109" s="467">
        <v>0.33400000000000002</v>
      </c>
      <c r="I109" s="464">
        <v>0.33400000000000002</v>
      </c>
      <c r="J109" s="465">
        <v>0.33400000000000002</v>
      </c>
      <c r="K109" s="468" t="s">
        <v>291</v>
      </c>
    </row>
    <row r="110" spans="1:11" ht="14.4" customHeight="1" thickBot="1" x14ac:dyDescent="0.35">
      <c r="A110" s="481" t="s">
        <v>368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0.33400000000000002</v>
      </c>
      <c r="I110" s="459">
        <v>0.33400000000000002</v>
      </c>
      <c r="J110" s="460">
        <v>0.33400000000000002</v>
      </c>
      <c r="K110" s="470" t="s">
        <v>291</v>
      </c>
    </row>
    <row r="111" spans="1:11" ht="14.4" customHeight="1" thickBot="1" x14ac:dyDescent="0.35">
      <c r="A111" s="483" t="s">
        <v>369</v>
      </c>
      <c r="B111" s="459">
        <v>0</v>
      </c>
      <c r="C111" s="459">
        <v>22.65</v>
      </c>
      <c r="D111" s="460">
        <v>22.65</v>
      </c>
      <c r="E111" s="469" t="s">
        <v>266</v>
      </c>
      <c r="F111" s="459">
        <v>16.552120762752001</v>
      </c>
      <c r="G111" s="460">
        <v>12.414090572064</v>
      </c>
      <c r="H111" s="462">
        <v>0</v>
      </c>
      <c r="I111" s="459">
        <v>9.1</v>
      </c>
      <c r="J111" s="460">
        <v>-3.3140905720639999</v>
      </c>
      <c r="K111" s="463">
        <v>0.54977849246199995</v>
      </c>
    </row>
    <row r="112" spans="1:11" ht="14.4" customHeight="1" thickBot="1" x14ac:dyDescent="0.35">
      <c r="A112" s="481" t="s">
        <v>370</v>
      </c>
      <c r="B112" s="459">
        <v>0</v>
      </c>
      <c r="C112" s="459">
        <v>22.65</v>
      </c>
      <c r="D112" s="460">
        <v>22.65</v>
      </c>
      <c r="E112" s="469" t="s">
        <v>266</v>
      </c>
      <c r="F112" s="459">
        <v>16.552120762752001</v>
      </c>
      <c r="G112" s="460">
        <v>12.414090572064</v>
      </c>
      <c r="H112" s="462">
        <v>0</v>
      </c>
      <c r="I112" s="459">
        <v>9.1</v>
      </c>
      <c r="J112" s="460">
        <v>-3.3140905720639999</v>
      </c>
      <c r="K112" s="463">
        <v>0.54977849246199995</v>
      </c>
    </row>
    <row r="113" spans="1:11" ht="14.4" customHeight="1" thickBot="1" x14ac:dyDescent="0.35">
      <c r="A113" s="483" t="s">
        <v>371</v>
      </c>
      <c r="B113" s="459">
        <v>0</v>
      </c>
      <c r="C113" s="459">
        <v>27.114000000000001</v>
      </c>
      <c r="D113" s="460">
        <v>27.114000000000001</v>
      </c>
      <c r="E113" s="469" t="s">
        <v>266</v>
      </c>
      <c r="F113" s="459">
        <v>0</v>
      </c>
      <c r="G113" s="460">
        <v>0</v>
      </c>
      <c r="H113" s="462">
        <v>7.5789999999999997</v>
      </c>
      <c r="I113" s="459">
        <v>12.579000000000001</v>
      </c>
      <c r="J113" s="460">
        <v>12.579000000000001</v>
      </c>
      <c r="K113" s="470" t="s">
        <v>266</v>
      </c>
    </row>
    <row r="114" spans="1:11" ht="14.4" customHeight="1" thickBot="1" x14ac:dyDescent="0.35">
      <c r="A114" s="481" t="s">
        <v>372</v>
      </c>
      <c r="B114" s="459">
        <v>0</v>
      </c>
      <c r="C114" s="459">
        <v>27.114000000000001</v>
      </c>
      <c r="D114" s="460">
        <v>27.114000000000001</v>
      </c>
      <c r="E114" s="469" t="s">
        <v>266</v>
      </c>
      <c r="F114" s="459">
        <v>0</v>
      </c>
      <c r="G114" s="460">
        <v>0</v>
      </c>
      <c r="H114" s="462">
        <v>7.5789999999999997</v>
      </c>
      <c r="I114" s="459">
        <v>12.579000000000001</v>
      </c>
      <c r="J114" s="460">
        <v>12.579000000000001</v>
      </c>
      <c r="K114" s="470" t="s">
        <v>266</v>
      </c>
    </row>
    <row r="115" spans="1:11" ht="14.4" customHeight="1" thickBot="1" x14ac:dyDescent="0.35">
      <c r="A115" s="483" t="s">
        <v>373</v>
      </c>
      <c r="B115" s="459">
        <v>0</v>
      </c>
      <c r="C115" s="459">
        <v>32.603000000000002</v>
      </c>
      <c r="D115" s="460">
        <v>32.603000000000002</v>
      </c>
      <c r="E115" s="469" t="s">
        <v>266</v>
      </c>
      <c r="F115" s="459">
        <v>0</v>
      </c>
      <c r="G115" s="460">
        <v>0</v>
      </c>
      <c r="H115" s="462">
        <v>0</v>
      </c>
      <c r="I115" s="459">
        <v>24.759</v>
      </c>
      <c r="J115" s="460">
        <v>24.759</v>
      </c>
      <c r="K115" s="470" t="s">
        <v>266</v>
      </c>
    </row>
    <row r="116" spans="1:11" ht="14.4" customHeight="1" thickBot="1" x14ac:dyDescent="0.35">
      <c r="A116" s="481" t="s">
        <v>374</v>
      </c>
      <c r="B116" s="459">
        <v>0</v>
      </c>
      <c r="C116" s="459">
        <v>32.603000000000002</v>
      </c>
      <c r="D116" s="460">
        <v>32.603000000000002</v>
      </c>
      <c r="E116" s="469" t="s">
        <v>266</v>
      </c>
      <c r="F116" s="459">
        <v>0</v>
      </c>
      <c r="G116" s="460">
        <v>0</v>
      </c>
      <c r="H116" s="462">
        <v>0</v>
      </c>
      <c r="I116" s="459">
        <v>24.759</v>
      </c>
      <c r="J116" s="460">
        <v>24.759</v>
      </c>
      <c r="K116" s="470" t="s">
        <v>266</v>
      </c>
    </row>
    <row r="117" spans="1:11" ht="14.4" customHeight="1" thickBot="1" x14ac:dyDescent="0.35">
      <c r="A117" s="478" t="s">
        <v>375</v>
      </c>
      <c r="B117" s="459">
        <v>1184</v>
      </c>
      <c r="C117" s="459">
        <v>1378.4770699999999</v>
      </c>
      <c r="D117" s="460">
        <v>194.47706999999801</v>
      </c>
      <c r="E117" s="461">
        <v>1.1642542820940001</v>
      </c>
      <c r="F117" s="459">
        <v>1274.76838900639</v>
      </c>
      <c r="G117" s="460">
        <v>956.07629175479497</v>
      </c>
      <c r="H117" s="462">
        <v>106.502</v>
      </c>
      <c r="I117" s="459">
        <v>1040.6778300000001</v>
      </c>
      <c r="J117" s="460">
        <v>84.601538245206001</v>
      </c>
      <c r="K117" s="463">
        <v>0.81636620344099997</v>
      </c>
    </row>
    <row r="118" spans="1:11" ht="14.4" customHeight="1" thickBot="1" x14ac:dyDescent="0.35">
      <c r="A118" s="479" t="s">
        <v>376</v>
      </c>
      <c r="B118" s="459">
        <v>1167</v>
      </c>
      <c r="C118" s="459">
        <v>1204.3779999999999</v>
      </c>
      <c r="D118" s="460">
        <v>37.377999999998003</v>
      </c>
      <c r="E118" s="461">
        <v>1.0320291345320001</v>
      </c>
      <c r="F118" s="459">
        <v>1274.76838900639</v>
      </c>
      <c r="G118" s="460">
        <v>956.07629175479497</v>
      </c>
      <c r="H118" s="462">
        <v>106.502</v>
      </c>
      <c r="I118" s="459">
        <v>981.59600000000103</v>
      </c>
      <c r="J118" s="460">
        <v>25.519708245204999</v>
      </c>
      <c r="K118" s="463">
        <v>0.77001909402900004</v>
      </c>
    </row>
    <row r="119" spans="1:11" ht="14.4" customHeight="1" thickBot="1" x14ac:dyDescent="0.35">
      <c r="A119" s="480" t="s">
        <v>377</v>
      </c>
      <c r="B119" s="464">
        <v>1167</v>
      </c>
      <c r="C119" s="464">
        <v>1204.3779999999999</v>
      </c>
      <c r="D119" s="465">
        <v>37.377999999998003</v>
      </c>
      <c r="E119" s="471">
        <v>1.0320291345320001</v>
      </c>
      <c r="F119" s="464">
        <v>1274.76838900639</v>
      </c>
      <c r="G119" s="465">
        <v>956.07629175479497</v>
      </c>
      <c r="H119" s="467">
        <v>106.502</v>
      </c>
      <c r="I119" s="464">
        <v>981.59600000000103</v>
      </c>
      <c r="J119" s="465">
        <v>25.519708245204999</v>
      </c>
      <c r="K119" s="472">
        <v>0.77001909402900004</v>
      </c>
    </row>
    <row r="120" spans="1:11" ht="14.4" customHeight="1" thickBot="1" x14ac:dyDescent="0.35">
      <c r="A120" s="481" t="s">
        <v>378</v>
      </c>
      <c r="B120" s="459">
        <v>42</v>
      </c>
      <c r="C120" s="459">
        <v>42.335999999999999</v>
      </c>
      <c r="D120" s="460">
        <v>0.33599999999899999</v>
      </c>
      <c r="E120" s="461">
        <v>1.008</v>
      </c>
      <c r="F120" s="459">
        <v>44.992838238300997</v>
      </c>
      <c r="G120" s="460">
        <v>33.744628678725</v>
      </c>
      <c r="H120" s="462">
        <v>3.528</v>
      </c>
      <c r="I120" s="459">
        <v>31.751999999999999</v>
      </c>
      <c r="J120" s="460">
        <v>-1.992628678725</v>
      </c>
      <c r="K120" s="463">
        <v>0.70571231429799997</v>
      </c>
    </row>
    <row r="121" spans="1:11" ht="14.4" customHeight="1" thickBot="1" x14ac:dyDescent="0.35">
      <c r="A121" s="481" t="s">
        <v>379</v>
      </c>
      <c r="B121" s="459">
        <v>423.00000000000102</v>
      </c>
      <c r="C121" s="459">
        <v>440.11099999999999</v>
      </c>
      <c r="D121" s="460">
        <v>17.110999999998999</v>
      </c>
      <c r="E121" s="461">
        <v>1.0404515366430001</v>
      </c>
      <c r="F121" s="459">
        <v>467.73060822696999</v>
      </c>
      <c r="G121" s="460">
        <v>350.797956170227</v>
      </c>
      <c r="H121" s="462">
        <v>41.405000000000001</v>
      </c>
      <c r="I121" s="459">
        <v>372.64499999999998</v>
      </c>
      <c r="J121" s="460">
        <v>21.847043829773</v>
      </c>
      <c r="K121" s="463">
        <v>0.79670860415199996</v>
      </c>
    </row>
    <row r="122" spans="1:11" ht="14.4" customHeight="1" thickBot="1" x14ac:dyDescent="0.35">
      <c r="A122" s="481" t="s">
        <v>380</v>
      </c>
      <c r="B122" s="459">
        <v>698.00000000000102</v>
      </c>
      <c r="C122" s="459">
        <v>712.26700000000005</v>
      </c>
      <c r="D122" s="460">
        <v>14.266999999998999</v>
      </c>
      <c r="E122" s="461">
        <v>1.02043982808</v>
      </c>
      <c r="F122" s="459">
        <v>756.966031592028</v>
      </c>
      <c r="G122" s="460">
        <v>567.72452369402095</v>
      </c>
      <c r="H122" s="462">
        <v>56.26</v>
      </c>
      <c r="I122" s="459">
        <v>529.41800000000103</v>
      </c>
      <c r="J122" s="460">
        <v>-38.306523694020001</v>
      </c>
      <c r="K122" s="463">
        <v>0.69939465960699998</v>
      </c>
    </row>
    <row r="123" spans="1:11" ht="14.4" customHeight="1" thickBot="1" x14ac:dyDescent="0.35">
      <c r="A123" s="481" t="s">
        <v>381</v>
      </c>
      <c r="B123" s="459">
        <v>0</v>
      </c>
      <c r="C123" s="459">
        <v>4.8849999999989997</v>
      </c>
      <c r="D123" s="460">
        <v>4.8849999999989997</v>
      </c>
      <c r="E123" s="469" t="s">
        <v>291</v>
      </c>
      <c r="F123" s="459">
        <v>0</v>
      </c>
      <c r="G123" s="460">
        <v>0</v>
      </c>
      <c r="H123" s="462">
        <v>4.8849999999999998</v>
      </c>
      <c r="I123" s="459">
        <v>43.965000000000003</v>
      </c>
      <c r="J123" s="460">
        <v>43.965000000000003</v>
      </c>
      <c r="K123" s="470" t="s">
        <v>291</v>
      </c>
    </row>
    <row r="124" spans="1:11" ht="14.4" customHeight="1" thickBot="1" x14ac:dyDescent="0.35">
      <c r="A124" s="481" t="s">
        <v>382</v>
      </c>
      <c r="B124" s="459">
        <v>4</v>
      </c>
      <c r="C124" s="459">
        <v>4.7789999999999999</v>
      </c>
      <c r="D124" s="460">
        <v>0.77899999999900005</v>
      </c>
      <c r="E124" s="461">
        <v>1.19475</v>
      </c>
      <c r="F124" s="459">
        <v>5.0789109490930002</v>
      </c>
      <c r="G124" s="460">
        <v>3.8091832118200002</v>
      </c>
      <c r="H124" s="462">
        <v>0.42399999999999999</v>
      </c>
      <c r="I124" s="459">
        <v>3.8159999999999998</v>
      </c>
      <c r="J124" s="460">
        <v>6.8167881790000004E-3</v>
      </c>
      <c r="K124" s="463">
        <v>0.75134217517199997</v>
      </c>
    </row>
    <row r="125" spans="1:11" ht="14.4" customHeight="1" thickBot="1" x14ac:dyDescent="0.35">
      <c r="A125" s="479" t="s">
        <v>383</v>
      </c>
      <c r="B125" s="459">
        <v>17</v>
      </c>
      <c r="C125" s="459">
        <v>174.09907000000001</v>
      </c>
      <c r="D125" s="460">
        <v>157.09907000000001</v>
      </c>
      <c r="E125" s="461">
        <v>10.241121764704999</v>
      </c>
      <c r="F125" s="459">
        <v>0</v>
      </c>
      <c r="G125" s="460">
        <v>0</v>
      </c>
      <c r="H125" s="462">
        <v>0</v>
      </c>
      <c r="I125" s="459">
        <v>59.081829999999997</v>
      </c>
      <c r="J125" s="460">
        <v>59.081829999999997</v>
      </c>
      <c r="K125" s="470" t="s">
        <v>266</v>
      </c>
    </row>
    <row r="126" spans="1:11" ht="14.4" customHeight="1" thickBot="1" x14ac:dyDescent="0.35">
      <c r="A126" s="480" t="s">
        <v>384</v>
      </c>
      <c r="B126" s="464">
        <v>17</v>
      </c>
      <c r="C126" s="464">
        <v>69.904999999999006</v>
      </c>
      <c r="D126" s="465">
        <v>52.904999999998999</v>
      </c>
      <c r="E126" s="471">
        <v>4.1120588235289999</v>
      </c>
      <c r="F126" s="464">
        <v>0</v>
      </c>
      <c r="G126" s="465">
        <v>0</v>
      </c>
      <c r="H126" s="467">
        <v>0</v>
      </c>
      <c r="I126" s="464">
        <v>52.291829999999997</v>
      </c>
      <c r="J126" s="465">
        <v>52.291829999999997</v>
      </c>
      <c r="K126" s="468" t="s">
        <v>266</v>
      </c>
    </row>
    <row r="127" spans="1:11" ht="14.4" customHeight="1" thickBot="1" x14ac:dyDescent="0.35">
      <c r="A127" s="481" t="s">
        <v>385</v>
      </c>
      <c r="B127" s="459">
        <v>17</v>
      </c>
      <c r="C127" s="459">
        <v>69.904999999999006</v>
      </c>
      <c r="D127" s="460">
        <v>52.904999999998999</v>
      </c>
      <c r="E127" s="461">
        <v>4.1120588235289999</v>
      </c>
      <c r="F127" s="459">
        <v>0</v>
      </c>
      <c r="G127" s="460">
        <v>0</v>
      </c>
      <c r="H127" s="462">
        <v>0</v>
      </c>
      <c r="I127" s="459">
        <v>52.291829999999997</v>
      </c>
      <c r="J127" s="460">
        <v>52.291829999999997</v>
      </c>
      <c r="K127" s="470" t="s">
        <v>266</v>
      </c>
    </row>
    <row r="128" spans="1:11" ht="14.4" customHeight="1" thickBot="1" x14ac:dyDescent="0.35">
      <c r="A128" s="480" t="s">
        <v>386</v>
      </c>
      <c r="B128" s="464">
        <v>0</v>
      </c>
      <c r="C128" s="464">
        <v>14.46918</v>
      </c>
      <c r="D128" s="465">
        <v>14.46918</v>
      </c>
      <c r="E128" s="466" t="s">
        <v>291</v>
      </c>
      <c r="F128" s="464">
        <v>0</v>
      </c>
      <c r="G128" s="465">
        <v>0</v>
      </c>
      <c r="H128" s="467">
        <v>0</v>
      </c>
      <c r="I128" s="464">
        <v>0</v>
      </c>
      <c r="J128" s="465">
        <v>0</v>
      </c>
      <c r="K128" s="468" t="s">
        <v>266</v>
      </c>
    </row>
    <row r="129" spans="1:11" ht="14.4" customHeight="1" thickBot="1" x14ac:dyDescent="0.35">
      <c r="A129" s="481" t="s">
        <v>387</v>
      </c>
      <c r="B129" s="459">
        <v>0</v>
      </c>
      <c r="C129" s="459">
        <v>14.46918</v>
      </c>
      <c r="D129" s="460">
        <v>14.46918</v>
      </c>
      <c r="E129" s="469" t="s">
        <v>291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</row>
    <row r="130" spans="1:11" ht="14.4" customHeight="1" thickBot="1" x14ac:dyDescent="0.35">
      <c r="A130" s="480" t="s">
        <v>388</v>
      </c>
      <c r="B130" s="464">
        <v>0</v>
      </c>
      <c r="C130" s="464">
        <v>89.724890000000002</v>
      </c>
      <c r="D130" s="465">
        <v>89.724890000000002</v>
      </c>
      <c r="E130" s="466" t="s">
        <v>291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266</v>
      </c>
    </row>
    <row r="131" spans="1:11" ht="14.4" customHeight="1" thickBot="1" x14ac:dyDescent="0.35">
      <c r="A131" s="481" t="s">
        <v>389</v>
      </c>
      <c r="B131" s="459">
        <v>0</v>
      </c>
      <c r="C131" s="459">
        <v>89.724890000000002</v>
      </c>
      <c r="D131" s="460">
        <v>89.724890000000002</v>
      </c>
      <c r="E131" s="469" t="s">
        <v>291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266</v>
      </c>
    </row>
    <row r="132" spans="1:11" ht="14.4" customHeight="1" thickBot="1" x14ac:dyDescent="0.35">
      <c r="A132" s="480" t="s">
        <v>390</v>
      </c>
      <c r="B132" s="464">
        <v>0</v>
      </c>
      <c r="C132" s="464">
        <v>0</v>
      </c>
      <c r="D132" s="465">
        <v>0</v>
      </c>
      <c r="E132" s="471">
        <v>1</v>
      </c>
      <c r="F132" s="464">
        <v>0</v>
      </c>
      <c r="G132" s="465">
        <v>0</v>
      </c>
      <c r="H132" s="467">
        <v>0</v>
      </c>
      <c r="I132" s="464">
        <v>6.79</v>
      </c>
      <c r="J132" s="465">
        <v>6.79</v>
      </c>
      <c r="K132" s="468" t="s">
        <v>291</v>
      </c>
    </row>
    <row r="133" spans="1:11" ht="14.4" customHeight="1" thickBot="1" x14ac:dyDescent="0.35">
      <c r="A133" s="481" t="s">
        <v>391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6.79</v>
      </c>
      <c r="J133" s="460">
        <v>6.79</v>
      </c>
      <c r="K133" s="470" t="s">
        <v>291</v>
      </c>
    </row>
    <row r="134" spans="1:11" ht="14.4" customHeight="1" thickBot="1" x14ac:dyDescent="0.35">
      <c r="A134" s="478" t="s">
        <v>392</v>
      </c>
      <c r="B134" s="459">
        <v>0</v>
      </c>
      <c r="C134" s="459">
        <v>0.16608000000000001</v>
      </c>
      <c r="D134" s="460">
        <v>0.16608000000000001</v>
      </c>
      <c r="E134" s="469" t="s">
        <v>266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266</v>
      </c>
    </row>
    <row r="135" spans="1:11" ht="14.4" customHeight="1" thickBot="1" x14ac:dyDescent="0.35">
      <c r="A135" s="479" t="s">
        <v>393</v>
      </c>
      <c r="B135" s="459">
        <v>0</v>
      </c>
      <c r="C135" s="459">
        <v>0.16608000000000001</v>
      </c>
      <c r="D135" s="460">
        <v>0.16608000000000001</v>
      </c>
      <c r="E135" s="469" t="s">
        <v>266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" customHeight="1" thickBot="1" x14ac:dyDescent="0.35">
      <c r="A136" s="480" t="s">
        <v>394</v>
      </c>
      <c r="B136" s="464">
        <v>0</v>
      </c>
      <c r="C136" s="464">
        <v>0.16608000000000001</v>
      </c>
      <c r="D136" s="465">
        <v>0.16608000000000001</v>
      </c>
      <c r="E136" s="466" t="s">
        <v>266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266</v>
      </c>
    </row>
    <row r="137" spans="1:11" ht="14.4" customHeight="1" thickBot="1" x14ac:dyDescent="0.35">
      <c r="A137" s="481" t="s">
        <v>395</v>
      </c>
      <c r="B137" s="459">
        <v>0</v>
      </c>
      <c r="C137" s="459">
        <v>0.16608000000000001</v>
      </c>
      <c r="D137" s="460">
        <v>0.16608000000000001</v>
      </c>
      <c r="E137" s="469" t="s">
        <v>266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266</v>
      </c>
    </row>
    <row r="138" spans="1:11" ht="14.4" customHeight="1" thickBot="1" x14ac:dyDescent="0.35">
      <c r="A138" s="477" t="s">
        <v>396</v>
      </c>
      <c r="B138" s="459">
        <v>83879.326475502603</v>
      </c>
      <c r="C138" s="459">
        <v>81857.170740000001</v>
      </c>
      <c r="D138" s="460">
        <v>-2022.15573550259</v>
      </c>
      <c r="E138" s="461">
        <v>0.97589208425399998</v>
      </c>
      <c r="F138" s="459">
        <v>82966.4299938146</v>
      </c>
      <c r="G138" s="460">
        <v>62224.822495360997</v>
      </c>
      <c r="H138" s="462">
        <v>6338.4158600000001</v>
      </c>
      <c r="I138" s="459">
        <v>38908.603309999999</v>
      </c>
      <c r="J138" s="460">
        <v>-23316.219185360998</v>
      </c>
      <c r="K138" s="463">
        <v>0.46896803096</v>
      </c>
    </row>
    <row r="139" spans="1:11" ht="14.4" customHeight="1" thickBot="1" x14ac:dyDescent="0.35">
      <c r="A139" s="478" t="s">
        <v>397</v>
      </c>
      <c r="B139" s="459">
        <v>83852.9597242249</v>
      </c>
      <c r="C139" s="459">
        <v>81803.006630000003</v>
      </c>
      <c r="D139" s="460">
        <v>-2049.9530942248998</v>
      </c>
      <c r="E139" s="461">
        <v>0.97555300252999999</v>
      </c>
      <c r="F139" s="459">
        <v>82931.927874898494</v>
      </c>
      <c r="G139" s="460">
        <v>62198.945906173903</v>
      </c>
      <c r="H139" s="462">
        <v>6338.41626</v>
      </c>
      <c r="I139" s="459">
        <v>38899.5553</v>
      </c>
      <c r="J139" s="460">
        <v>-23299.3906061739</v>
      </c>
      <c r="K139" s="463">
        <v>0.46905403379299998</v>
      </c>
    </row>
    <row r="140" spans="1:11" ht="14.4" customHeight="1" thickBot="1" x14ac:dyDescent="0.35">
      <c r="A140" s="479" t="s">
        <v>398</v>
      </c>
      <c r="B140" s="459">
        <v>83852.9597242249</v>
      </c>
      <c r="C140" s="459">
        <v>81803.006630000003</v>
      </c>
      <c r="D140" s="460">
        <v>-2049.9530942248998</v>
      </c>
      <c r="E140" s="461">
        <v>0.97555300252999999</v>
      </c>
      <c r="F140" s="459">
        <v>82931.927874898494</v>
      </c>
      <c r="G140" s="460">
        <v>62198.945906173903</v>
      </c>
      <c r="H140" s="462">
        <v>6338.41626</v>
      </c>
      <c r="I140" s="459">
        <v>38899.5553</v>
      </c>
      <c r="J140" s="460">
        <v>-23299.3906061739</v>
      </c>
      <c r="K140" s="463">
        <v>0.46905403379299998</v>
      </c>
    </row>
    <row r="141" spans="1:11" ht="14.4" customHeight="1" thickBot="1" x14ac:dyDescent="0.35">
      <c r="A141" s="480" t="s">
        <v>399</v>
      </c>
      <c r="B141" s="464">
        <v>40</v>
      </c>
      <c r="C141" s="464">
        <v>36.450719999999997</v>
      </c>
      <c r="D141" s="465">
        <v>-3.54928</v>
      </c>
      <c r="E141" s="471">
        <v>0.91126799999999997</v>
      </c>
      <c r="F141" s="464">
        <v>25.991262776671999</v>
      </c>
      <c r="G141" s="465">
        <v>19.493447082504002</v>
      </c>
      <c r="H141" s="467">
        <v>17.105399999999999</v>
      </c>
      <c r="I141" s="464">
        <v>47.1068</v>
      </c>
      <c r="J141" s="465">
        <v>27.613352917495</v>
      </c>
      <c r="K141" s="472">
        <v>1.8124090547180001</v>
      </c>
    </row>
    <row r="142" spans="1:11" ht="14.4" customHeight="1" thickBot="1" x14ac:dyDescent="0.35">
      <c r="A142" s="481" t="s">
        <v>400</v>
      </c>
      <c r="B142" s="459">
        <v>25</v>
      </c>
      <c r="C142" s="459">
        <v>0.26432</v>
      </c>
      <c r="D142" s="460">
        <v>-24.735679999999999</v>
      </c>
      <c r="E142" s="461">
        <v>1.05728E-2</v>
      </c>
      <c r="F142" s="459">
        <v>0.263101171473</v>
      </c>
      <c r="G142" s="460">
        <v>0.197325878605</v>
      </c>
      <c r="H142" s="462">
        <v>0</v>
      </c>
      <c r="I142" s="459">
        <v>28.175000000000001</v>
      </c>
      <c r="J142" s="460">
        <v>27.977674121393999</v>
      </c>
      <c r="K142" s="463">
        <v>107.088082664952</v>
      </c>
    </row>
    <row r="143" spans="1:11" ht="14.4" customHeight="1" thickBot="1" x14ac:dyDescent="0.35">
      <c r="A143" s="481" t="s">
        <v>401</v>
      </c>
      <c r="B143" s="459">
        <v>0</v>
      </c>
      <c r="C143" s="459">
        <v>14.2364</v>
      </c>
      <c r="D143" s="460">
        <v>14.2364</v>
      </c>
      <c r="E143" s="469" t="s">
        <v>291</v>
      </c>
      <c r="F143" s="459">
        <v>2.846120438876</v>
      </c>
      <c r="G143" s="460">
        <v>2.1345903291570001</v>
      </c>
      <c r="H143" s="462">
        <v>0</v>
      </c>
      <c r="I143" s="459">
        <v>1.8264</v>
      </c>
      <c r="J143" s="460">
        <v>-0.30819032915700001</v>
      </c>
      <c r="K143" s="463">
        <v>0.641715640368</v>
      </c>
    </row>
    <row r="144" spans="1:11" ht="14.4" customHeight="1" thickBot="1" x14ac:dyDescent="0.35">
      <c r="A144" s="481" t="s">
        <v>402</v>
      </c>
      <c r="B144" s="459">
        <v>15</v>
      </c>
      <c r="C144" s="459">
        <v>21.95</v>
      </c>
      <c r="D144" s="460">
        <v>6.95</v>
      </c>
      <c r="E144" s="461">
        <v>1.4633333333330001</v>
      </c>
      <c r="F144" s="459">
        <v>22.882041166322001</v>
      </c>
      <c r="G144" s="460">
        <v>17.161530874741</v>
      </c>
      <c r="H144" s="462">
        <v>17.105399999999999</v>
      </c>
      <c r="I144" s="459">
        <v>17.105399999999999</v>
      </c>
      <c r="J144" s="460">
        <v>-5.6130874741000002E-2</v>
      </c>
      <c r="K144" s="463">
        <v>0.74754694634300001</v>
      </c>
    </row>
    <row r="145" spans="1:11" ht="14.4" customHeight="1" thickBot="1" x14ac:dyDescent="0.35">
      <c r="A145" s="480" t="s">
        <v>403</v>
      </c>
      <c r="B145" s="464">
        <v>105.95972422491801</v>
      </c>
      <c r="C145" s="464">
        <v>53.945439999999998</v>
      </c>
      <c r="D145" s="465">
        <v>-52.014284224918001</v>
      </c>
      <c r="E145" s="471">
        <v>0.50911268781200003</v>
      </c>
      <c r="F145" s="464">
        <v>37.038982367144001</v>
      </c>
      <c r="G145" s="465">
        <v>27.779236775358001</v>
      </c>
      <c r="H145" s="467">
        <v>1.63795</v>
      </c>
      <c r="I145" s="464">
        <v>23.75958</v>
      </c>
      <c r="J145" s="465">
        <v>-4.0196567753580004</v>
      </c>
      <c r="K145" s="472">
        <v>0.64147496722399999</v>
      </c>
    </row>
    <row r="146" spans="1:11" ht="14.4" customHeight="1" thickBot="1" x14ac:dyDescent="0.35">
      <c r="A146" s="481" t="s">
        <v>404</v>
      </c>
      <c r="B146" s="459">
        <v>2.9597242249179998</v>
      </c>
      <c r="C146" s="459">
        <v>53.945439999999998</v>
      </c>
      <c r="D146" s="460">
        <v>50.985715775080998</v>
      </c>
      <c r="E146" s="461">
        <v>18.226508924657001</v>
      </c>
      <c r="F146" s="459">
        <v>37.038982367144001</v>
      </c>
      <c r="G146" s="460">
        <v>27.779236775358001</v>
      </c>
      <c r="H146" s="462">
        <v>1.63795</v>
      </c>
      <c r="I146" s="459">
        <v>23.75958</v>
      </c>
      <c r="J146" s="460">
        <v>-4.0196567753580004</v>
      </c>
      <c r="K146" s="463">
        <v>0.64147496722399999</v>
      </c>
    </row>
    <row r="147" spans="1:11" ht="14.4" customHeight="1" thickBot="1" x14ac:dyDescent="0.35">
      <c r="A147" s="481" t="s">
        <v>405</v>
      </c>
      <c r="B147" s="459">
        <v>103</v>
      </c>
      <c r="C147" s="459">
        <v>0</v>
      </c>
      <c r="D147" s="460">
        <v>-103</v>
      </c>
      <c r="E147" s="461">
        <v>0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63">
        <v>9</v>
      </c>
    </row>
    <row r="148" spans="1:11" ht="14.4" customHeight="1" thickBot="1" x14ac:dyDescent="0.35">
      <c r="A148" s="480" t="s">
        <v>406</v>
      </c>
      <c r="B148" s="464">
        <v>0</v>
      </c>
      <c r="C148" s="464">
        <v>5.0609999999999999</v>
      </c>
      <c r="D148" s="465">
        <v>5.0609999999999999</v>
      </c>
      <c r="E148" s="466" t="s">
        <v>266</v>
      </c>
      <c r="F148" s="464">
        <v>4.7208109027459999</v>
      </c>
      <c r="G148" s="465">
        <v>3.5406081770590001</v>
      </c>
      <c r="H148" s="467">
        <v>0</v>
      </c>
      <c r="I148" s="464">
        <v>92.079939999999993</v>
      </c>
      <c r="J148" s="465">
        <v>88.539331822939999</v>
      </c>
      <c r="K148" s="472">
        <v>19.505110858483</v>
      </c>
    </row>
    <row r="149" spans="1:11" ht="14.4" customHeight="1" thickBot="1" x14ac:dyDescent="0.35">
      <c r="A149" s="481" t="s">
        <v>407</v>
      </c>
      <c r="B149" s="459">
        <v>0</v>
      </c>
      <c r="C149" s="459">
        <v>5.0609999999999999</v>
      </c>
      <c r="D149" s="460">
        <v>5.0609999999999999</v>
      </c>
      <c r="E149" s="469" t="s">
        <v>266</v>
      </c>
      <c r="F149" s="459">
        <v>4.7208109027459999</v>
      </c>
      <c r="G149" s="460">
        <v>3.5406081770590001</v>
      </c>
      <c r="H149" s="462">
        <v>0</v>
      </c>
      <c r="I149" s="459">
        <v>28.472580000000001</v>
      </c>
      <c r="J149" s="460">
        <v>24.93197182294</v>
      </c>
      <c r="K149" s="463">
        <v>6.0312900869290003</v>
      </c>
    </row>
    <row r="150" spans="1:11" ht="14.4" customHeight="1" thickBot="1" x14ac:dyDescent="0.35">
      <c r="A150" s="481" t="s">
        <v>408</v>
      </c>
      <c r="B150" s="459">
        <v>0</v>
      </c>
      <c r="C150" s="459">
        <v>-6.6613381477509402E-16</v>
      </c>
      <c r="D150" s="460">
        <v>-6.6613381477509402E-16</v>
      </c>
      <c r="E150" s="469" t="s">
        <v>266</v>
      </c>
      <c r="F150" s="459">
        <v>0</v>
      </c>
      <c r="G150" s="460">
        <v>0</v>
      </c>
      <c r="H150" s="462">
        <v>0</v>
      </c>
      <c r="I150" s="459">
        <v>63.60736</v>
      </c>
      <c r="J150" s="460">
        <v>63.60736</v>
      </c>
      <c r="K150" s="470" t="s">
        <v>266</v>
      </c>
    </row>
    <row r="151" spans="1:11" ht="14.4" customHeight="1" thickBot="1" x14ac:dyDescent="0.35">
      <c r="A151" s="480" t="s">
        <v>409</v>
      </c>
      <c r="B151" s="464">
        <v>83707</v>
      </c>
      <c r="C151" s="464">
        <v>79311.177840000004</v>
      </c>
      <c r="D151" s="465">
        <v>-4395.8221599999797</v>
      </c>
      <c r="E151" s="471">
        <v>0.94748560860999997</v>
      </c>
      <c r="F151" s="464">
        <v>82864.176818851905</v>
      </c>
      <c r="G151" s="465">
        <v>62148.1326141389</v>
      </c>
      <c r="H151" s="467">
        <v>4691.1903400000001</v>
      </c>
      <c r="I151" s="464">
        <v>33023.895640000002</v>
      </c>
      <c r="J151" s="465">
        <v>-29124.236974138901</v>
      </c>
      <c r="K151" s="472">
        <v>0.39853042542299999</v>
      </c>
    </row>
    <row r="152" spans="1:11" ht="14.4" customHeight="1" thickBot="1" x14ac:dyDescent="0.35">
      <c r="A152" s="481" t="s">
        <v>410</v>
      </c>
      <c r="B152" s="459">
        <v>32237</v>
      </c>
      <c r="C152" s="459">
        <v>30860.470740000001</v>
      </c>
      <c r="D152" s="460">
        <v>-1376.52925999999</v>
      </c>
      <c r="E152" s="461">
        <v>0.95729970965</v>
      </c>
      <c r="F152" s="459">
        <v>33634.274548514797</v>
      </c>
      <c r="G152" s="460">
        <v>25225.7059113861</v>
      </c>
      <c r="H152" s="462">
        <v>1408.2508499999999</v>
      </c>
      <c r="I152" s="459">
        <v>11411.13212</v>
      </c>
      <c r="J152" s="460">
        <v>-13814.573791386099</v>
      </c>
      <c r="K152" s="463">
        <v>0.339270945283</v>
      </c>
    </row>
    <row r="153" spans="1:11" ht="14.4" customHeight="1" thickBot="1" x14ac:dyDescent="0.35">
      <c r="A153" s="481" t="s">
        <v>411</v>
      </c>
      <c r="B153" s="459">
        <v>51470</v>
      </c>
      <c r="C153" s="459">
        <v>48450.7071</v>
      </c>
      <c r="D153" s="460">
        <v>-3019.2928999999999</v>
      </c>
      <c r="E153" s="461">
        <v>0.94133878181399999</v>
      </c>
      <c r="F153" s="459">
        <v>49229.902270337101</v>
      </c>
      <c r="G153" s="460">
        <v>36922.426702752797</v>
      </c>
      <c r="H153" s="462">
        <v>3282.9394900000002</v>
      </c>
      <c r="I153" s="459">
        <v>21612.76352</v>
      </c>
      <c r="J153" s="460">
        <v>-15309.6631827528</v>
      </c>
      <c r="K153" s="463">
        <v>0.43901699014700002</v>
      </c>
    </row>
    <row r="154" spans="1:11" ht="14.4" customHeight="1" thickBot="1" x14ac:dyDescent="0.35">
      <c r="A154" s="480" t="s">
        <v>412</v>
      </c>
      <c r="B154" s="464">
        <v>0</v>
      </c>
      <c r="C154" s="464">
        <v>2396.3716300000001</v>
      </c>
      <c r="D154" s="465">
        <v>2396.3716300000001</v>
      </c>
      <c r="E154" s="466" t="s">
        <v>266</v>
      </c>
      <c r="F154" s="464">
        <v>0</v>
      </c>
      <c r="G154" s="465">
        <v>0</v>
      </c>
      <c r="H154" s="467">
        <v>1628.4825699999999</v>
      </c>
      <c r="I154" s="464">
        <v>5712.7133400000002</v>
      </c>
      <c r="J154" s="465">
        <v>5712.7133400000002</v>
      </c>
      <c r="K154" s="468" t="s">
        <v>266</v>
      </c>
    </row>
    <row r="155" spans="1:11" ht="14.4" customHeight="1" thickBot="1" x14ac:dyDescent="0.35">
      <c r="A155" s="481" t="s">
        <v>413</v>
      </c>
      <c r="B155" s="459">
        <v>0</v>
      </c>
      <c r="C155" s="459">
        <v>1562.8987400000001</v>
      </c>
      <c r="D155" s="460">
        <v>1562.8987400000001</v>
      </c>
      <c r="E155" s="469" t="s">
        <v>266</v>
      </c>
      <c r="F155" s="459">
        <v>0</v>
      </c>
      <c r="G155" s="460">
        <v>0</v>
      </c>
      <c r="H155" s="462">
        <v>0</v>
      </c>
      <c r="I155" s="459">
        <v>1737.48748</v>
      </c>
      <c r="J155" s="460">
        <v>1737.48748</v>
      </c>
      <c r="K155" s="470" t="s">
        <v>266</v>
      </c>
    </row>
    <row r="156" spans="1:11" ht="14.4" customHeight="1" thickBot="1" x14ac:dyDescent="0.35">
      <c r="A156" s="481" t="s">
        <v>414</v>
      </c>
      <c r="B156" s="459">
        <v>0</v>
      </c>
      <c r="C156" s="459">
        <v>833.47289000000001</v>
      </c>
      <c r="D156" s="460">
        <v>833.47289000000001</v>
      </c>
      <c r="E156" s="469" t="s">
        <v>266</v>
      </c>
      <c r="F156" s="459">
        <v>0</v>
      </c>
      <c r="G156" s="460">
        <v>0</v>
      </c>
      <c r="H156" s="462">
        <v>1628.4825699999999</v>
      </c>
      <c r="I156" s="459">
        <v>3975.22586</v>
      </c>
      <c r="J156" s="460">
        <v>3975.22586</v>
      </c>
      <c r="K156" s="470" t="s">
        <v>266</v>
      </c>
    </row>
    <row r="157" spans="1:11" ht="14.4" customHeight="1" thickBot="1" x14ac:dyDescent="0.35">
      <c r="A157" s="478" t="s">
        <v>415</v>
      </c>
      <c r="B157" s="459">
        <v>26.366751277681001</v>
      </c>
      <c r="C157" s="459">
        <v>53.25376</v>
      </c>
      <c r="D157" s="460">
        <v>26.887008722318001</v>
      </c>
      <c r="E157" s="461">
        <v>2.0197315717489999</v>
      </c>
      <c r="F157" s="459">
        <v>34.502118916157997</v>
      </c>
      <c r="G157" s="460">
        <v>25.876589187118</v>
      </c>
      <c r="H157" s="462">
        <v>-4.0000000000000002E-4</v>
      </c>
      <c r="I157" s="459">
        <v>8.2636599999999998</v>
      </c>
      <c r="J157" s="460">
        <v>-17.612929187117999</v>
      </c>
      <c r="K157" s="463">
        <v>0.23951166651700001</v>
      </c>
    </row>
    <row r="158" spans="1:11" ht="14.4" customHeight="1" thickBot="1" x14ac:dyDescent="0.35">
      <c r="A158" s="479" t="s">
        <v>416</v>
      </c>
      <c r="B158" s="459">
        <v>0</v>
      </c>
      <c r="C158" s="459">
        <v>30.75</v>
      </c>
      <c r="D158" s="460">
        <v>30.75</v>
      </c>
      <c r="E158" s="469" t="s">
        <v>266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266</v>
      </c>
    </row>
    <row r="159" spans="1:11" ht="14.4" customHeight="1" thickBot="1" x14ac:dyDescent="0.35">
      <c r="A159" s="480" t="s">
        <v>417</v>
      </c>
      <c r="B159" s="464">
        <v>0</v>
      </c>
      <c r="C159" s="464">
        <v>30.75</v>
      </c>
      <c r="D159" s="465">
        <v>30.75</v>
      </c>
      <c r="E159" s="466" t="s">
        <v>291</v>
      </c>
      <c r="F159" s="464">
        <v>0</v>
      </c>
      <c r="G159" s="465">
        <v>0</v>
      </c>
      <c r="H159" s="467">
        <v>0</v>
      </c>
      <c r="I159" s="464">
        <v>0</v>
      </c>
      <c r="J159" s="465">
        <v>0</v>
      </c>
      <c r="K159" s="468" t="s">
        <v>266</v>
      </c>
    </row>
    <row r="160" spans="1:11" ht="14.4" customHeight="1" thickBot="1" x14ac:dyDescent="0.35">
      <c r="A160" s="481" t="s">
        <v>418</v>
      </c>
      <c r="B160" s="459">
        <v>0</v>
      </c>
      <c r="C160" s="459">
        <v>30.75</v>
      </c>
      <c r="D160" s="460">
        <v>30.75</v>
      </c>
      <c r="E160" s="469" t="s">
        <v>291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70" t="s">
        <v>266</v>
      </c>
    </row>
    <row r="161" spans="1:11" ht="14.4" customHeight="1" thickBot="1" x14ac:dyDescent="0.35">
      <c r="A161" s="484" t="s">
        <v>419</v>
      </c>
      <c r="B161" s="464">
        <v>26.366751277681001</v>
      </c>
      <c r="C161" s="464">
        <v>22.50376</v>
      </c>
      <c r="D161" s="465">
        <v>-3.862991277681</v>
      </c>
      <c r="E161" s="471">
        <v>0.853490055069</v>
      </c>
      <c r="F161" s="464">
        <v>34.502118916157997</v>
      </c>
      <c r="G161" s="465">
        <v>25.876589187118</v>
      </c>
      <c r="H161" s="467">
        <v>-4.0000000000000002E-4</v>
      </c>
      <c r="I161" s="464">
        <v>8.2636599999999998</v>
      </c>
      <c r="J161" s="465">
        <v>-17.612929187117999</v>
      </c>
      <c r="K161" s="472">
        <v>0.23951166651700001</v>
      </c>
    </row>
    <row r="162" spans="1:11" ht="14.4" customHeight="1" thickBot="1" x14ac:dyDescent="0.35">
      <c r="A162" s="480" t="s">
        <v>420</v>
      </c>
      <c r="B162" s="464">
        <v>0</v>
      </c>
      <c r="C162" s="464">
        <v>-3.6000000000000002E-4</v>
      </c>
      <c r="D162" s="465">
        <v>-3.6000000000000002E-4</v>
      </c>
      <c r="E162" s="466" t="s">
        <v>266</v>
      </c>
      <c r="F162" s="464">
        <v>0</v>
      </c>
      <c r="G162" s="465">
        <v>0</v>
      </c>
      <c r="H162" s="467">
        <v>-4.0000000000000002E-4</v>
      </c>
      <c r="I162" s="464">
        <v>-8.0000000000000004E-4</v>
      </c>
      <c r="J162" s="465">
        <v>-8.0000000000000004E-4</v>
      </c>
      <c r="K162" s="468" t="s">
        <v>266</v>
      </c>
    </row>
    <row r="163" spans="1:11" ht="14.4" customHeight="1" thickBot="1" x14ac:dyDescent="0.35">
      <c r="A163" s="481" t="s">
        <v>421</v>
      </c>
      <c r="B163" s="459">
        <v>0</v>
      </c>
      <c r="C163" s="459">
        <v>-3.6000000000000002E-4</v>
      </c>
      <c r="D163" s="460">
        <v>-3.6000000000000002E-4</v>
      </c>
      <c r="E163" s="469" t="s">
        <v>266</v>
      </c>
      <c r="F163" s="459">
        <v>0</v>
      </c>
      <c r="G163" s="460">
        <v>0</v>
      </c>
      <c r="H163" s="462">
        <v>-4.0000000000000002E-4</v>
      </c>
      <c r="I163" s="459">
        <v>-8.0000000000000004E-4</v>
      </c>
      <c r="J163" s="460">
        <v>-8.0000000000000004E-4</v>
      </c>
      <c r="K163" s="470" t="s">
        <v>266</v>
      </c>
    </row>
    <row r="164" spans="1:11" ht="14.4" customHeight="1" thickBot="1" x14ac:dyDescent="0.35">
      <c r="A164" s="480" t="s">
        <v>422</v>
      </c>
      <c r="B164" s="464">
        <v>26.366751277681001</v>
      </c>
      <c r="C164" s="464">
        <v>22.50412</v>
      </c>
      <c r="D164" s="465">
        <v>-3.8626312776809999</v>
      </c>
      <c r="E164" s="471">
        <v>0.85350370862900005</v>
      </c>
      <c r="F164" s="464">
        <v>34.502118916157997</v>
      </c>
      <c r="G164" s="465">
        <v>25.876589187118</v>
      </c>
      <c r="H164" s="467">
        <v>0</v>
      </c>
      <c r="I164" s="464">
        <v>8.2644599999999997</v>
      </c>
      <c r="J164" s="465">
        <v>-17.612129187118001</v>
      </c>
      <c r="K164" s="472">
        <v>0.239534853499</v>
      </c>
    </row>
    <row r="165" spans="1:11" ht="14.4" customHeight="1" thickBot="1" x14ac:dyDescent="0.35">
      <c r="A165" s="481" t="s">
        <v>423</v>
      </c>
      <c r="B165" s="459">
        <v>26.366751277681001</v>
      </c>
      <c r="C165" s="459">
        <v>22.50412</v>
      </c>
      <c r="D165" s="460">
        <v>-3.8626312776809999</v>
      </c>
      <c r="E165" s="461">
        <v>0.85350370862900005</v>
      </c>
      <c r="F165" s="459">
        <v>34.502118916157997</v>
      </c>
      <c r="G165" s="460">
        <v>25.876589187118</v>
      </c>
      <c r="H165" s="462">
        <v>0</v>
      </c>
      <c r="I165" s="459">
        <v>8.2644599999999997</v>
      </c>
      <c r="J165" s="460">
        <v>-17.612129187118001</v>
      </c>
      <c r="K165" s="463">
        <v>0.239534853499</v>
      </c>
    </row>
    <row r="166" spans="1:11" ht="14.4" customHeight="1" thickBot="1" x14ac:dyDescent="0.35">
      <c r="A166" s="478" t="s">
        <v>424</v>
      </c>
      <c r="B166" s="459">
        <v>0</v>
      </c>
      <c r="C166" s="459">
        <v>0.91034999999999999</v>
      </c>
      <c r="D166" s="460">
        <v>0.91034999999999999</v>
      </c>
      <c r="E166" s="469" t="s">
        <v>266</v>
      </c>
      <c r="F166" s="459">
        <v>0</v>
      </c>
      <c r="G166" s="460">
        <v>0</v>
      </c>
      <c r="H166" s="462">
        <v>0</v>
      </c>
      <c r="I166" s="459">
        <v>0.78434999999999999</v>
      </c>
      <c r="J166" s="460">
        <v>0.78434999999999999</v>
      </c>
      <c r="K166" s="470" t="s">
        <v>266</v>
      </c>
    </row>
    <row r="167" spans="1:11" ht="14.4" customHeight="1" thickBot="1" x14ac:dyDescent="0.35">
      <c r="A167" s="484" t="s">
        <v>425</v>
      </c>
      <c r="B167" s="464">
        <v>0</v>
      </c>
      <c r="C167" s="464">
        <v>0.91034999999999999</v>
      </c>
      <c r="D167" s="465">
        <v>0.91034999999999999</v>
      </c>
      <c r="E167" s="466" t="s">
        <v>266</v>
      </c>
      <c r="F167" s="464">
        <v>0</v>
      </c>
      <c r="G167" s="465">
        <v>0</v>
      </c>
      <c r="H167" s="467">
        <v>0</v>
      </c>
      <c r="I167" s="464">
        <v>0.78434999999999999</v>
      </c>
      <c r="J167" s="465">
        <v>0.78434999999999999</v>
      </c>
      <c r="K167" s="468" t="s">
        <v>266</v>
      </c>
    </row>
    <row r="168" spans="1:11" ht="14.4" customHeight="1" thickBot="1" x14ac:dyDescent="0.35">
      <c r="A168" s="480" t="s">
        <v>426</v>
      </c>
      <c r="B168" s="464">
        <v>0</v>
      </c>
      <c r="C168" s="464">
        <v>0.91034999999999999</v>
      </c>
      <c r="D168" s="465">
        <v>0.91034999999999999</v>
      </c>
      <c r="E168" s="466" t="s">
        <v>266</v>
      </c>
      <c r="F168" s="464">
        <v>0</v>
      </c>
      <c r="G168" s="465">
        <v>0</v>
      </c>
      <c r="H168" s="467">
        <v>0</v>
      </c>
      <c r="I168" s="464">
        <v>0.78434999999999999</v>
      </c>
      <c r="J168" s="465">
        <v>0.78434999999999999</v>
      </c>
      <c r="K168" s="468" t="s">
        <v>266</v>
      </c>
    </row>
    <row r="169" spans="1:11" ht="14.4" customHeight="1" thickBot="1" x14ac:dyDescent="0.35">
      <c r="A169" s="481" t="s">
        <v>427</v>
      </c>
      <c r="B169" s="459">
        <v>0</v>
      </c>
      <c r="C169" s="459">
        <v>0.91034999999999999</v>
      </c>
      <c r="D169" s="460">
        <v>0.91034999999999999</v>
      </c>
      <c r="E169" s="469" t="s">
        <v>266</v>
      </c>
      <c r="F169" s="459">
        <v>0</v>
      </c>
      <c r="G169" s="460">
        <v>0</v>
      </c>
      <c r="H169" s="462">
        <v>0</v>
      </c>
      <c r="I169" s="459">
        <v>0.78434999999999999</v>
      </c>
      <c r="J169" s="460">
        <v>0.78434999999999999</v>
      </c>
      <c r="K169" s="470" t="s">
        <v>266</v>
      </c>
    </row>
    <row r="170" spans="1:11" ht="14.4" customHeight="1" thickBot="1" x14ac:dyDescent="0.35">
      <c r="A170" s="477" t="s">
        <v>428</v>
      </c>
      <c r="B170" s="459">
        <v>2687.0938758759899</v>
      </c>
      <c r="C170" s="459">
        <v>3086.02709</v>
      </c>
      <c r="D170" s="460">
        <v>398.93321412401298</v>
      </c>
      <c r="E170" s="461">
        <v>1.1484627008029999</v>
      </c>
      <c r="F170" s="459">
        <v>3186.8240487186699</v>
      </c>
      <c r="G170" s="460">
        <v>2390.1180365390101</v>
      </c>
      <c r="H170" s="462">
        <v>235.23445000000001</v>
      </c>
      <c r="I170" s="459">
        <v>2348.7888499999999</v>
      </c>
      <c r="J170" s="460">
        <v>-41.329186539005001</v>
      </c>
      <c r="K170" s="463">
        <v>0.73703123049499997</v>
      </c>
    </row>
    <row r="171" spans="1:11" ht="14.4" customHeight="1" thickBot="1" x14ac:dyDescent="0.35">
      <c r="A171" s="482" t="s">
        <v>429</v>
      </c>
      <c r="B171" s="464">
        <v>2687.0938758759899</v>
      </c>
      <c r="C171" s="464">
        <v>3086.02709</v>
      </c>
      <c r="D171" s="465">
        <v>398.93321412401298</v>
      </c>
      <c r="E171" s="471">
        <v>1.1484627008029999</v>
      </c>
      <c r="F171" s="464">
        <v>3186.8240487186699</v>
      </c>
      <c r="G171" s="465">
        <v>2390.1180365390101</v>
      </c>
      <c r="H171" s="467">
        <v>235.23445000000001</v>
      </c>
      <c r="I171" s="464">
        <v>2348.7888499999999</v>
      </c>
      <c r="J171" s="465">
        <v>-41.329186539005001</v>
      </c>
      <c r="K171" s="472">
        <v>0.73703123049499997</v>
      </c>
    </row>
    <row r="172" spans="1:11" ht="14.4" customHeight="1" thickBot="1" x14ac:dyDescent="0.35">
      <c r="A172" s="484" t="s">
        <v>54</v>
      </c>
      <c r="B172" s="464">
        <v>2687.0938758759899</v>
      </c>
      <c r="C172" s="464">
        <v>3086.02709</v>
      </c>
      <c r="D172" s="465">
        <v>398.93321412401298</v>
      </c>
      <c r="E172" s="471">
        <v>1.1484627008029999</v>
      </c>
      <c r="F172" s="464">
        <v>3186.8240487186699</v>
      </c>
      <c r="G172" s="465">
        <v>2390.1180365390101</v>
      </c>
      <c r="H172" s="467">
        <v>235.23445000000001</v>
      </c>
      <c r="I172" s="464">
        <v>2348.7888499999999</v>
      </c>
      <c r="J172" s="465">
        <v>-41.329186539005001</v>
      </c>
      <c r="K172" s="472">
        <v>0.73703123049499997</v>
      </c>
    </row>
    <row r="173" spans="1:11" ht="14.4" customHeight="1" thickBot="1" x14ac:dyDescent="0.35">
      <c r="A173" s="483" t="s">
        <v>430</v>
      </c>
      <c r="B173" s="459">
        <v>0</v>
      </c>
      <c r="C173" s="459">
        <v>0.26645999999999997</v>
      </c>
      <c r="D173" s="460">
        <v>0.26645999999999997</v>
      </c>
      <c r="E173" s="469" t="s">
        <v>291</v>
      </c>
      <c r="F173" s="459">
        <v>0</v>
      </c>
      <c r="G173" s="460">
        <v>0</v>
      </c>
      <c r="H173" s="462">
        <v>0</v>
      </c>
      <c r="I173" s="459">
        <v>7.4520000000000003E-2</v>
      </c>
      <c r="J173" s="460">
        <v>7.4520000000000003E-2</v>
      </c>
      <c r="K173" s="470" t="s">
        <v>291</v>
      </c>
    </row>
    <row r="174" spans="1:11" ht="14.4" customHeight="1" thickBot="1" x14ac:dyDescent="0.35">
      <c r="A174" s="481" t="s">
        <v>431</v>
      </c>
      <c r="B174" s="459">
        <v>0</v>
      </c>
      <c r="C174" s="459">
        <v>0.26645999999999997</v>
      </c>
      <c r="D174" s="460">
        <v>0.26645999999999997</v>
      </c>
      <c r="E174" s="469" t="s">
        <v>291</v>
      </c>
      <c r="F174" s="459">
        <v>0</v>
      </c>
      <c r="G174" s="460">
        <v>0</v>
      </c>
      <c r="H174" s="462">
        <v>0</v>
      </c>
      <c r="I174" s="459">
        <v>7.4520000000000003E-2</v>
      </c>
      <c r="J174" s="460">
        <v>7.4520000000000003E-2</v>
      </c>
      <c r="K174" s="470" t="s">
        <v>291</v>
      </c>
    </row>
    <row r="175" spans="1:11" ht="14.4" customHeight="1" thickBot="1" x14ac:dyDescent="0.35">
      <c r="A175" s="480" t="s">
        <v>432</v>
      </c>
      <c r="B175" s="464">
        <v>43.736732114764003</v>
      </c>
      <c r="C175" s="464">
        <v>39.311999999999998</v>
      </c>
      <c r="D175" s="465">
        <v>-4.4247321147639997</v>
      </c>
      <c r="E175" s="471">
        <v>0.89883258531599997</v>
      </c>
      <c r="F175" s="464">
        <v>30.842748270925998</v>
      </c>
      <c r="G175" s="465">
        <v>23.132061203193999</v>
      </c>
      <c r="H175" s="467">
        <v>0.52500000000000002</v>
      </c>
      <c r="I175" s="464">
        <v>18.649000000000001</v>
      </c>
      <c r="J175" s="465">
        <v>-4.4830612031939996</v>
      </c>
      <c r="K175" s="472">
        <v>0.60464780363199999</v>
      </c>
    </row>
    <row r="176" spans="1:11" ht="14.4" customHeight="1" thickBot="1" x14ac:dyDescent="0.35">
      <c r="A176" s="481" t="s">
        <v>433</v>
      </c>
      <c r="B176" s="459">
        <v>43.736732114764003</v>
      </c>
      <c r="C176" s="459">
        <v>39.311999999999998</v>
      </c>
      <c r="D176" s="460">
        <v>-4.4247321147639997</v>
      </c>
      <c r="E176" s="461">
        <v>0.89883258531599997</v>
      </c>
      <c r="F176" s="459">
        <v>30.842748270925998</v>
      </c>
      <c r="G176" s="460">
        <v>23.132061203193999</v>
      </c>
      <c r="H176" s="462">
        <v>0.52500000000000002</v>
      </c>
      <c r="I176" s="459">
        <v>18.649000000000001</v>
      </c>
      <c r="J176" s="460">
        <v>-4.4830612031939996</v>
      </c>
      <c r="K176" s="463">
        <v>0.60464780363199999</v>
      </c>
    </row>
    <row r="177" spans="1:11" ht="14.4" customHeight="1" thickBot="1" x14ac:dyDescent="0.35">
      <c r="A177" s="480" t="s">
        <v>434</v>
      </c>
      <c r="B177" s="464">
        <v>5.6046283929170002</v>
      </c>
      <c r="C177" s="464">
        <v>38.749639999999999</v>
      </c>
      <c r="D177" s="465">
        <v>33.145011607081997</v>
      </c>
      <c r="E177" s="471">
        <v>6.9138642713519998</v>
      </c>
      <c r="F177" s="464">
        <v>2.9555333374739998</v>
      </c>
      <c r="G177" s="465">
        <v>2.2166500031049998</v>
      </c>
      <c r="H177" s="467">
        <v>0.14699999999999999</v>
      </c>
      <c r="I177" s="464">
        <v>2.84368</v>
      </c>
      <c r="J177" s="465">
        <v>0.62702999689399996</v>
      </c>
      <c r="K177" s="472">
        <v>0.96215460131800001</v>
      </c>
    </row>
    <row r="178" spans="1:11" ht="14.4" customHeight="1" thickBot="1" x14ac:dyDescent="0.35">
      <c r="A178" s="481" t="s">
        <v>435</v>
      </c>
      <c r="B178" s="459">
        <v>0.86427441196999999</v>
      </c>
      <c r="C178" s="459">
        <v>0.37</v>
      </c>
      <c r="D178" s="460">
        <v>-0.49427441196999999</v>
      </c>
      <c r="E178" s="461">
        <v>0.42810477190500001</v>
      </c>
      <c r="F178" s="459">
        <v>0</v>
      </c>
      <c r="G178" s="460">
        <v>0</v>
      </c>
      <c r="H178" s="462">
        <v>0</v>
      </c>
      <c r="I178" s="459">
        <v>0.37</v>
      </c>
      <c r="J178" s="460">
        <v>0.37</v>
      </c>
      <c r="K178" s="470" t="s">
        <v>291</v>
      </c>
    </row>
    <row r="179" spans="1:11" ht="14.4" customHeight="1" thickBot="1" x14ac:dyDescent="0.35">
      <c r="A179" s="481" t="s">
        <v>436</v>
      </c>
      <c r="B179" s="459">
        <v>0</v>
      </c>
      <c r="C179" s="459">
        <v>33.613900000000001</v>
      </c>
      <c r="D179" s="460">
        <v>33.613900000000001</v>
      </c>
      <c r="E179" s="469" t="s">
        <v>291</v>
      </c>
      <c r="F179" s="459">
        <v>0</v>
      </c>
      <c r="G179" s="460">
        <v>0</v>
      </c>
      <c r="H179" s="462">
        <v>0</v>
      </c>
      <c r="I179" s="459">
        <v>0.3216</v>
      </c>
      <c r="J179" s="460">
        <v>0.3216</v>
      </c>
      <c r="K179" s="470" t="s">
        <v>291</v>
      </c>
    </row>
    <row r="180" spans="1:11" ht="14.4" customHeight="1" thickBot="1" x14ac:dyDescent="0.35">
      <c r="A180" s="481" t="s">
        <v>437</v>
      </c>
      <c r="B180" s="459">
        <v>4.7403539809469999</v>
      </c>
      <c r="C180" s="459">
        <v>4.7657400000000001</v>
      </c>
      <c r="D180" s="460">
        <v>2.5386019052000001E-2</v>
      </c>
      <c r="E180" s="461">
        <v>1.00535530029</v>
      </c>
      <c r="F180" s="459">
        <v>2.9555333374739998</v>
      </c>
      <c r="G180" s="460">
        <v>2.2166500031049998</v>
      </c>
      <c r="H180" s="462">
        <v>0.14699999999999999</v>
      </c>
      <c r="I180" s="459">
        <v>2.1520800000000002</v>
      </c>
      <c r="J180" s="460">
        <v>-6.4570003104999996E-2</v>
      </c>
      <c r="K180" s="463">
        <v>0.72815284223400001</v>
      </c>
    </row>
    <row r="181" spans="1:11" ht="14.4" customHeight="1" thickBot="1" x14ac:dyDescent="0.35">
      <c r="A181" s="480" t="s">
        <v>438</v>
      </c>
      <c r="B181" s="464">
        <v>28.456696253408001</v>
      </c>
      <c r="C181" s="464">
        <v>28.821000000000002</v>
      </c>
      <c r="D181" s="465">
        <v>0.36430374659100001</v>
      </c>
      <c r="E181" s="471">
        <v>1.012802039398</v>
      </c>
      <c r="F181" s="464">
        <v>25.692542087014999</v>
      </c>
      <c r="G181" s="465">
        <v>19.269406565261001</v>
      </c>
      <c r="H181" s="467">
        <v>2.1625999999999999</v>
      </c>
      <c r="I181" s="464">
        <v>20.825099999999999</v>
      </c>
      <c r="J181" s="465">
        <v>1.555693434738</v>
      </c>
      <c r="K181" s="472">
        <v>0.81055038966000004</v>
      </c>
    </row>
    <row r="182" spans="1:11" ht="14.4" customHeight="1" thickBot="1" x14ac:dyDescent="0.35">
      <c r="A182" s="481" t="s">
        <v>439</v>
      </c>
      <c r="B182" s="459">
        <v>28.456696253408001</v>
      </c>
      <c r="C182" s="459">
        <v>28.821000000000002</v>
      </c>
      <c r="D182" s="460">
        <v>0.36430374659100001</v>
      </c>
      <c r="E182" s="461">
        <v>1.012802039398</v>
      </c>
      <c r="F182" s="459">
        <v>25.692542087014999</v>
      </c>
      <c r="G182" s="460">
        <v>19.269406565261001</v>
      </c>
      <c r="H182" s="462">
        <v>2.1625999999999999</v>
      </c>
      <c r="I182" s="459">
        <v>20.825099999999999</v>
      </c>
      <c r="J182" s="460">
        <v>1.555693434738</v>
      </c>
      <c r="K182" s="463">
        <v>0.81055038966000004</v>
      </c>
    </row>
    <row r="183" spans="1:11" ht="14.4" customHeight="1" thickBot="1" x14ac:dyDescent="0.35">
      <c r="A183" s="480" t="s">
        <v>440</v>
      </c>
      <c r="B183" s="464">
        <v>0</v>
      </c>
      <c r="C183" s="464">
        <v>0</v>
      </c>
      <c r="D183" s="465">
        <v>0</v>
      </c>
      <c r="E183" s="471">
        <v>1</v>
      </c>
      <c r="F183" s="464">
        <v>0</v>
      </c>
      <c r="G183" s="465">
        <v>0</v>
      </c>
      <c r="H183" s="467">
        <v>0.128</v>
      </c>
      <c r="I183" s="464">
        <v>0.28399999999999997</v>
      </c>
      <c r="J183" s="465">
        <v>0.28399999999999997</v>
      </c>
      <c r="K183" s="468" t="s">
        <v>291</v>
      </c>
    </row>
    <row r="184" spans="1:11" ht="14.4" customHeight="1" thickBot="1" x14ac:dyDescent="0.35">
      <c r="A184" s="481" t="s">
        <v>441</v>
      </c>
      <c r="B184" s="459">
        <v>0</v>
      </c>
      <c r="C184" s="459">
        <v>0</v>
      </c>
      <c r="D184" s="460">
        <v>0</v>
      </c>
      <c r="E184" s="461">
        <v>1</v>
      </c>
      <c r="F184" s="459">
        <v>0</v>
      </c>
      <c r="G184" s="460">
        <v>0</v>
      </c>
      <c r="H184" s="462">
        <v>0.128</v>
      </c>
      <c r="I184" s="459">
        <v>0.28399999999999997</v>
      </c>
      <c r="J184" s="460">
        <v>0.28399999999999997</v>
      </c>
      <c r="K184" s="470" t="s">
        <v>291</v>
      </c>
    </row>
    <row r="185" spans="1:11" ht="14.4" customHeight="1" thickBot="1" x14ac:dyDescent="0.35">
      <c r="A185" s="480" t="s">
        <v>442</v>
      </c>
      <c r="B185" s="464">
        <v>976.66972448137301</v>
      </c>
      <c r="C185" s="464">
        <v>1001.59162</v>
      </c>
      <c r="D185" s="465">
        <v>24.921895518627</v>
      </c>
      <c r="E185" s="471">
        <v>1.0255172192740001</v>
      </c>
      <c r="F185" s="464">
        <v>1246.84697830854</v>
      </c>
      <c r="G185" s="465">
        <v>935.13523373140697</v>
      </c>
      <c r="H185" s="467">
        <v>79.921949999999995</v>
      </c>
      <c r="I185" s="464">
        <v>779.40436999999997</v>
      </c>
      <c r="J185" s="465">
        <v>-155.730863731407</v>
      </c>
      <c r="K185" s="472">
        <v>0.62510025974200001</v>
      </c>
    </row>
    <row r="186" spans="1:11" ht="14.4" customHeight="1" thickBot="1" x14ac:dyDescent="0.35">
      <c r="A186" s="481" t="s">
        <v>443</v>
      </c>
      <c r="B186" s="459">
        <v>976.66972448137301</v>
      </c>
      <c r="C186" s="459">
        <v>1001.59162</v>
      </c>
      <c r="D186" s="460">
        <v>24.921895518627</v>
      </c>
      <c r="E186" s="461">
        <v>1.0255172192740001</v>
      </c>
      <c r="F186" s="459">
        <v>1246.84697830854</v>
      </c>
      <c r="G186" s="460">
        <v>935.13523373140697</v>
      </c>
      <c r="H186" s="462">
        <v>79.921949999999995</v>
      </c>
      <c r="I186" s="459">
        <v>779.40436999999997</v>
      </c>
      <c r="J186" s="460">
        <v>-155.730863731407</v>
      </c>
      <c r="K186" s="463">
        <v>0.62510025974200001</v>
      </c>
    </row>
    <row r="187" spans="1:11" ht="14.4" customHeight="1" thickBot="1" x14ac:dyDescent="0.35">
      <c r="A187" s="480" t="s">
        <v>444</v>
      </c>
      <c r="B187" s="464">
        <v>0</v>
      </c>
      <c r="C187" s="464">
        <v>0.56952000000000003</v>
      </c>
      <c r="D187" s="465">
        <v>0.56952000000000003</v>
      </c>
      <c r="E187" s="466" t="s">
        <v>291</v>
      </c>
      <c r="F187" s="464">
        <v>0</v>
      </c>
      <c r="G187" s="465">
        <v>0</v>
      </c>
      <c r="H187" s="467">
        <v>0</v>
      </c>
      <c r="I187" s="464">
        <v>0.35637000000000002</v>
      </c>
      <c r="J187" s="465">
        <v>0.35637000000000002</v>
      </c>
      <c r="K187" s="468" t="s">
        <v>291</v>
      </c>
    </row>
    <row r="188" spans="1:11" ht="14.4" customHeight="1" thickBot="1" x14ac:dyDescent="0.35">
      <c r="A188" s="481" t="s">
        <v>445</v>
      </c>
      <c r="B188" s="459">
        <v>0</v>
      </c>
      <c r="C188" s="459">
        <v>0.56952000000000003</v>
      </c>
      <c r="D188" s="460">
        <v>0.56952000000000003</v>
      </c>
      <c r="E188" s="469" t="s">
        <v>291</v>
      </c>
      <c r="F188" s="459">
        <v>0</v>
      </c>
      <c r="G188" s="460">
        <v>0</v>
      </c>
      <c r="H188" s="462">
        <v>0</v>
      </c>
      <c r="I188" s="459">
        <v>0.35637000000000002</v>
      </c>
      <c r="J188" s="460">
        <v>0.35637000000000002</v>
      </c>
      <c r="K188" s="470" t="s">
        <v>291</v>
      </c>
    </row>
    <row r="189" spans="1:11" ht="14.4" customHeight="1" thickBot="1" x14ac:dyDescent="0.35">
      <c r="A189" s="480" t="s">
        <v>446</v>
      </c>
      <c r="B189" s="464">
        <v>1632.6260946335201</v>
      </c>
      <c r="C189" s="464">
        <v>1976.71685</v>
      </c>
      <c r="D189" s="465">
        <v>344.09075536647703</v>
      </c>
      <c r="E189" s="471">
        <v>1.210759068777</v>
      </c>
      <c r="F189" s="464">
        <v>1880.48624671471</v>
      </c>
      <c r="G189" s="465">
        <v>1410.3646850360401</v>
      </c>
      <c r="H189" s="467">
        <v>152.34989999999999</v>
      </c>
      <c r="I189" s="464">
        <v>1526.3518099999999</v>
      </c>
      <c r="J189" s="465">
        <v>115.987124963965</v>
      </c>
      <c r="K189" s="472">
        <v>0.81167932637899998</v>
      </c>
    </row>
    <row r="190" spans="1:11" ht="14.4" customHeight="1" thickBot="1" x14ac:dyDescent="0.35">
      <c r="A190" s="481" t="s">
        <v>447</v>
      </c>
      <c r="B190" s="459">
        <v>1632.6260946335201</v>
      </c>
      <c r="C190" s="459">
        <v>1976.71685</v>
      </c>
      <c r="D190" s="460">
        <v>344.09075536647703</v>
      </c>
      <c r="E190" s="461">
        <v>1.210759068777</v>
      </c>
      <c r="F190" s="459">
        <v>1880.48624671471</v>
      </c>
      <c r="G190" s="460">
        <v>1410.3646850360401</v>
      </c>
      <c r="H190" s="462">
        <v>152.34989999999999</v>
      </c>
      <c r="I190" s="459">
        <v>1526.3518099999999</v>
      </c>
      <c r="J190" s="460">
        <v>115.987124963965</v>
      </c>
      <c r="K190" s="463">
        <v>0.81167932637899998</v>
      </c>
    </row>
    <row r="191" spans="1:11" ht="14.4" customHeight="1" thickBot="1" x14ac:dyDescent="0.35">
      <c r="A191" s="485"/>
      <c r="B191" s="459">
        <v>56224.141762065898</v>
      </c>
      <c r="C191" s="459">
        <v>51629.539839999998</v>
      </c>
      <c r="D191" s="460">
        <v>-4594.60192206586</v>
      </c>
      <c r="E191" s="461">
        <v>0.91828062148900003</v>
      </c>
      <c r="F191" s="459">
        <v>52910.385178355296</v>
      </c>
      <c r="G191" s="460">
        <v>39682.7888837664</v>
      </c>
      <c r="H191" s="462">
        <v>4012.6113099999998</v>
      </c>
      <c r="I191" s="459">
        <v>17022.178240000001</v>
      </c>
      <c r="J191" s="460">
        <v>-22660.610643766398</v>
      </c>
      <c r="K191" s="463">
        <v>0.32171714839299997</v>
      </c>
    </row>
    <row r="192" spans="1:11" ht="14.4" customHeight="1" thickBot="1" x14ac:dyDescent="0.35">
      <c r="A192" s="486" t="s">
        <v>66</v>
      </c>
      <c r="B192" s="473">
        <v>56224.141762065898</v>
      </c>
      <c r="C192" s="473">
        <v>51629.539839999998</v>
      </c>
      <c r="D192" s="474">
        <v>-4594.60192206585</v>
      </c>
      <c r="E192" s="475">
        <v>-1.259622245229</v>
      </c>
      <c r="F192" s="473">
        <v>52910.385178355296</v>
      </c>
      <c r="G192" s="474">
        <v>39682.7888837664</v>
      </c>
      <c r="H192" s="473">
        <v>4012.6113099999998</v>
      </c>
      <c r="I192" s="473">
        <v>17022.178240000001</v>
      </c>
      <c r="J192" s="474">
        <v>-22660.610643766398</v>
      </c>
      <c r="K192" s="476">
        <v>0.32171714839299997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448</v>
      </c>
      <c r="B5" s="488" t="s">
        <v>449</v>
      </c>
      <c r="C5" s="489" t="s">
        <v>450</v>
      </c>
      <c r="D5" s="489" t="s">
        <v>450</v>
      </c>
      <c r="E5" s="489"/>
      <c r="F5" s="489" t="s">
        <v>450</v>
      </c>
      <c r="G5" s="489" t="s">
        <v>450</v>
      </c>
      <c r="H5" s="489" t="s">
        <v>450</v>
      </c>
      <c r="I5" s="490" t="s">
        <v>450</v>
      </c>
      <c r="J5" s="491" t="s">
        <v>68</v>
      </c>
    </row>
    <row r="6" spans="1:10" ht="14.4" customHeight="1" x14ac:dyDescent="0.3">
      <c r="A6" s="487" t="s">
        <v>448</v>
      </c>
      <c r="B6" s="488" t="s">
        <v>451</v>
      </c>
      <c r="C6" s="489">
        <v>21.116799999999998</v>
      </c>
      <c r="D6" s="489">
        <v>23.447829999999989</v>
      </c>
      <c r="E6" s="489"/>
      <c r="F6" s="489">
        <v>24.810719999999996</v>
      </c>
      <c r="G6" s="489">
        <v>30.000001831054686</v>
      </c>
      <c r="H6" s="489">
        <v>-5.1892818310546893</v>
      </c>
      <c r="I6" s="490">
        <v>0.82702394952246394</v>
      </c>
      <c r="J6" s="491" t="s">
        <v>1</v>
      </c>
    </row>
    <row r="7" spans="1:10" ht="14.4" customHeight="1" x14ac:dyDescent="0.3">
      <c r="A7" s="487" t="s">
        <v>448</v>
      </c>
      <c r="B7" s="488" t="s">
        <v>452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450</v>
      </c>
      <c r="J7" s="491" t="s">
        <v>1</v>
      </c>
    </row>
    <row r="8" spans="1:10" ht="14.4" customHeight="1" x14ac:dyDescent="0.3">
      <c r="A8" s="487" t="s">
        <v>448</v>
      </c>
      <c r="B8" s="488" t="s">
        <v>453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450</v>
      </c>
      <c r="J8" s="491" t="s">
        <v>1</v>
      </c>
    </row>
    <row r="9" spans="1:10" ht="14.4" customHeight="1" x14ac:dyDescent="0.3">
      <c r="A9" s="487" t="s">
        <v>448</v>
      </c>
      <c r="B9" s="488" t="s">
        <v>454</v>
      </c>
      <c r="C9" s="489">
        <v>21.307319999999997</v>
      </c>
      <c r="D9" s="489">
        <v>23.447829999999989</v>
      </c>
      <c r="E9" s="489"/>
      <c r="F9" s="489">
        <v>24.810719999999996</v>
      </c>
      <c r="G9" s="489">
        <v>30.000001831054686</v>
      </c>
      <c r="H9" s="489">
        <v>-5.1892818310546893</v>
      </c>
      <c r="I9" s="490">
        <v>0.82702394952246394</v>
      </c>
      <c r="J9" s="491" t="s">
        <v>455</v>
      </c>
    </row>
    <row r="11" spans="1:10" ht="14.4" customHeight="1" x14ac:dyDescent="0.3">
      <c r="A11" s="487" t="s">
        <v>448</v>
      </c>
      <c r="B11" s="488" t="s">
        <v>449</v>
      </c>
      <c r="C11" s="489" t="s">
        <v>450</v>
      </c>
      <c r="D11" s="489" t="s">
        <v>450</v>
      </c>
      <c r="E11" s="489"/>
      <c r="F11" s="489" t="s">
        <v>450</v>
      </c>
      <c r="G11" s="489" t="s">
        <v>450</v>
      </c>
      <c r="H11" s="489" t="s">
        <v>450</v>
      </c>
      <c r="I11" s="490" t="s">
        <v>450</v>
      </c>
      <c r="J11" s="491" t="s">
        <v>68</v>
      </c>
    </row>
    <row r="12" spans="1:10" ht="14.4" customHeight="1" x14ac:dyDescent="0.3">
      <c r="A12" s="487" t="s">
        <v>456</v>
      </c>
      <c r="B12" s="488" t="s">
        <v>457</v>
      </c>
      <c r="C12" s="489" t="s">
        <v>450</v>
      </c>
      <c r="D12" s="489" t="s">
        <v>450</v>
      </c>
      <c r="E12" s="489"/>
      <c r="F12" s="489" t="s">
        <v>450</v>
      </c>
      <c r="G12" s="489" t="s">
        <v>450</v>
      </c>
      <c r="H12" s="489" t="s">
        <v>450</v>
      </c>
      <c r="I12" s="490" t="s">
        <v>450</v>
      </c>
      <c r="J12" s="491" t="s">
        <v>0</v>
      </c>
    </row>
    <row r="13" spans="1:10" ht="14.4" customHeight="1" x14ac:dyDescent="0.3">
      <c r="A13" s="487" t="s">
        <v>456</v>
      </c>
      <c r="B13" s="488" t="s">
        <v>451</v>
      </c>
      <c r="C13" s="489">
        <v>1.1168499999999999</v>
      </c>
      <c r="D13" s="489">
        <v>0.54461999999999999</v>
      </c>
      <c r="E13" s="489"/>
      <c r="F13" s="489">
        <v>0.58833999999999986</v>
      </c>
      <c r="G13" s="489">
        <v>2</v>
      </c>
      <c r="H13" s="489">
        <v>-1.4116600000000001</v>
      </c>
      <c r="I13" s="490">
        <v>0.29416999999999993</v>
      </c>
      <c r="J13" s="491" t="s">
        <v>1</v>
      </c>
    </row>
    <row r="14" spans="1:10" ht="14.4" customHeight="1" x14ac:dyDescent="0.3">
      <c r="A14" s="487" t="s">
        <v>456</v>
      </c>
      <c r="B14" s="488" t="s">
        <v>458</v>
      </c>
      <c r="C14" s="489">
        <v>1.1168499999999999</v>
      </c>
      <c r="D14" s="489">
        <v>0.54461999999999999</v>
      </c>
      <c r="E14" s="489"/>
      <c r="F14" s="489">
        <v>0.58833999999999986</v>
      </c>
      <c r="G14" s="489">
        <v>2</v>
      </c>
      <c r="H14" s="489">
        <v>-1.4116600000000001</v>
      </c>
      <c r="I14" s="490">
        <v>0.29416999999999993</v>
      </c>
      <c r="J14" s="491" t="s">
        <v>459</v>
      </c>
    </row>
    <row r="15" spans="1:10" ht="14.4" customHeight="1" x14ac:dyDescent="0.3">
      <c r="A15" s="487" t="s">
        <v>450</v>
      </c>
      <c r="B15" s="488" t="s">
        <v>450</v>
      </c>
      <c r="C15" s="489" t="s">
        <v>450</v>
      </c>
      <c r="D15" s="489" t="s">
        <v>450</v>
      </c>
      <c r="E15" s="489"/>
      <c r="F15" s="489" t="s">
        <v>450</v>
      </c>
      <c r="G15" s="489" t="s">
        <v>450</v>
      </c>
      <c r="H15" s="489" t="s">
        <v>450</v>
      </c>
      <c r="I15" s="490" t="s">
        <v>450</v>
      </c>
      <c r="J15" s="491" t="s">
        <v>460</v>
      </c>
    </row>
    <row r="16" spans="1:10" ht="14.4" customHeight="1" x14ac:dyDescent="0.3">
      <c r="A16" s="487" t="s">
        <v>461</v>
      </c>
      <c r="B16" s="488" t="s">
        <v>462</v>
      </c>
      <c r="C16" s="489" t="s">
        <v>450</v>
      </c>
      <c r="D16" s="489" t="s">
        <v>450</v>
      </c>
      <c r="E16" s="489"/>
      <c r="F16" s="489" t="s">
        <v>450</v>
      </c>
      <c r="G16" s="489" t="s">
        <v>450</v>
      </c>
      <c r="H16" s="489" t="s">
        <v>450</v>
      </c>
      <c r="I16" s="490" t="s">
        <v>450</v>
      </c>
      <c r="J16" s="491" t="s">
        <v>0</v>
      </c>
    </row>
    <row r="17" spans="1:10" ht="14.4" customHeight="1" x14ac:dyDescent="0.3">
      <c r="A17" s="487" t="s">
        <v>461</v>
      </c>
      <c r="B17" s="488" t="s">
        <v>451</v>
      </c>
      <c r="C17" s="489">
        <v>19.999949999999998</v>
      </c>
      <c r="D17" s="489">
        <v>22.903209999999991</v>
      </c>
      <c r="E17" s="489"/>
      <c r="F17" s="489">
        <v>24.222379999999998</v>
      </c>
      <c r="G17" s="489">
        <v>28</v>
      </c>
      <c r="H17" s="489">
        <v>-3.7776200000000024</v>
      </c>
      <c r="I17" s="490">
        <v>0.86508499999999988</v>
      </c>
      <c r="J17" s="491" t="s">
        <v>1</v>
      </c>
    </row>
    <row r="18" spans="1:10" ht="14.4" customHeight="1" x14ac:dyDescent="0.3">
      <c r="A18" s="487" t="s">
        <v>461</v>
      </c>
      <c r="B18" s="488" t="s">
        <v>452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450</v>
      </c>
      <c r="J18" s="491" t="s">
        <v>1</v>
      </c>
    </row>
    <row r="19" spans="1:10" ht="14.4" customHeight="1" x14ac:dyDescent="0.3">
      <c r="A19" s="487" t="s">
        <v>461</v>
      </c>
      <c r="B19" s="488" t="s">
        <v>453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450</v>
      </c>
      <c r="J19" s="491" t="s">
        <v>1</v>
      </c>
    </row>
    <row r="20" spans="1:10" ht="14.4" customHeight="1" x14ac:dyDescent="0.3">
      <c r="A20" s="487" t="s">
        <v>461</v>
      </c>
      <c r="B20" s="488" t="s">
        <v>463</v>
      </c>
      <c r="C20" s="489">
        <v>20.190469999999998</v>
      </c>
      <c r="D20" s="489">
        <v>22.903209999999991</v>
      </c>
      <c r="E20" s="489"/>
      <c r="F20" s="489">
        <v>24.222379999999998</v>
      </c>
      <c r="G20" s="489">
        <v>28</v>
      </c>
      <c r="H20" s="489">
        <v>-3.7776200000000024</v>
      </c>
      <c r="I20" s="490">
        <v>0.86508499999999988</v>
      </c>
      <c r="J20" s="491" t="s">
        <v>459</v>
      </c>
    </row>
    <row r="21" spans="1:10" ht="14.4" customHeight="1" x14ac:dyDescent="0.3">
      <c r="A21" s="487" t="s">
        <v>450</v>
      </c>
      <c r="B21" s="488" t="s">
        <v>450</v>
      </c>
      <c r="C21" s="489" t="s">
        <v>450</v>
      </c>
      <c r="D21" s="489" t="s">
        <v>450</v>
      </c>
      <c r="E21" s="489"/>
      <c r="F21" s="489" t="s">
        <v>450</v>
      </c>
      <c r="G21" s="489" t="s">
        <v>450</v>
      </c>
      <c r="H21" s="489" t="s">
        <v>450</v>
      </c>
      <c r="I21" s="490" t="s">
        <v>450</v>
      </c>
      <c r="J21" s="491" t="s">
        <v>460</v>
      </c>
    </row>
    <row r="22" spans="1:10" ht="14.4" customHeight="1" x14ac:dyDescent="0.3">
      <c r="A22" s="487" t="s">
        <v>448</v>
      </c>
      <c r="B22" s="488" t="s">
        <v>454</v>
      </c>
      <c r="C22" s="489">
        <v>21.307319999999997</v>
      </c>
      <c r="D22" s="489">
        <v>23.447829999999989</v>
      </c>
      <c r="E22" s="489"/>
      <c r="F22" s="489">
        <v>24.810719999999996</v>
      </c>
      <c r="G22" s="489">
        <v>30</v>
      </c>
      <c r="H22" s="489">
        <v>-5.1892800000000037</v>
      </c>
      <c r="I22" s="490">
        <v>0.82702399999999987</v>
      </c>
      <c r="J22" s="491" t="s">
        <v>455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173.31421908614129</v>
      </c>
      <c r="M3" s="98">
        <f>SUBTOTAL(9,M5:M1048576)</f>
        <v>44.5</v>
      </c>
      <c r="N3" s="99">
        <f>SUBTOTAL(9,N5:N1048576)</f>
        <v>7712.4827493332878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448</v>
      </c>
      <c r="B5" s="499" t="s">
        <v>449</v>
      </c>
      <c r="C5" s="500" t="s">
        <v>456</v>
      </c>
      <c r="D5" s="501" t="s">
        <v>457</v>
      </c>
      <c r="E5" s="502">
        <v>50113001</v>
      </c>
      <c r="F5" s="501" t="s">
        <v>464</v>
      </c>
      <c r="G5" s="500" t="s">
        <v>465</v>
      </c>
      <c r="H5" s="500">
        <v>145310</v>
      </c>
      <c r="I5" s="500">
        <v>45310</v>
      </c>
      <c r="J5" s="500" t="s">
        <v>466</v>
      </c>
      <c r="K5" s="500" t="s">
        <v>467</v>
      </c>
      <c r="L5" s="503">
        <v>44.589999999999989</v>
      </c>
      <c r="M5" s="503">
        <v>1</v>
      </c>
      <c r="N5" s="504">
        <v>44.589999999999989</v>
      </c>
    </row>
    <row r="6" spans="1:14" ht="14.4" customHeight="1" x14ac:dyDescent="0.3">
      <c r="A6" s="505" t="s">
        <v>448</v>
      </c>
      <c r="B6" s="506" t="s">
        <v>449</v>
      </c>
      <c r="C6" s="507" t="s">
        <v>456</v>
      </c>
      <c r="D6" s="508" t="s">
        <v>457</v>
      </c>
      <c r="E6" s="509">
        <v>50113001</v>
      </c>
      <c r="F6" s="508" t="s">
        <v>464</v>
      </c>
      <c r="G6" s="507" t="s">
        <v>465</v>
      </c>
      <c r="H6" s="507">
        <v>100498</v>
      </c>
      <c r="I6" s="507">
        <v>498</v>
      </c>
      <c r="J6" s="507" t="s">
        <v>468</v>
      </c>
      <c r="K6" s="507" t="s">
        <v>469</v>
      </c>
      <c r="L6" s="510">
        <v>108.75000000000003</v>
      </c>
      <c r="M6" s="510">
        <v>5</v>
      </c>
      <c r="N6" s="511">
        <v>543.75000000000011</v>
      </c>
    </row>
    <row r="7" spans="1:14" ht="14.4" customHeight="1" x14ac:dyDescent="0.3">
      <c r="A7" s="505" t="s">
        <v>448</v>
      </c>
      <c r="B7" s="506" t="s">
        <v>449</v>
      </c>
      <c r="C7" s="507" t="s">
        <v>461</v>
      </c>
      <c r="D7" s="508" t="s">
        <v>462</v>
      </c>
      <c r="E7" s="509">
        <v>50113001</v>
      </c>
      <c r="F7" s="508" t="s">
        <v>464</v>
      </c>
      <c r="G7" s="507" t="s">
        <v>465</v>
      </c>
      <c r="H7" s="507">
        <v>193746</v>
      </c>
      <c r="I7" s="507">
        <v>93746</v>
      </c>
      <c r="J7" s="507" t="s">
        <v>470</v>
      </c>
      <c r="K7" s="507" t="s">
        <v>471</v>
      </c>
      <c r="L7" s="510">
        <v>366.22</v>
      </c>
      <c r="M7" s="510">
        <v>2</v>
      </c>
      <c r="N7" s="511">
        <v>732.44</v>
      </c>
    </row>
    <row r="8" spans="1:14" ht="14.4" customHeight="1" x14ac:dyDescent="0.3">
      <c r="A8" s="505" t="s">
        <v>448</v>
      </c>
      <c r="B8" s="506" t="s">
        <v>449</v>
      </c>
      <c r="C8" s="507" t="s">
        <v>461</v>
      </c>
      <c r="D8" s="508" t="s">
        <v>462</v>
      </c>
      <c r="E8" s="509">
        <v>50113001</v>
      </c>
      <c r="F8" s="508" t="s">
        <v>464</v>
      </c>
      <c r="G8" s="507" t="s">
        <v>465</v>
      </c>
      <c r="H8" s="507">
        <v>51366</v>
      </c>
      <c r="I8" s="507">
        <v>51366</v>
      </c>
      <c r="J8" s="507" t="s">
        <v>472</v>
      </c>
      <c r="K8" s="507" t="s">
        <v>473</v>
      </c>
      <c r="L8" s="510">
        <v>171.60000000000002</v>
      </c>
      <c r="M8" s="510">
        <v>1.5</v>
      </c>
      <c r="N8" s="511">
        <v>257.40000000000003</v>
      </c>
    </row>
    <row r="9" spans="1:14" ht="14.4" customHeight="1" x14ac:dyDescent="0.3">
      <c r="A9" s="505" t="s">
        <v>448</v>
      </c>
      <c r="B9" s="506" t="s">
        <v>449</v>
      </c>
      <c r="C9" s="507" t="s">
        <v>461</v>
      </c>
      <c r="D9" s="508" t="s">
        <v>462</v>
      </c>
      <c r="E9" s="509">
        <v>50113001</v>
      </c>
      <c r="F9" s="508" t="s">
        <v>464</v>
      </c>
      <c r="G9" s="507" t="s">
        <v>465</v>
      </c>
      <c r="H9" s="507">
        <v>930589</v>
      </c>
      <c r="I9" s="507">
        <v>0</v>
      </c>
      <c r="J9" s="507" t="s">
        <v>474</v>
      </c>
      <c r="K9" s="507" t="s">
        <v>450</v>
      </c>
      <c r="L9" s="510">
        <v>84.905553981482043</v>
      </c>
      <c r="M9" s="510">
        <v>3</v>
      </c>
      <c r="N9" s="511">
        <v>254.71666194444614</v>
      </c>
    </row>
    <row r="10" spans="1:14" ht="14.4" customHeight="1" x14ac:dyDescent="0.3">
      <c r="A10" s="505" t="s">
        <v>448</v>
      </c>
      <c r="B10" s="506" t="s">
        <v>449</v>
      </c>
      <c r="C10" s="507" t="s">
        <v>461</v>
      </c>
      <c r="D10" s="508" t="s">
        <v>462</v>
      </c>
      <c r="E10" s="509">
        <v>50113001</v>
      </c>
      <c r="F10" s="508" t="s">
        <v>464</v>
      </c>
      <c r="G10" s="507" t="s">
        <v>465</v>
      </c>
      <c r="H10" s="507">
        <v>930443</v>
      </c>
      <c r="I10" s="507">
        <v>0</v>
      </c>
      <c r="J10" s="507" t="s">
        <v>475</v>
      </c>
      <c r="K10" s="507" t="s">
        <v>476</v>
      </c>
      <c r="L10" s="510">
        <v>113.30431794209964</v>
      </c>
      <c r="M10" s="510">
        <v>1</v>
      </c>
      <c r="N10" s="511">
        <v>113.30431794209964</v>
      </c>
    </row>
    <row r="11" spans="1:14" ht="14.4" customHeight="1" x14ac:dyDescent="0.3">
      <c r="A11" s="505" t="s">
        <v>448</v>
      </c>
      <c r="B11" s="506" t="s">
        <v>449</v>
      </c>
      <c r="C11" s="507" t="s">
        <v>461</v>
      </c>
      <c r="D11" s="508" t="s">
        <v>462</v>
      </c>
      <c r="E11" s="509">
        <v>50113001</v>
      </c>
      <c r="F11" s="508" t="s">
        <v>464</v>
      </c>
      <c r="G11" s="507" t="s">
        <v>465</v>
      </c>
      <c r="H11" s="507">
        <v>900321</v>
      </c>
      <c r="I11" s="507">
        <v>0</v>
      </c>
      <c r="J11" s="507" t="s">
        <v>477</v>
      </c>
      <c r="K11" s="507" t="s">
        <v>450</v>
      </c>
      <c r="L11" s="510">
        <v>181.44000000000003</v>
      </c>
      <c r="M11" s="510">
        <v>10</v>
      </c>
      <c r="N11" s="511">
        <v>1814.4000000000003</v>
      </c>
    </row>
    <row r="12" spans="1:14" ht="14.4" customHeight="1" thickBot="1" x14ac:dyDescent="0.35">
      <c r="A12" s="512" t="s">
        <v>448</v>
      </c>
      <c r="B12" s="513" t="s">
        <v>449</v>
      </c>
      <c r="C12" s="514" t="s">
        <v>461</v>
      </c>
      <c r="D12" s="515" t="s">
        <v>462</v>
      </c>
      <c r="E12" s="516">
        <v>50113001</v>
      </c>
      <c r="F12" s="515" t="s">
        <v>464</v>
      </c>
      <c r="G12" s="514" t="s">
        <v>465</v>
      </c>
      <c r="H12" s="514">
        <v>921227</v>
      </c>
      <c r="I12" s="514">
        <v>0</v>
      </c>
      <c r="J12" s="514" t="s">
        <v>478</v>
      </c>
      <c r="K12" s="514" t="s">
        <v>450</v>
      </c>
      <c r="L12" s="517">
        <v>188.18484616413056</v>
      </c>
      <c r="M12" s="517">
        <v>21</v>
      </c>
      <c r="N12" s="518">
        <v>3951.8817694467416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65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39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479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480</v>
      </c>
      <c r="B7" s="538">
        <v>27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11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481</v>
      </c>
      <c r="B8" s="539">
        <v>38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28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2018-10-24T12:31:54Z</dcterms:modified>
</cp:coreProperties>
</file>