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C21" i="431"/>
  <c r="D11" i="431"/>
  <c r="D15" i="431"/>
  <c r="D19" i="431"/>
  <c r="E9" i="431"/>
  <c r="E13" i="431"/>
  <c r="E17" i="431"/>
  <c r="E21" i="431"/>
  <c r="F11" i="431"/>
  <c r="F15" i="431"/>
  <c r="F19" i="431"/>
  <c r="G9" i="431"/>
  <c r="G13" i="431"/>
  <c r="G17" i="431"/>
  <c r="C10" i="431"/>
  <c r="C14" i="431"/>
  <c r="C18" i="431"/>
  <c r="C22" i="431"/>
  <c r="D12" i="431"/>
  <c r="D16" i="431"/>
  <c r="D20" i="431"/>
  <c r="E10" i="431"/>
  <c r="E14" i="431"/>
  <c r="E18" i="431"/>
  <c r="E22" i="431"/>
  <c r="F12" i="431"/>
  <c r="F16" i="431"/>
  <c r="F20" i="431"/>
  <c r="G10" i="431"/>
  <c r="G14" i="431"/>
  <c r="G18" i="431"/>
  <c r="G22" i="431"/>
  <c r="H12" i="431"/>
  <c r="H16" i="431"/>
  <c r="H20" i="431"/>
  <c r="I10" i="431"/>
  <c r="I14" i="431"/>
  <c r="I18" i="431"/>
  <c r="I22" i="431"/>
  <c r="J12" i="431"/>
  <c r="J16" i="431"/>
  <c r="J20" i="431"/>
  <c r="K10" i="431"/>
  <c r="K14" i="431"/>
  <c r="K18" i="431"/>
  <c r="K22" i="431"/>
  <c r="L12" i="431"/>
  <c r="L16" i="431"/>
  <c r="L20" i="431"/>
  <c r="M10" i="431"/>
  <c r="M14" i="431"/>
  <c r="M18" i="431"/>
  <c r="M22" i="431"/>
  <c r="N12" i="431"/>
  <c r="N16" i="431"/>
  <c r="N20" i="431"/>
  <c r="O10" i="431"/>
  <c r="O14" i="431"/>
  <c r="O18" i="431"/>
  <c r="O22" i="431"/>
  <c r="P12" i="431"/>
  <c r="P16" i="431"/>
  <c r="P20" i="431"/>
  <c r="Q10" i="431"/>
  <c r="Q14" i="431"/>
  <c r="Q18" i="431"/>
  <c r="Q22" i="431"/>
  <c r="C11" i="431"/>
  <c r="C15" i="431"/>
  <c r="C19" i="431"/>
  <c r="D9" i="431"/>
  <c r="D13" i="431"/>
  <c r="D17" i="431"/>
  <c r="D21" i="431"/>
  <c r="E11" i="431"/>
  <c r="E15" i="431"/>
  <c r="E19" i="431"/>
  <c r="F9" i="431"/>
  <c r="F13" i="431"/>
  <c r="F17" i="431"/>
  <c r="F21" i="431"/>
  <c r="G11" i="431"/>
  <c r="G15" i="431"/>
  <c r="G19" i="431"/>
  <c r="H9" i="431"/>
  <c r="H13" i="431"/>
  <c r="H17" i="431"/>
  <c r="H21" i="431"/>
  <c r="I11" i="431"/>
  <c r="I15" i="431"/>
  <c r="I19" i="431"/>
  <c r="J9" i="431"/>
  <c r="J13" i="431"/>
  <c r="J17" i="431"/>
  <c r="J21" i="431"/>
  <c r="K11" i="431"/>
  <c r="K15" i="431"/>
  <c r="K19" i="431"/>
  <c r="L9" i="431"/>
  <c r="L13" i="431"/>
  <c r="L17" i="431"/>
  <c r="L21" i="431"/>
  <c r="M11" i="431"/>
  <c r="M15" i="431"/>
  <c r="M19" i="431"/>
  <c r="N9" i="431"/>
  <c r="N13" i="431"/>
  <c r="N17" i="431"/>
  <c r="N21" i="431"/>
  <c r="O11" i="431"/>
  <c r="O15" i="431"/>
  <c r="O19" i="431"/>
  <c r="P9" i="431"/>
  <c r="P13" i="431"/>
  <c r="P17" i="431"/>
  <c r="P21" i="431"/>
  <c r="Q11" i="431"/>
  <c r="Q15" i="431"/>
  <c r="Q19" i="431"/>
  <c r="C12" i="431"/>
  <c r="C16" i="431"/>
  <c r="D18" i="431"/>
  <c r="E20" i="431"/>
  <c r="F22" i="431"/>
  <c r="G21" i="431"/>
  <c r="H15" i="431"/>
  <c r="I9" i="431"/>
  <c r="I17" i="431"/>
  <c r="J11" i="431"/>
  <c r="J19" i="431"/>
  <c r="K13" i="431"/>
  <c r="K21" i="431"/>
  <c r="L15" i="431"/>
  <c r="M9" i="431"/>
  <c r="M17" i="431"/>
  <c r="N11" i="431"/>
  <c r="N19" i="431"/>
  <c r="O13" i="431"/>
  <c r="O21" i="431"/>
  <c r="P15" i="431"/>
  <c r="Q9" i="431"/>
  <c r="Q17" i="431"/>
  <c r="I20" i="431"/>
  <c r="J22" i="431"/>
  <c r="L10" i="431"/>
  <c r="M12" i="431"/>
  <c r="M20" i="431"/>
  <c r="N14" i="431"/>
  <c r="O16" i="431"/>
  <c r="P10" i="431"/>
  <c r="Q12" i="431"/>
  <c r="Q20" i="431"/>
  <c r="L22" i="431"/>
  <c r="O12" i="431"/>
  <c r="P22" i="431"/>
  <c r="C20" i="431"/>
  <c r="D22" i="431"/>
  <c r="F10" i="431"/>
  <c r="G12" i="431"/>
  <c r="H10" i="431"/>
  <c r="H18" i="431"/>
  <c r="I12" i="431"/>
  <c r="J14" i="431"/>
  <c r="K16" i="431"/>
  <c r="L18" i="431"/>
  <c r="N22" i="431"/>
  <c r="P18" i="431"/>
  <c r="N10" i="431"/>
  <c r="P14" i="431"/>
  <c r="D10" i="431"/>
  <c r="E12" i="431"/>
  <c r="F14" i="431"/>
  <c r="G16" i="431"/>
  <c r="H11" i="431"/>
  <c r="H19" i="431"/>
  <c r="I13" i="431"/>
  <c r="I21" i="431"/>
  <c r="J15" i="431"/>
  <c r="K9" i="431"/>
  <c r="K17" i="431"/>
  <c r="L11" i="431"/>
  <c r="L19" i="431"/>
  <c r="M13" i="431"/>
  <c r="M21" i="431"/>
  <c r="N15" i="431"/>
  <c r="O9" i="431"/>
  <c r="O17" i="431"/>
  <c r="P11" i="431"/>
  <c r="P19" i="431"/>
  <c r="Q13" i="431"/>
  <c r="Q21" i="431"/>
  <c r="D14" i="431"/>
  <c r="E16" i="431"/>
  <c r="F18" i="431"/>
  <c r="G20" i="431"/>
  <c r="H14" i="431"/>
  <c r="H22" i="431"/>
  <c r="I16" i="431"/>
  <c r="J10" i="431"/>
  <c r="J18" i="431"/>
  <c r="K12" i="431"/>
  <c r="K20" i="431"/>
  <c r="L14" i="431"/>
  <c r="M16" i="431"/>
  <c r="N18" i="431"/>
  <c r="O20" i="431"/>
  <c r="Q16" i="431"/>
  <c r="F8" i="431"/>
  <c r="M8" i="431"/>
  <c r="K8" i="431"/>
  <c r="D8" i="431"/>
  <c r="Q8" i="431"/>
  <c r="O8" i="431"/>
  <c r="G8" i="431"/>
  <c r="N8" i="431"/>
  <c r="L8" i="431"/>
  <c r="P8" i="431"/>
  <c r="I8" i="431"/>
  <c r="E8" i="431"/>
  <c r="H8" i="431"/>
  <c r="C8" i="431"/>
  <c r="J8" i="431"/>
  <c r="R16" i="431" l="1"/>
  <c r="S16" i="431"/>
  <c r="R21" i="431"/>
  <c r="S21" i="431"/>
  <c r="R13" i="431"/>
  <c r="S13" i="431"/>
  <c r="R20" i="431"/>
  <c r="S20" i="431"/>
  <c r="R12" i="431"/>
  <c r="S12" i="431"/>
  <c r="R17" i="431"/>
  <c r="S17" i="431"/>
  <c r="R9" i="431"/>
  <c r="S9" i="431"/>
  <c r="S19" i="431"/>
  <c r="R19" i="431"/>
  <c r="S15" i="431"/>
  <c r="R15" i="431"/>
  <c r="S11" i="431"/>
  <c r="R11" i="431"/>
  <c r="S22" i="431"/>
  <c r="R22" i="431"/>
  <c r="S18" i="431"/>
  <c r="R18" i="431"/>
  <c r="S14" i="431"/>
  <c r="R14" i="431"/>
  <c r="S10" i="431"/>
  <c r="R10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1" i="414" l="1"/>
  <c r="E21" i="414" s="1"/>
  <c r="D20" i="414"/>
  <c r="A27" i="383" l="1"/>
  <c r="Q3" i="430"/>
  <c r="P3" i="430"/>
  <c r="S3" i="430" s="1"/>
  <c r="M3" i="430"/>
  <c r="L3" i="430"/>
  <c r="I3" i="430"/>
  <c r="H3" i="430"/>
  <c r="R3" i="430" l="1"/>
  <c r="H3" i="344"/>
  <c r="E11" i="339" s="1"/>
  <c r="E3" i="344"/>
  <c r="B3" i="344"/>
  <c r="I3" i="344" s="1"/>
  <c r="J3" i="344" l="1"/>
  <c r="D19" i="414" s="1"/>
  <c r="C11" i="339"/>
  <c r="E20" i="414"/>
  <c r="A21" i="414"/>
  <c r="A20" i="414"/>
  <c r="A19" i="414"/>
  <c r="A11" i="414" l="1"/>
  <c r="A10" i="414"/>
  <c r="A8" i="414"/>
  <c r="A7" i="414"/>
  <c r="A25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18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2" i="414" s="1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2" i="414"/>
  <c r="A14" i="414"/>
  <c r="A15" i="414"/>
  <c r="A4" i="414"/>
  <c r="A6" i="339" l="1"/>
  <c r="A5" i="339"/>
  <c r="C18" i="414"/>
  <c r="D4" i="414"/>
  <c r="D18" i="414"/>
  <c r="C15" i="414"/>
  <c r="D15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C23" i="414"/>
  <c r="D23" i="414"/>
  <c r="H3" i="390" l="1"/>
  <c r="Q3" i="347"/>
  <c r="S3" i="347"/>
  <c r="U3" i="347"/>
  <c r="I12" i="339"/>
  <c r="I13" i="339" s="1"/>
  <c r="F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7" i="414"/>
  <c r="J13" i="339" l="1"/>
  <c r="B15" i="339"/>
  <c r="H13" i="339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<sst xmlns="http://schemas.openxmlformats.org/spreadsheetml/2006/main" count="5371" uniqueCount="1445">
  <si>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</si>
  <si>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</si>
  <si>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</si>
  <si>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</si>
  <si>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</si>
  <si>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</si>
  <si>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</si>
  <si>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</si>
  <si>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</si>
  <si>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</si>
  <si>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</si>
  <si>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</si>
  <si>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</si>
  <si>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</si>
  <si>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</si>
  <si>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</si>
  <si>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</si>
  <si>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</si>
  <si>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</si>
  <si>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</si>
  <si>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</si>
  <si>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</si>
  <si>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</si>
  <si>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</si>
  <si>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</si>
  <si>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</si>
  <si>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</si>
  <si>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</si>
  <si>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</si>
  <si>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</si>
  <si>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</si>
  <si>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</si>
  <si>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</si>
  <si>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</si>
  <si>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</si>
  <si>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</si>
  <si>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</si>
  <si>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</si>
  <si>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</si>
  <si>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</si>
  <si>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</si>
  <si>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</si>
  <si>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</si>
  <si>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</si>
  <si>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</si>
  <si>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</si>
  <si>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</si>
  <si>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</si>
  <si>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</si>
  <si>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</si>
  <si>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</si>
  <si>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</si>
  <si>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</si>
  <si>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</si>
  <si>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</si>
  <si>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</si>
  <si>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</si>
  <si>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</si>
  <si>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</si>
  <si>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</si>
  <si>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</si>
  <si>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</si>
  <si>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</si>
  <si>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</si>
  <si>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</si>
  <si>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</si>
  <si>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</si>
  <si>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</si>
  <si>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</si>
  <si>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</si>
  <si>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</si>
  <si>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</si>
  <si>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</si>
  <si>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</si>
  <si>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</si>
  <si>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</si>
  <si>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</si>
  <si>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</si>
  <si>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</si>
  <si>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</si>
  <si>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</si>
  <si>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</si>
  <si>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</si>
  <si>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</si>
  <si>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</si>
  <si>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</si>
  <si>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</si>
  <si>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</si>
  <si>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</si>
  <si>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</si>
  <si>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</si>
  <si>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</si>
  <si>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</si>
  <si>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</si>
  <si>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</si>
  <si>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</si>
  <si>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</si>
  <si>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</si>
  <si>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</si>
  <si>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</si>
  <si>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</si>
  <si>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</si>
  <si>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</si>
  <si>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</si>
  <si>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</si>
  <si>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</si>
  <si>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</si>
  <si>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</si>
  <si>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</si>
  <si>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</si>
  <si>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</si>
  <si>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</si>
  <si>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</si>
  <si>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</si>
  <si>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</si>
  <si>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</si>
  <si>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</si>
  <si>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</si>
  <si>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</si>
  <si>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</si>
  <si>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</si>
  <si>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</si>
  <si>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</si>
  <si>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</si>
  <si>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</si>
  <si>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</si>
  <si>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</si>
  <si>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</si>
  <si>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</si>
  <si>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</si>
  <si>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</si>
  <si>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</si>
  <si>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</si>
  <si>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</si>
  <si>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</si>
  <si>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</si>
  <si>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</si>
  <si>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</si>
  <si>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</si>
  <si>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</si>
  <si>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</si>
  <si>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</si>
  <si>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</si>
  <si>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</si>
  <si>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</si>
  <si>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</si>
  <si>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</si>
  <si>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</si>
  <si>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</si>
  <si>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</si>
  <si>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</si>
  <si>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</si>
  <si>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</si>
  <si>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</si>
  <si>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</si>
  <si>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</si>
  <si>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</si>
  <si>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</si>
  <si>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</si>
  <si>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</si>
  <si>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</si>
  <si>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</si>
  <si>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</si>
  <si>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</si>
  <si>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</si>
  <si>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</si>
  <si>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</si>
  <si>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</si>
  <si>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</si>
  <si>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</si>
  <si>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</si>
  <si>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</si>
  <si>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</si>
  <si>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</si>
  <si>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</si>
  <si>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</si>
  <si>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</si>
  <si>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</si>
  <si>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</si>
  <si>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</si>
  <si>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</si>
  <si>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</si>
  <si>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</si>
  <si>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</si>
  <si>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</si>
  <si>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</si>
  <si>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</si>
  <si>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</si>
  <si>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</si>
  <si>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</si>
  <si>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</si>
  <si>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</si>
  <si>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</si>
  <si>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</si>
  <si>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</si>
  <si>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</si>
  <si>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</si>
  <si>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</si>
  <si>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</si>
  <si>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</si>
  <si>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</si>
  <si>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</si>
  <si>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</si>
  <si>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</si>
  <si>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</si>
  <si>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</si>
  <si>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</si>
  <si>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</si>
  <si>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</si>
  <si>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</si>
  <si>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</si>
  <si>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</si>
  <si>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</si>
  <si>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</si>
  <si>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</si>
  <si>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</si>
  <si>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</si>
  <si>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</si>
  <si>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</si>
  <si>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</si>
  <si>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</si>
  <si>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</si>
  <si>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</si>
  <si>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</si>
  <si>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</si>
  <si>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</si>
  <si>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</si>
  <si>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</si>
  <si>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</si>
  <si>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</si>
  <si>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</si>
  <si>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</si>
  <si>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</si>
  <si>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</si>
  <si>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</si>
  <si>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</si>
  <si>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</si>
  <si>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</si>
  <si>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</si>
  <si>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</si>
  <si>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</si>
  <si>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</si>
  <si>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</si>
  <si>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</si>
  <si>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</si>
  <si>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</si>
  <si>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</si>
  <si>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</si>
  <si>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</si>
  <si>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</si>
  <si>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</si>
  <si>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</si>
  <si>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</si>
  <si>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</si>
  <si>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</si>
  <si>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</si>
  <si>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</si>
  <si>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</si>
  <si>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</si>
  <si>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</si>
  <si>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</si>
  <si>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</si>
  <si>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</si>
  <si>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</si>
  <si>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</si>
  <si>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</si>
  <si>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Ústav lékařské genetiky a fetální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</si>
  <si>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</si>
  <si>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</si>
  <si>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</si>
  <si>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</si>
  <si>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</si>
  <si>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</si>
  <si>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</si>
  <si>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</si>
  <si>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</si>
  <si>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</si>
  <si>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--</t>
  </si>
  <si>
    <t>50113190     léky - medicinální plyny (sklad SVM)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</si>
  <si>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</si>
  <si>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</si>
  <si>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</si>
  <si>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</si>
  <si>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</si>
  <si>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</si>
  <si>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</si>
  <si>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</si>
  <si>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50115079     ZPr - internzivní péče (Z542)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</si>
  <si>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</si>
  <si>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</si>
  <si>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</si>
  <si>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</si>
  <si>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</si>
  <si>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</si>
  <si>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</si>
  <si>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</si>
  <si>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</si>
  <si>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</si>
  <si>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</si>
  <si>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</si>
  <si>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</si>
  <si>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</si>
  <si>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</si>
  <si>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</si>
  <si>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</si>
  <si>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</si>
  <si>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</si>
  <si>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</si>
  <si>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</si>
  <si>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</si>
  <si>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</si>
  <si>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</si>
  <si>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</si>
  <si>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</si>
  <si>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</si>
  <si>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</si>
  <si>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</si>
  <si>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</si>
  <si>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</si>
  <si>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</si>
  <si>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</si>
  <si>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</si>
  <si>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</si>
  <si>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</si>
  <si>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</si>
  <si>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</si>
  <si>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</si>
  <si>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</si>
  <si>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</si>
  <si>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</si>
  <si>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</si>
  <si>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</si>
  <si>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</si>
  <si>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</si>
  <si>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</si>
  <si>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</si>
  <si>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</si>
  <si>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</si>
  <si>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</si>
  <si>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</si>
  <si>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</si>
  <si>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</si>
  <si>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</si>
  <si>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</si>
  <si>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</si>
  <si>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</si>
  <si>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</si>
  <si>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</si>
  <si>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</si>
  <si>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</si>
  <si>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</si>
  <si>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</si>
  <si>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</si>
  <si>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</si>
  <si>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</si>
  <si>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</si>
  <si>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</si>
  <si>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</si>
  <si>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</si>
  <si>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</si>
  <si>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</si>
  <si>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</si>
  <si>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</si>
  <si>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</si>
  <si>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</si>
  <si>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</si>
  <si>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</si>
  <si>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</si>
  <si>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</si>
  <si>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</si>
  <si>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</si>
  <si>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</si>
  <si>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</si>
  <si>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</si>
  <si>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</si>
  <si>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</si>
  <si>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</si>
  <si>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</si>
  <si>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</si>
  <si>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</si>
  <si>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</si>
  <si>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</si>
  <si>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</si>
  <si>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</si>
  <si>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</si>
  <si>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</si>
  <si>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</si>
  <si>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</si>
  <si>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</si>
  <si>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</si>
  <si>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</si>
  <si>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</si>
  <si>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</si>
  <si>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</si>
  <si>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</si>
  <si>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55802004     DDHM - přepravní pouzdra pro PDS ( Potrubní poštu (sk.V_48)</t>
  </si>
  <si>
    <t>55804     DDHM - výpočetní technika</t>
  </si>
  <si>
    <t>55804002     DDHM - telefony (sk.P_49)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</si>
  <si>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</si>
  <si>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</si>
  <si>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</si>
  <si>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</si>
  <si>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</si>
  <si>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</si>
  <si>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</si>
  <si>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</si>
  <si>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</si>
  <si>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</si>
  <si>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</si>
  <si>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</si>
  <si>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</si>
  <si>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</si>
  <si>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</si>
  <si>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</si>
  <si>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</si>
  <si>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</si>
  <si>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</si>
  <si>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</si>
  <si>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</si>
  <si>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</si>
  <si>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</si>
  <si>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</si>
  <si>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</si>
  <si>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</si>
  <si>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</si>
  <si>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</si>
  <si>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</si>
  <si>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</si>
  <si>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</si>
  <si>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</si>
  <si>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</si>
  <si>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</si>
  <si>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</si>
  <si>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</si>
  <si>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</si>
  <si>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</si>
  <si>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</si>
  <si>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</si>
  <si>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</si>
  <si>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</si>
  <si>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</si>
  <si>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</si>
  <si>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</si>
  <si>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</si>
  <si>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</si>
  <si>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</si>
  <si>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</si>
  <si>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</si>
  <si>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</si>
  <si>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</si>
  <si>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</si>
  <si>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</si>
  <si>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</si>
  <si>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</si>
  <si>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</si>
  <si>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</si>
  <si>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</si>
  <si>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</si>
  <si>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</si>
  <si>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</si>
  <si>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</si>
  <si>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</si>
  <si>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28</t>
  </si>
  <si>
    <t>GEN: Ústav lékařské genetiky</t>
  </si>
  <si>
    <t/>
  </si>
  <si>
    <t>50113001 - léky - paušál (LEK)</t>
  </si>
  <si>
    <t>50113013 - léky - antibiotika (LEK)</t>
  </si>
  <si>
    <t>50113190 - léky - medicinální plyny (sklad SVM)</t>
  </si>
  <si>
    <t>GEN: Ústav lékařské genetiky Celkem</t>
  </si>
  <si>
    <t>SumaKL</t>
  </si>
  <si>
    <t>2821</t>
  </si>
  <si>
    <t>GEN: ambulance</t>
  </si>
  <si>
    <t>GEN: ambulance Celkem</t>
  </si>
  <si>
    <t>SumaNS</t>
  </si>
  <si>
    <t>mezeraNS</t>
  </si>
  <si>
    <t>2841</t>
  </si>
  <si>
    <t>GEN: laboratoř</t>
  </si>
  <si>
    <t>GEN: laboratoř Celkem</t>
  </si>
  <si>
    <t>léky - paušál (LEK)</t>
  </si>
  <si>
    <t>O</t>
  </si>
  <si>
    <t>APO-IBUPROFEN 400 MG</t>
  </si>
  <si>
    <t>POR TBL FLM 100X400MG</t>
  </si>
  <si>
    <t>AULIN</t>
  </si>
  <si>
    <t>POR GRA SOL30SÁČKŮ</t>
  </si>
  <si>
    <t>IBALGIN 400 (IBUPROFEN 400)</t>
  </si>
  <si>
    <t>TBL OBD 100X400MG</t>
  </si>
  <si>
    <t>IBALGIN 600 (IBUPROFEN 600)</t>
  </si>
  <si>
    <t>TBL OBD 30X600MG</t>
  </si>
  <si>
    <t>MAGNESIUM SULFURICUM BIOTIKA</t>
  </si>
  <si>
    <t>INJ 5X10ML 10%</t>
  </si>
  <si>
    <t>HEPARIN LECIVA</t>
  </si>
  <si>
    <t>INJ 1X10ML/50KU</t>
  </si>
  <si>
    <t>CHLORID SODNÝ 0,9% BRAUN</t>
  </si>
  <si>
    <t>INF SOL 20X100MLPELAH</t>
  </si>
  <si>
    <t>JODISOL ROZTOK</t>
  </si>
  <si>
    <t>DRM SOL 1X80GM</t>
  </si>
  <si>
    <t>DRM SOL 1X3.6GM</t>
  </si>
  <si>
    <t>JODISOL SPRAY S MECHANICKÝM ROZPRAŠOVAČEM</t>
  </si>
  <si>
    <t>DRM SPR SOL 1X75GM</t>
  </si>
  <si>
    <t>KL ETHANOL.C.BENZINO 1 l</t>
  </si>
  <si>
    <t>KL ETHANOLUM BENZ.DENAT. 900 ml / 720g/</t>
  </si>
  <si>
    <t>KL PRIPRAVEK</t>
  </si>
  <si>
    <t>KL SOL.HYD.PEROX.20% 500g</t>
  </si>
  <si>
    <t>KL VASELINUM ALBUM, 100G</t>
  </si>
  <si>
    <t>28 - Ústav lékařské genetiky</t>
  </si>
  <si>
    <t>2821 - ambulance</t>
  </si>
  <si>
    <t>2841 - laboratoř</t>
  </si>
  <si>
    <t>Ústav lékařské genetiky a fet.med.</t>
  </si>
  <si>
    <t>HVLP</t>
  </si>
  <si>
    <t>89301282</t>
  </si>
  <si>
    <t>Ambulance odd.lékařské genetiky Celkem</t>
  </si>
  <si>
    <t>Ústav lékařské genetiky a fet.med. Celkem</t>
  </si>
  <si>
    <t>* Legenda</t>
  </si>
  <si>
    <t>DIAPZT = Pomůcky pro diabetiky, jejichž název začíná slovem "Pumpa"</t>
  </si>
  <si>
    <t>Curtisová Václava</t>
  </si>
  <si>
    <t>Černičková Renáta</t>
  </si>
  <si>
    <t>Mracká Enkhjargal</t>
  </si>
  <si>
    <t>Procházka Martin</t>
  </si>
  <si>
    <t>Štellmachová Júlia</t>
  </si>
  <si>
    <t>Aciklovir</t>
  </si>
  <si>
    <t>13703</t>
  </si>
  <si>
    <t>ZOVIRAX</t>
  </si>
  <si>
    <t>200MG TBL NOB 25</t>
  </si>
  <si>
    <t>155936</t>
  </si>
  <si>
    <t>HERPESIN 400</t>
  </si>
  <si>
    <t>400MG TBL NOB 25</t>
  </si>
  <si>
    <t>Amlodipin</t>
  </si>
  <si>
    <t>125053</t>
  </si>
  <si>
    <t>APO-AMLO 10</t>
  </si>
  <si>
    <t>10MG TBL NOB 100</t>
  </si>
  <si>
    <t>125050</t>
  </si>
  <si>
    <t>10MG TBL NOB 90</t>
  </si>
  <si>
    <t>CETIRIZIN</t>
  </si>
  <si>
    <t>99600</t>
  </si>
  <si>
    <t>ZODAC</t>
  </si>
  <si>
    <t>10MG TBL FLM 90</t>
  </si>
  <si>
    <t>CIKLESONID</t>
  </si>
  <si>
    <t>137279</t>
  </si>
  <si>
    <t>ALVESCO 160 INHALER</t>
  </si>
  <si>
    <t>160MCG/DÁV INH SOL PSS 60DÁV</t>
  </si>
  <si>
    <t>CIPROFLOXACIN</t>
  </si>
  <si>
    <t>94453</t>
  </si>
  <si>
    <t>CIPRINOL 250</t>
  </si>
  <si>
    <t>250MG TBL FLM 10</t>
  </si>
  <si>
    <t>DESLORATADIN</t>
  </si>
  <si>
    <t>168836</t>
  </si>
  <si>
    <t>DASSELTA</t>
  </si>
  <si>
    <t>5MG TBL FLM 30</t>
  </si>
  <si>
    <t>DIAZEPAM</t>
  </si>
  <si>
    <t>2478</t>
  </si>
  <si>
    <t>DIAZEPAM SLOVAKOFARMA</t>
  </si>
  <si>
    <t>10MG TBL NOB 20(2X10)</t>
  </si>
  <si>
    <t>208695</t>
  </si>
  <si>
    <t>10MG TBL NOB 20(1X20)</t>
  </si>
  <si>
    <t>DIOSMIN, KOMBINACE</t>
  </si>
  <si>
    <t>201992</t>
  </si>
  <si>
    <t>DETRALEX</t>
  </si>
  <si>
    <t>500MG TBL FLM 120</t>
  </si>
  <si>
    <t>FAMOTIDIN</t>
  </si>
  <si>
    <t>59595</t>
  </si>
  <si>
    <t>FAMOSAN</t>
  </si>
  <si>
    <t>20MG TBL FLM 50</t>
  </si>
  <si>
    <t>FLUKONAZOL</t>
  </si>
  <si>
    <t>64941</t>
  </si>
  <si>
    <t>DIFLUCAN</t>
  </si>
  <si>
    <t>150MG CPS DUR 1 I</t>
  </si>
  <si>
    <t>Gestoden a ethinylestradiol</t>
  </si>
  <si>
    <t>132832</t>
  </si>
  <si>
    <t>MIRELLE</t>
  </si>
  <si>
    <t>0,06MG/0,015MG TBL FLM 3X28</t>
  </si>
  <si>
    <t>132820</t>
  </si>
  <si>
    <t>HOŘČÍK (RŮZNÉ SOLE V KOMBINACI)</t>
  </si>
  <si>
    <t>215978</t>
  </si>
  <si>
    <t>MAGNOSOLV</t>
  </si>
  <si>
    <t>365MG POR GRA SOL SCC 30</t>
  </si>
  <si>
    <t>IBUPROFEN</t>
  </si>
  <si>
    <t>32081</t>
  </si>
  <si>
    <t>IBALGIN 400</t>
  </si>
  <si>
    <t>400MG TBL FLM 30</t>
  </si>
  <si>
    <t>INDOMETACIN</t>
  </si>
  <si>
    <t>93724</t>
  </si>
  <si>
    <t>INDOMETACIN BERLIN-CHEMIE</t>
  </si>
  <si>
    <t>100MG SUP 10</t>
  </si>
  <si>
    <t>Jiná antibiotika pro lokální aplikaci</t>
  </si>
  <si>
    <t>1066</t>
  </si>
  <si>
    <t>FRAMYKOIN</t>
  </si>
  <si>
    <t>250IU/G+5,2MG/G UNG 10G</t>
  </si>
  <si>
    <t>Klomifen</t>
  </si>
  <si>
    <t>40455</t>
  </si>
  <si>
    <t>CLOSTILBEGYT</t>
  </si>
  <si>
    <t>50MG TBL NOB 10</t>
  </si>
  <si>
    <t>KODEIN</t>
  </si>
  <si>
    <t>56993</t>
  </si>
  <si>
    <t>CODEIN SLOVAKOFARMA</t>
  </si>
  <si>
    <t>30MG TBL NOB 10</t>
  </si>
  <si>
    <t>LOPERAMID</t>
  </si>
  <si>
    <t>132702</t>
  </si>
  <si>
    <t>IMODIUM</t>
  </si>
  <si>
    <t>2MG CPS DUR 20</t>
  </si>
  <si>
    <t>MOMETASON</t>
  </si>
  <si>
    <t>170760</t>
  </si>
  <si>
    <t>MOMMOX</t>
  </si>
  <si>
    <t>0,05MG/DÁV NAS SPR SUS 140DÁV</t>
  </si>
  <si>
    <t>PREDNISON</t>
  </si>
  <si>
    <t>2963</t>
  </si>
  <si>
    <t>PREDNISON 20 LÉČIVA</t>
  </si>
  <si>
    <t>20MG TBL NOB 20</t>
  </si>
  <si>
    <t>PROGESTERON</t>
  </si>
  <si>
    <t>186149</t>
  </si>
  <si>
    <t>AGOLUTIN</t>
  </si>
  <si>
    <t>30MG/ML INJ SOL 5X2ML</t>
  </si>
  <si>
    <t>Prulifloxacin</t>
  </si>
  <si>
    <t>19157</t>
  </si>
  <si>
    <t>UNIDROX</t>
  </si>
  <si>
    <t>600MG TBL FLM 1</t>
  </si>
  <si>
    <t>Pseudoefedrin, kombinace</t>
  </si>
  <si>
    <t>216105</t>
  </si>
  <si>
    <t>CLARINASE REPETABS</t>
  </si>
  <si>
    <t>5MG/120MG TBL PRO 20 II</t>
  </si>
  <si>
    <t>Salbutamol</t>
  </si>
  <si>
    <t>58380</t>
  </si>
  <si>
    <t>VENTOLIN</t>
  </si>
  <si>
    <t>5MG/ML INH SOL 1X20ML</t>
  </si>
  <si>
    <t>TETRYZOLIN, KOMBINACE</t>
  </si>
  <si>
    <t>187418</t>
  </si>
  <si>
    <t>SPERSALLERG</t>
  </si>
  <si>
    <t xml:space="preserve">0,5MG/ML+0,4MG/ML OPH GTT SOL </t>
  </si>
  <si>
    <t>VALSARTAN</t>
  </si>
  <si>
    <t>125598</t>
  </si>
  <si>
    <t>VALSACOR</t>
  </si>
  <si>
    <t>160MG TBL FLM 84</t>
  </si>
  <si>
    <t>182110</t>
  </si>
  <si>
    <t>VALSARTAN KRKA</t>
  </si>
  <si>
    <t>ZOLPIDEM</t>
  </si>
  <si>
    <t>132642</t>
  </si>
  <si>
    <t>STILNOX</t>
  </si>
  <si>
    <t>10MG TBL FLM 20</t>
  </si>
  <si>
    <t>132681</t>
  </si>
  <si>
    <t>LOGEST</t>
  </si>
  <si>
    <t>0,075MG/0,02MG TBL OBD 3X21</t>
  </si>
  <si>
    <t>KYSELINA ACETYLSALICYLOVÁ</t>
  </si>
  <si>
    <t>71960</t>
  </si>
  <si>
    <t>ANOPYRIN</t>
  </si>
  <si>
    <t>100MG TBL NOB 5X10</t>
  </si>
  <si>
    <t>LEVOKABASTIN</t>
  </si>
  <si>
    <t>119923</t>
  </si>
  <si>
    <t>LIVOSTIN</t>
  </si>
  <si>
    <t>0,5MG/ML OPH GTT SUS 4ML</t>
  </si>
  <si>
    <t>119924</t>
  </si>
  <si>
    <t>0,5MG/ML NAS SPR SUS 1X10ML</t>
  </si>
  <si>
    <t>PERINDOPRIL, AMLODIPIN A INDAPAMID</t>
  </si>
  <si>
    <t>190975</t>
  </si>
  <si>
    <t>TRIPLIXAM</t>
  </si>
  <si>
    <t>10MG/2,5MG/10MG TBL FLM 90(3X3</t>
  </si>
  <si>
    <t>AMOXICILIN A ENZYMOVÝ INHIBITOR</t>
  </si>
  <si>
    <t>5951</t>
  </si>
  <si>
    <t>AMOKSIKLAV 1 G</t>
  </si>
  <si>
    <t>875MG/125MG TBL FLM 14</t>
  </si>
  <si>
    <t>AZITHROMYCIN</t>
  </si>
  <si>
    <t>45010</t>
  </si>
  <si>
    <t>AZITROMYCIN SANDOZ</t>
  </si>
  <si>
    <t>500MG TBL FLM 3</t>
  </si>
  <si>
    <t>CEFUROXIM</t>
  </si>
  <si>
    <t>192354</t>
  </si>
  <si>
    <t>ZINNAT</t>
  </si>
  <si>
    <t>500MG TBL FLM 10</t>
  </si>
  <si>
    <t>169033</t>
  </si>
  <si>
    <t>XORIMAX</t>
  </si>
  <si>
    <t>500MG TBL FLM 16</t>
  </si>
  <si>
    <t>183804</t>
  </si>
  <si>
    <t>DESLORATADIN APOTEX</t>
  </si>
  <si>
    <t>5MG TBL FLM 50 II</t>
  </si>
  <si>
    <t>14075</t>
  </si>
  <si>
    <t>500MG TBL FLM 60</t>
  </si>
  <si>
    <t>ERYTHROMYCIN, KOMBINACE</t>
  </si>
  <si>
    <t>173198</t>
  </si>
  <si>
    <t>ZINERYT</t>
  </si>
  <si>
    <t>40MG/ML+12MG/ML DRM SOL 1+1X70</t>
  </si>
  <si>
    <t>66555</t>
  </si>
  <si>
    <t>11063</t>
  </si>
  <si>
    <t>IBALGIN 600</t>
  </si>
  <si>
    <t>600MG TBL FLM 30</t>
  </si>
  <si>
    <t>48261</t>
  </si>
  <si>
    <t>3300IU/G+250IU/G DRM PLV ADS 1</t>
  </si>
  <si>
    <t>201971</t>
  </si>
  <si>
    <t>PAMYCON NA PŘÍPRAVU KAPEK</t>
  </si>
  <si>
    <t>33000IU/2500IU DRM PLV SOL 10</t>
  </si>
  <si>
    <t>JINÁ KAPILÁRY STABILIZUJÍCÍ LÁTKY</t>
  </si>
  <si>
    <t>202701</t>
  </si>
  <si>
    <t>AESCIN-TEVA</t>
  </si>
  <si>
    <t>20MG TBL ENT 90</t>
  </si>
  <si>
    <t>KLARITHROMYCIN</t>
  </si>
  <si>
    <t>53283</t>
  </si>
  <si>
    <t>FROMILID 500</t>
  </si>
  <si>
    <t>500MG TBL FLM 14</t>
  </si>
  <si>
    <t>53853</t>
  </si>
  <si>
    <t>KLACID 500</t>
  </si>
  <si>
    <t>216199</t>
  </si>
  <si>
    <t>Kortikosteroidy</t>
  </si>
  <si>
    <t>84700</t>
  </si>
  <si>
    <t>OTOBACID N</t>
  </si>
  <si>
    <t>0,2MG/G+5MG/G+479,8MG/G AUR GT</t>
  </si>
  <si>
    <t>MEFENOXALON</t>
  </si>
  <si>
    <t>3645</t>
  </si>
  <si>
    <t>DIMEXOL</t>
  </si>
  <si>
    <t>200MG TBL NOB 30</t>
  </si>
  <si>
    <t>OMEPRAZOL</t>
  </si>
  <si>
    <t>115318</t>
  </si>
  <si>
    <t>HELICID 20 ZENTIVA</t>
  </si>
  <si>
    <t>20MG CPS ETD 90</t>
  </si>
  <si>
    <t>215606</t>
  </si>
  <si>
    <t>PŘÍPRAVKY PRO LÉČBU BRADAVIC A KUŘÍCH OK</t>
  </si>
  <si>
    <t>60890</t>
  </si>
  <si>
    <t>VERRUMAL</t>
  </si>
  <si>
    <t>5MG/G+100MG/G DRM SOL 13ML</t>
  </si>
  <si>
    <t>31934</t>
  </si>
  <si>
    <t>VENTOLIN INHALER N</t>
  </si>
  <si>
    <t>100MCG/DÁV INH SUS PSS 200DÁV</t>
  </si>
  <si>
    <t>SILYMARIN</t>
  </si>
  <si>
    <t>19571</t>
  </si>
  <si>
    <t>LAGOSA</t>
  </si>
  <si>
    <t>TBL OBD 100</t>
  </si>
  <si>
    <t>SODNÁ SŮL METAMIZOLU</t>
  </si>
  <si>
    <t>55823</t>
  </si>
  <si>
    <t>NOVALGIN TABLETY</t>
  </si>
  <si>
    <t>500MG TBL FLM 20</t>
  </si>
  <si>
    <t>THIETHYLPERAZIN</t>
  </si>
  <si>
    <t>9844</t>
  </si>
  <si>
    <t>TORECAN</t>
  </si>
  <si>
    <t>6,5MG TBL OBD 50</t>
  </si>
  <si>
    <t>BROMAZEPAM</t>
  </si>
  <si>
    <t>216679</t>
  </si>
  <si>
    <t>LEXAURIN 1,5</t>
  </si>
  <si>
    <t>1,5MG TBL NOB 28</t>
  </si>
  <si>
    <t>Erdostein</t>
  </si>
  <si>
    <t>87076</t>
  </si>
  <si>
    <t>ERDOMED</t>
  </si>
  <si>
    <t>300MG CPS DUR 20</t>
  </si>
  <si>
    <t>146894</t>
  </si>
  <si>
    <t>ZOLPIDEM MYLAN</t>
  </si>
  <si>
    <t>FOSFOMYCIN</t>
  </si>
  <si>
    <t>216283</t>
  </si>
  <si>
    <t>URIFOS</t>
  </si>
  <si>
    <t>3G POR GRA SOL 1</t>
  </si>
  <si>
    <t>85525</t>
  </si>
  <si>
    <t>AMOKSIKLAV 625 MG</t>
  </si>
  <si>
    <t>500MG/125MG TBL FLM 21</t>
  </si>
  <si>
    <t>203097</t>
  </si>
  <si>
    <t>875MG/125MG TBL FLM 21</t>
  </si>
  <si>
    <t>45011</t>
  </si>
  <si>
    <t>500MG TBL FLM 6</t>
  </si>
  <si>
    <t>18547</t>
  </si>
  <si>
    <t>168837</t>
  </si>
  <si>
    <t>5MG TBL FLM 50</t>
  </si>
  <si>
    <t>DEXAMETHASON A ANTIINFEKTIVA</t>
  </si>
  <si>
    <t>2546</t>
  </si>
  <si>
    <t>MAXITROL</t>
  </si>
  <si>
    <t>OPH GTT SUS 1X5ML</t>
  </si>
  <si>
    <t>201970</t>
  </si>
  <si>
    <t>33000IU/2500IU DRM PLV SOL 1</t>
  </si>
  <si>
    <t>JINÁ IMUNOSTIMULANCIA</t>
  </si>
  <si>
    <t>87299</t>
  </si>
  <si>
    <t>IMUNOR</t>
  </si>
  <si>
    <t>10MG POR LYO 4</t>
  </si>
  <si>
    <t>KLOTRIMAZOL</t>
  </si>
  <si>
    <t>62863</t>
  </si>
  <si>
    <t>CANDIBENE</t>
  </si>
  <si>
    <t>200MG VAG TBL 3</t>
  </si>
  <si>
    <t>KOMBINACE RŮZNÝCH ANTIBIOTIK</t>
  </si>
  <si>
    <t>1076</t>
  </si>
  <si>
    <t>OPHTHALMO-FRAMYKOIN</t>
  </si>
  <si>
    <t>OPH UNG 5G</t>
  </si>
  <si>
    <t>9847</t>
  </si>
  <si>
    <t>6,5MG SUP 6</t>
  </si>
  <si>
    <t>Ambulance odd.lékařské genetiky</t>
  </si>
  <si>
    <t>P</t>
  </si>
  <si>
    <t>Preskripce a záchyt receptů a poukazů - orientační přehled</t>
  </si>
  <si>
    <t>Přehled plnění pozitivního listu (PL) - 
   preskripce léčivých přípravků dle objemu Kč mimo PL</t>
  </si>
  <si>
    <t>J01DC02 - CEFUROXIM</t>
  </si>
  <si>
    <t>C08CA01 - AMLODIPIN</t>
  </si>
  <si>
    <t>R03AC02 - SALBUTAMOL</t>
  </si>
  <si>
    <t>N05CF02 - ZOLPIDEM</t>
  </si>
  <si>
    <t>J01CR02 - AMOXICILIN A ENZYMOVÝ INHIBITOR</t>
  </si>
  <si>
    <t>C09CA03 - VALSARTAN</t>
  </si>
  <si>
    <t>R01AD09 - MOMETASON</t>
  </si>
  <si>
    <t>J01FA10 - AZITHROMYCIN</t>
  </si>
  <si>
    <t>R06AE07 - CETIRIZIN</t>
  </si>
  <si>
    <t>R06AX27 - DESLORATADIN</t>
  </si>
  <si>
    <t>N02BB02 - SODNÁ SŮL METAMIZOLU</t>
  </si>
  <si>
    <t>J02AC01 - FLUKONAZOL</t>
  </si>
  <si>
    <t>N05CF02</t>
  </si>
  <si>
    <t>J01CR02</t>
  </si>
  <si>
    <t>J01DC02</t>
  </si>
  <si>
    <t>J01FA10</t>
  </si>
  <si>
    <t>R06AX27</t>
  </si>
  <si>
    <t>C08CA01</t>
  </si>
  <si>
    <t>C09CA03</t>
  </si>
  <si>
    <t>J02AC01</t>
  </si>
  <si>
    <t>R01AD09</t>
  </si>
  <si>
    <t>R03AC02</t>
  </si>
  <si>
    <t>R06AE07</t>
  </si>
  <si>
    <t>N02BB02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</si>
  <si>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</si>
  <si>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</si>
  <si>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</si>
  <si>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</si>
  <si>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</si>
  <si>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</si>
  <si>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</si>
  <si>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</si>
  <si>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50115079 - ZPr - internzivní péče (Z542)</t>
  </si>
  <si>
    <t>50115040</t>
  </si>
  <si>
    <t>laboratorní materiál (Z505)</t>
  </si>
  <si>
    <t>ZL895</t>
  </si>
  <si>
    <t>Kádinka nízká s uchem sklo 1000 ml KAVA632417011940</t>
  </si>
  <si>
    <t>ZC066</t>
  </si>
  <si>
    <t>Kádinka nízká s výlevkou sklo 100 ml (213-1045) KAVA632417010100</t>
  </si>
  <si>
    <t>ZC037</t>
  </si>
  <si>
    <t>Kádinka vysoká sklo 1000 ml (213-1068) KAVA632417012940</t>
  </si>
  <si>
    <t>ZP623</t>
  </si>
  <si>
    <t>Tampon sterilní odběrový Flogswab nylon v plastové tubě bal. á 100 ks 552C</t>
  </si>
  <si>
    <t>50115050</t>
  </si>
  <si>
    <t>obvazový materiál (Z502)</t>
  </si>
  <si>
    <t>ZA411</t>
  </si>
  <si>
    <t>Gáza přířezy 30 cm x 30 cm 17 nití 07004</t>
  </si>
  <si>
    <t>ZA557</t>
  </si>
  <si>
    <t>Kompresa gáza 10 x 20 cm/5 ks sterilní 26013</t>
  </si>
  <si>
    <t>ZB404</t>
  </si>
  <si>
    <t>Náplast cosmos 8 cm x 1 m 5403353</t>
  </si>
  <si>
    <t>ZA318</t>
  </si>
  <si>
    <t>Náplast transpore 1,25 cm x 9,14 m 1527-0</t>
  </si>
  <si>
    <t>ZB084</t>
  </si>
  <si>
    <t>Náplast transpore 2,50 cm x 9,14 m 1527-1</t>
  </si>
  <si>
    <t>ZK759</t>
  </si>
  <si>
    <t>Náplast water resistant cosmos bal. á 20 ks (10+10) 5351233</t>
  </si>
  <si>
    <t>ZD934</t>
  </si>
  <si>
    <t>Obinadlo elastické idealflex krátkotažné 12 cm x 5 m 931324</t>
  </si>
  <si>
    <t>Obinadlo elastické idealflex krátkotažné 12 cm x 5 m bal. á 10 ks 931324</t>
  </si>
  <si>
    <t>ZF450</t>
  </si>
  <si>
    <t>Obinadlo elastické lenkideal krátkotažné 10 cm x 5 m bal. á 10 ks 19583</t>
  </si>
  <si>
    <t>ZN477</t>
  </si>
  <si>
    <t>Obinadlo elastické universal 12 cm x 5 m 1323100314</t>
  </si>
  <si>
    <t>ZN476</t>
  </si>
  <si>
    <t>Obinadlo elastické universal 15 cm x 5 m 1323100315</t>
  </si>
  <si>
    <t>ZL789</t>
  </si>
  <si>
    <t>Obvaz sterilní hotový č. 2 A4091360</t>
  </si>
  <si>
    <t>ZL790</t>
  </si>
  <si>
    <t>Obvaz sterilní hotový č. 3 A4101144</t>
  </si>
  <si>
    <t>ZL999</t>
  </si>
  <si>
    <t>Rychloobvaz 8 x 4 cm 001445510</t>
  </si>
  <si>
    <t>ZA593</t>
  </si>
  <si>
    <t>Tampon sterilní stáčený 20 x 20 cm / 5 ks 28003+</t>
  </si>
  <si>
    <t>ZC100</t>
  </si>
  <si>
    <t>Vata buničitá dělená 2 role / 500 ks 40 x 50 mm 1230200310</t>
  </si>
  <si>
    <t>ZA446</t>
  </si>
  <si>
    <t>Vata buničitá přířezy 20 x 30 cm 1230200129</t>
  </si>
  <si>
    <t>ZN473</t>
  </si>
  <si>
    <t>Vata obvazová 200 g nesterilní skládaná 1321900103</t>
  </si>
  <si>
    <t>50115060</t>
  </si>
  <si>
    <t>ZPr - ostatní (Z503)</t>
  </si>
  <si>
    <t>ZE479</t>
  </si>
  <si>
    <t>Cytobrush sterilní FLME26065</t>
  </si>
  <si>
    <t>ZB771</t>
  </si>
  <si>
    <t>Držák jehly základní 450201</t>
  </si>
  <si>
    <t>ZB844</t>
  </si>
  <si>
    <t>Esmarch - pryžové obinadlo 60 x 1250 KVS 06125</t>
  </si>
  <si>
    <t>ZB597</t>
  </si>
  <si>
    <t>Hadička spojovací HS 3,0 x 150LL bal. á 30 ks 606321-ND</t>
  </si>
  <si>
    <t>ZD808</t>
  </si>
  <si>
    <t>Kanyla vasofix 22G modrá safety 4269098S-01</t>
  </si>
  <si>
    <t>ZO930</t>
  </si>
  <si>
    <t>Kontejner 100 ml PP 72/62 mm s přiloženým uzávěrem bílé víčko sterilní na tekutý materiál 75.562.105</t>
  </si>
  <si>
    <t>ZP078</t>
  </si>
  <si>
    <t>Kontejner 25 ml PP šroubový sterilní uzávěr 2680/EST/SG</t>
  </si>
  <si>
    <t>ZA727</t>
  </si>
  <si>
    <t>Kontejner 30 ml sterilní uchovávání pevných i kapalných vzorků (nesterilní obal) bal. á 500 ks FLME25175</t>
  </si>
  <si>
    <t>ZM405</t>
  </si>
  <si>
    <t>Kontejner ze styrofoamu na přepravu zkumavek kompletní bal. á 6 ks 95.1123</t>
  </si>
  <si>
    <t>ZF159</t>
  </si>
  <si>
    <t>Nádoba na kontaminovaný odpad 1 l 15-0002</t>
  </si>
  <si>
    <t>ZE159</t>
  </si>
  <si>
    <t>Nádoba na kontaminovaný odpad 2 l 15-0003</t>
  </si>
  <si>
    <t>ZF192</t>
  </si>
  <si>
    <t>Nádoba na kontaminovaný odpad 4 l 15-0004</t>
  </si>
  <si>
    <t>ZB966</t>
  </si>
  <si>
    <t>Nůžky chirurgické rovné hrotnaté 150 mm B397113920005</t>
  </si>
  <si>
    <t>ZE850</t>
  </si>
  <si>
    <t>Nůžky oční zahnuté Iris 115 mm TK-AK 434-11</t>
  </si>
  <si>
    <t>Nůžky rovné chirurgické hrotnaté 150 mm B397113920005</t>
  </si>
  <si>
    <t>ZB963</t>
  </si>
  <si>
    <t>Pinzeta anatomická úzká 145 mm B397114920019</t>
  </si>
  <si>
    <t>ZJ672</t>
  </si>
  <si>
    <t>Pohár na moč 250 ml UH GAMA204809</t>
  </si>
  <si>
    <t>ZB772</t>
  </si>
  <si>
    <t>Přechodka adaptér luer 450070</t>
  </si>
  <si>
    <t>ZA775</t>
  </si>
  <si>
    <t>Sáček močový lepicí dětský pro novoroz. 80x220 mm d744988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</si>
  <si>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</si>
  <si>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</si>
  <si>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</si>
  <si>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</si>
  <si>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</si>
  <si>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</si>
  <si>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ZA790</t>
  </si>
  <si>
    <t>Stříkačka injekční 2-dílná 5 ml L Inject Solo4606051V</t>
  </si>
  <si>
    <t>ZI182</t>
  </si>
  <si>
    <t>Zkumavka + aplikátor s chem.stabilizátorem UriSwab žlutá 802CE.A</t>
  </si>
  <si>
    <t>ZB755</t>
  </si>
  <si>
    <t>Zkumavka 1,0 ml K3 edta fialová 454034</t>
  </si>
  <si>
    <t>ZB756</t>
  </si>
  <si>
    <t>Zkumavka 3 ml K3 edta fialová 454086</t>
  </si>
  <si>
    <t>ZB758</t>
  </si>
  <si>
    <t>Zkumavka 9 ml K3 edta NR 455036</t>
  </si>
  <si>
    <t>ZB761</t>
  </si>
  <si>
    <t>Zkumavka červená 4 ml 454092</t>
  </si>
  <si>
    <t>ZB777</t>
  </si>
  <si>
    <t>Zkumavka červená 4 ml gel 454071</t>
  </si>
  <si>
    <t>ZB759</t>
  </si>
  <si>
    <t>Zkumavka červená 8 ml gel 455071</t>
  </si>
  <si>
    <t>ZB763</t>
  </si>
  <si>
    <t>Zkumavka červená 9 ml 455092</t>
  </si>
  <si>
    <t>ZB775</t>
  </si>
  <si>
    <t>Zkumavka koagulace 4 ml modrá 454329</t>
  </si>
  <si>
    <t>Zkumavka koagulace modrá Quick 4 ml modrá 454329</t>
  </si>
  <si>
    <t>Zkumavka močová + aplikátor s chem.stabilizátorem UriSwab žlutá 802CE.A</t>
  </si>
  <si>
    <t>ZG515</t>
  </si>
  <si>
    <t>Zkumavka močová vacuette 10,5 ml bal. á 50 ks 455007</t>
  </si>
  <si>
    <t>ZE949</t>
  </si>
  <si>
    <t>Zkumavka na moč 9,5 ml 455028</t>
  </si>
  <si>
    <t>ZA817</t>
  </si>
  <si>
    <t>Zkumavka PS 10 ml sterilní modrá zátka bal. á 20 ks 400914 - pouze pro Soudní + DMP + NEU</t>
  </si>
  <si>
    <t>ZI720</t>
  </si>
  <si>
    <t>Zkumavka PS 15 ml sterilní á 1200 ks 400915 S</t>
  </si>
  <si>
    <t>ZI179</t>
  </si>
  <si>
    <t>Zkumavka s mediem+ flovakovaný tampon eSwab růžový nos,krk,vagina,konečník,rány,fekální vzo) 490CE.A</t>
  </si>
  <si>
    <t>ZB773</t>
  </si>
  <si>
    <t>Zkumavka šedá-glykemie 454085</t>
  </si>
  <si>
    <t>ZC082</t>
  </si>
  <si>
    <t>Zkumavka UH močová bez víčka 12 ml FLME25062</t>
  </si>
  <si>
    <t>ZB764</t>
  </si>
  <si>
    <t>Zkumavka zelená 4 ml 454051</t>
  </si>
  <si>
    <t>50115065</t>
  </si>
  <si>
    <t>ZPr - vpichovací materiál (Z530)</t>
  </si>
  <si>
    <t>ZA834</t>
  </si>
  <si>
    <t>Jehla injekční 0,7 x 40 mm černá 4660021</t>
  </si>
  <si>
    <t>ZA833</t>
  </si>
  <si>
    <t>Jehla injekční 0,8 x 40 mm zelená 4657527</t>
  </si>
  <si>
    <t>ZA832</t>
  </si>
  <si>
    <t>Jehla injekční 0,9 x 40 mm žlutá 4657519</t>
  </si>
  <si>
    <t>ZB556</t>
  </si>
  <si>
    <t>Jehla injekční 1,2 x 40 mm růžová 4665120</t>
  </si>
  <si>
    <t>ZB768</t>
  </si>
  <si>
    <t>Jehla vakuová 216/38 mm zelená 450076</t>
  </si>
  <si>
    <t>ZB767</t>
  </si>
  <si>
    <t>Jehla vakuová 226/38 mm černá 450075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</si>
  <si>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</si>
  <si>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</si>
  <si>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</si>
  <si>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</si>
  <si>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</si>
  <si>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</si>
  <si>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</si>
  <si>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</si>
  <si>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50115020</t>
  </si>
  <si>
    <t>laboratorní diagnostika-LEK (Z501)</t>
  </si>
  <si>
    <t>DF677</t>
  </si>
  <si>
    <t>310 Capillaries, 47cm</t>
  </si>
  <si>
    <t>DA944</t>
  </si>
  <si>
    <t>Agencourt AMPure XP 5 ml kit</t>
  </si>
  <si>
    <t>DI095</t>
  </si>
  <si>
    <t>Agencourt AMPure XP 60 ml kit</t>
  </si>
  <si>
    <t>DI089</t>
  </si>
  <si>
    <t>Alpha satellite 15 červená - 5 testů</t>
  </si>
  <si>
    <t>DH895</t>
  </si>
  <si>
    <t>Alpha Satellite 18 red</t>
  </si>
  <si>
    <t>DE260</t>
  </si>
  <si>
    <t>AmnioGrow CE IVD</t>
  </si>
  <si>
    <t>DA504</t>
  </si>
  <si>
    <t>BDX64 Buffer (BigDye) 2x1,25 ml</t>
  </si>
  <si>
    <t>DG227</t>
  </si>
  <si>
    <t>BENZEN p.a., 1L</t>
  </si>
  <si>
    <t>DA912</t>
  </si>
  <si>
    <t>BigDye terminator v1.1 and v3.1 5xseq buffer 28ml</t>
  </si>
  <si>
    <t>DH007</t>
  </si>
  <si>
    <t>BigDye XTerminator Purif kit 20ml</t>
  </si>
  <si>
    <t>DA883</t>
  </si>
  <si>
    <t>Bisulfid sodný, 100 g</t>
  </si>
  <si>
    <t>DG335</t>
  </si>
  <si>
    <t>BRCA MASTR Dx (40rxns)</t>
  </si>
  <si>
    <t>DG334</t>
  </si>
  <si>
    <t>BRCA MASTR Dx (8rxns)</t>
  </si>
  <si>
    <t>DH668</t>
  </si>
  <si>
    <t>Capillary array 4x36 cm</t>
  </si>
  <si>
    <t>DI088</t>
  </si>
  <si>
    <t>Classical satellite 9 červená- 5 testů</t>
  </si>
  <si>
    <t>DE667</t>
  </si>
  <si>
    <t>COLLAGENASE TYPE IA-S</t>
  </si>
  <si>
    <t>DE045</t>
  </si>
  <si>
    <t>Combi PPP Master Mix, 1000 reakcí</t>
  </si>
  <si>
    <t>DH088</t>
  </si>
  <si>
    <t>Devyser CFTR core</t>
  </si>
  <si>
    <t>DA526</t>
  </si>
  <si>
    <t>Devyser Complete v.2 (50 testů)</t>
  </si>
  <si>
    <t>804536</t>
  </si>
  <si>
    <t xml:space="preserve">-Diagnostikum připr. </t>
  </si>
  <si>
    <t>DA005</t>
  </si>
  <si>
    <t>DNA remover, 4x500ml refill bottle</t>
  </si>
  <si>
    <t>DH928</t>
  </si>
  <si>
    <t>Dynabeads® M-270 Streptavidin</t>
  </si>
  <si>
    <t>DG393</t>
  </si>
  <si>
    <t>Ethanol 96%</t>
  </si>
  <si>
    <t>DA211</t>
  </si>
  <si>
    <t>Exonuclease I (Exo I) 4000 u</t>
  </si>
  <si>
    <t>DH760</t>
  </si>
  <si>
    <t>Fast FISH Prenatal 13 + 21 Enumeration Probe Kit -  5 tests</t>
  </si>
  <si>
    <t>DA210</t>
  </si>
  <si>
    <t>FastAB Thermosens. Alk. Phosphatase 1000 u</t>
  </si>
  <si>
    <t>DD060</t>
  </si>
  <si>
    <t>FG,HI-DI FORMAMIDE 25 ml</t>
  </si>
  <si>
    <t>DE452</t>
  </si>
  <si>
    <t>Flushing medium, 500 ml,CFLM-500</t>
  </si>
  <si>
    <t>DH871</t>
  </si>
  <si>
    <t>GelRed™ 10 000X in DMSO 0,5 ml</t>
  </si>
  <si>
    <t>DB238</t>
  </si>
  <si>
    <t>GeneScan 120 LIZ Size Standard</t>
  </si>
  <si>
    <t>DA996</t>
  </si>
  <si>
    <t>GeneScan 500 LIZ Size Standard</t>
  </si>
  <si>
    <t>DD637</t>
  </si>
  <si>
    <t>GENESCAN 500 TAMRA</t>
  </si>
  <si>
    <t>DG208</t>
  </si>
  <si>
    <t>GIEMSA-ROMANOWSKI</t>
  </si>
  <si>
    <t>DA181</t>
  </si>
  <si>
    <t>Hank's balanced salt solution (HBSS), 500 ml</t>
  </si>
  <si>
    <t>801335</t>
  </si>
  <si>
    <t>-HCl 0,1 M 1000 ml, 500 ml</t>
  </si>
  <si>
    <t>DG935</t>
  </si>
  <si>
    <t>Hhal</t>
  </si>
  <si>
    <t>DG623</t>
  </si>
  <si>
    <t>High Sensitivity DNA Kit</t>
  </si>
  <si>
    <t>DG577</t>
  </si>
  <si>
    <t>HotStarTaq DNA Polymerase (1000 U)</t>
  </si>
  <si>
    <t>DA982</t>
  </si>
  <si>
    <t>Chromosome Synchro P</t>
  </si>
  <si>
    <t>DB287</t>
  </si>
  <si>
    <t>Illumina MiSeq reagent kit v2, 500 cycles</t>
  </si>
  <si>
    <t>DG598</t>
  </si>
  <si>
    <t>Illumina MiSeq reagent kit v3 (150 cycles)</t>
  </si>
  <si>
    <t>DG896</t>
  </si>
  <si>
    <t>ION 316 chip kit v2, 4 chips</t>
  </si>
  <si>
    <t>DH922</t>
  </si>
  <si>
    <t>Ion 318™ Chip Kit v2 BC</t>
  </si>
  <si>
    <t>DG635</t>
  </si>
  <si>
    <t>ION AMPLISEQ LIBRARY KIT 2.0</t>
  </si>
  <si>
    <t>DA717</t>
  </si>
  <si>
    <t>ION PGM Enrichment Beads</t>
  </si>
  <si>
    <t>DH920</t>
  </si>
  <si>
    <t>Ion PGM™ Hi-Q™ View OT2 Kit</t>
  </si>
  <si>
    <t>DH921</t>
  </si>
  <si>
    <t>Ion PGM™ Hi-Q™ View Sequencing Kit</t>
  </si>
  <si>
    <t>DH617</t>
  </si>
  <si>
    <t>Ion ReproSeq™ PGS 314 Kit, without chips</t>
  </si>
  <si>
    <t>DE997</t>
  </si>
  <si>
    <t>KAPA HyperPlus kit - 96 rxn</t>
  </si>
  <si>
    <t>DC487</t>
  </si>
  <si>
    <t>KARYOMAX COLCEMID SOLUTION (CE LABEL)</t>
  </si>
  <si>
    <t>DD434</t>
  </si>
  <si>
    <t>KaryoMAX Giemsa 100 ml</t>
  </si>
  <si>
    <t>DD659</t>
  </si>
  <si>
    <t>kyselina octová p.a.</t>
  </si>
  <si>
    <t>DG143</t>
  </si>
  <si>
    <t>kyselina SÍROVÁ P.A.</t>
  </si>
  <si>
    <t>DI090</t>
  </si>
  <si>
    <t>Longrange PCR kit 100r</t>
  </si>
  <si>
    <t>DI097</t>
  </si>
  <si>
    <t>MapMarker 1000ROX</t>
  </si>
  <si>
    <t>DG229</t>
  </si>
  <si>
    <t>METHANOL P.A.</t>
  </si>
  <si>
    <t>DG336</t>
  </si>
  <si>
    <t>MID 1-48 for Illumina MiSeq (240 barcodes)</t>
  </si>
  <si>
    <t>DG337</t>
  </si>
  <si>
    <t>MiSeq Reagent nano Kit v2 (500cycles)</t>
  </si>
  <si>
    <t>DB209</t>
  </si>
  <si>
    <t>Nucleo spin blood (240)</t>
  </si>
  <si>
    <t>920003</t>
  </si>
  <si>
    <t>-PBS PUFR 20X KONC,250ML (GEN) 250 ml</t>
  </si>
  <si>
    <t>DE825</t>
  </si>
  <si>
    <t>PCR H2O 15 ml</t>
  </si>
  <si>
    <t>DG338</t>
  </si>
  <si>
    <t>Phix control kit v3</t>
  </si>
  <si>
    <t>DC341</t>
  </si>
  <si>
    <t>PHYTOHAEMAGLUTININ REAGENT</t>
  </si>
  <si>
    <t>DA509</t>
  </si>
  <si>
    <t>Platinum Cathode Electrode (ABI310)</t>
  </si>
  <si>
    <t>DC767</t>
  </si>
  <si>
    <t>POP4</t>
  </si>
  <si>
    <t>DH522</t>
  </si>
  <si>
    <t>POP4 polymer</t>
  </si>
  <si>
    <t>DG993</t>
  </si>
  <si>
    <t>POP7 polymer</t>
  </si>
  <si>
    <t>920001</t>
  </si>
  <si>
    <t>-PRACOVNI ROZTOK, 1L (GEN) 1000 ml</t>
  </si>
  <si>
    <t>DC858</t>
  </si>
  <si>
    <t>PRIMER</t>
  </si>
  <si>
    <t>DB418</t>
  </si>
  <si>
    <t>Proteináza K 500 mg</t>
  </si>
  <si>
    <t>DF216</t>
  </si>
  <si>
    <t>QIAamp Circulating Nucleic Acid Kit (50)</t>
  </si>
  <si>
    <t>DC792</t>
  </si>
  <si>
    <t>QIAamp DNA Mini Kit (250), QIAgen</t>
  </si>
  <si>
    <t>DC122</t>
  </si>
  <si>
    <t>QIAGEN LongRange PCR Kit (20)</t>
  </si>
  <si>
    <t>DH146</t>
  </si>
  <si>
    <t>Qubit dsDNA HS Assay Kit 500r</t>
  </si>
  <si>
    <t>500886</t>
  </si>
  <si>
    <t>-Roztok kolchicinu 0,2% (GEN) 100 ml</t>
  </si>
  <si>
    <t>920002</t>
  </si>
  <si>
    <t xml:space="preserve">-ROZTOK VERSENU 1L (GEN) </t>
  </si>
  <si>
    <t>DE371</t>
  </si>
  <si>
    <t>RPMI-1640 medium,w glutamine and sodium bicarbonate 100 ml</t>
  </si>
  <si>
    <t>DD567</t>
  </si>
  <si>
    <t>Running buffer w/EDTA 10x, 25ml</t>
  </si>
  <si>
    <t>DB187</t>
  </si>
  <si>
    <t>Running Buffer(10x) with EDTA</t>
  </si>
  <si>
    <t>DG604</t>
  </si>
  <si>
    <t>SALSA Ligase-65, 115 ul</t>
  </si>
  <si>
    <t>DA293</t>
  </si>
  <si>
    <t>SALSA MLPA EK1 reagent kit –100rxn -FAM</t>
  </si>
  <si>
    <t>DG939</t>
  </si>
  <si>
    <t>SALSA MLPA EK5 reagent kit- 500 reactions (5x6 vials) - FAM</t>
  </si>
  <si>
    <t>DH224</t>
  </si>
  <si>
    <t>SALSA MLPA ME028 Prader Willi/Angelman</t>
  </si>
  <si>
    <t>DG933</t>
  </si>
  <si>
    <t>SALSA MLPA ME030 BWS/RSS probemix – 50 rxn</t>
  </si>
  <si>
    <t>DG585</t>
  </si>
  <si>
    <t>SALSA MLPA P002  BRCA 1 probemix 100R</t>
  </si>
  <si>
    <t>DH940</t>
  </si>
  <si>
    <t>SALSA MLPA P002  BRCA 1 probemix 50R</t>
  </si>
  <si>
    <t>DG404</t>
  </si>
  <si>
    <t>SALSA MLPA P018-F1 SHOX-50rxn</t>
  </si>
  <si>
    <t>DG295</t>
  </si>
  <si>
    <t>SALSA MLPA P036 Hu Telomere-3 probemix 50rxn</t>
  </si>
  <si>
    <t>DH424</t>
  </si>
  <si>
    <t>SALSA MLPA P046-C1 TSC2 -25 r</t>
  </si>
  <si>
    <t>DH770</t>
  </si>
  <si>
    <t>SALSA MLPA P051- Parkinson mix 25 tests</t>
  </si>
  <si>
    <t>DG815</t>
  </si>
  <si>
    <t>SALSA MLPA P070 Hu Telomere-5 probemix 50rxn</t>
  </si>
  <si>
    <t>DE922</t>
  </si>
  <si>
    <t>SALSA MLPA P077 BRCA2 probemix – 100 rxn, ver.A3</t>
  </si>
  <si>
    <t>DH939</t>
  </si>
  <si>
    <t>SALSA MLPA P077 BRCA2 probemix – 50 rxn, ver.A3</t>
  </si>
  <si>
    <t>DH757</t>
  </si>
  <si>
    <t>SALSA MLPA P096 Mental retardation-2 probemix – 25 rxn</t>
  </si>
  <si>
    <t>DA624</t>
  </si>
  <si>
    <t>SALSA MLPA P106 MRX probemix 25rxn</t>
  </si>
  <si>
    <t>DA292</t>
  </si>
  <si>
    <t>SALSA MLPA P245 Microdel.Syndr.-1 probemix 25rxn</t>
  </si>
  <si>
    <t>DA623</t>
  </si>
  <si>
    <t>SALSA MLPA P245 Microdel.Syndr.-1 probemix 50rxn</t>
  </si>
  <si>
    <t>DG399</t>
  </si>
  <si>
    <t>SALSA MLPA P250 DiGeorge probemix-25R</t>
  </si>
  <si>
    <t>DA956</t>
  </si>
  <si>
    <t>SALSA MLPA P297 Microdel.Syndr.-2 probemix 25rxn</t>
  </si>
  <si>
    <t>DG607</t>
  </si>
  <si>
    <t>SALSA MLPA P297 Microdel.Syndr.-2 probemix 50rxn</t>
  </si>
  <si>
    <t>DA811</t>
  </si>
  <si>
    <t>SALSA MLPA P311 CHD probemix - 25 reactions</t>
  </si>
  <si>
    <t>DA810</t>
  </si>
  <si>
    <t>SALSA MLPA P343 Autism-1 probemix - 25 reactions</t>
  </si>
  <si>
    <t>DH999</t>
  </si>
  <si>
    <t>SALSA MLPA P384 Human Height -50R</t>
  </si>
  <si>
    <t>DH431</t>
  </si>
  <si>
    <t>SALSA MLPA P385 DOCK 8 probemix, 25rxn</t>
  </si>
  <si>
    <t>DG724</t>
  </si>
  <si>
    <t>SALSA MLPA probemix P124-C1 TSC1,25 rxn</t>
  </si>
  <si>
    <t>DD755</t>
  </si>
  <si>
    <t>SALSA MLPA probemix P355-A2 Primary microcephaly 25 r</t>
  </si>
  <si>
    <t>DG930</t>
  </si>
  <si>
    <t>SALSA MS-MLPA probemix ME032-UPD7/UPD14 25rxn</t>
  </si>
  <si>
    <t>DH946</t>
  </si>
  <si>
    <t>Seq CAP Ez accesory kit v 2, 24 r</t>
  </si>
  <si>
    <t>DH947</t>
  </si>
  <si>
    <t>Seq CAP EZ Hybr. and Wash  kit, 24 r</t>
  </si>
  <si>
    <t>DG184</t>
  </si>
  <si>
    <t>SIRAN SODNY BEZV.,P.A.</t>
  </si>
  <si>
    <t>DG533</t>
  </si>
  <si>
    <t>SNaPshot Multiplex Kit 100Reactions</t>
  </si>
  <si>
    <t>DG365</t>
  </si>
  <si>
    <t>Sodium 5,5-diethylbarbiturate 500g</t>
  </si>
  <si>
    <t>920005</t>
  </si>
  <si>
    <t xml:space="preserve">-SORENS.PUFR PH 6,8 500ML (GEN) </t>
  </si>
  <si>
    <t>803815</t>
  </si>
  <si>
    <t>-SSC pufr 20x, pH=7 250 ml</t>
  </si>
  <si>
    <t>DI063</t>
  </si>
  <si>
    <t>Sure FISH11p15,5CHr11pTel 408 kb, zelená-5ul</t>
  </si>
  <si>
    <t>DI064</t>
  </si>
  <si>
    <t>Sure FISH8q21,13HEY1DF 774 kb, červená-5ul</t>
  </si>
  <si>
    <t>DD413</t>
  </si>
  <si>
    <t>Telomere Probe 12p Green, 5testů</t>
  </si>
  <si>
    <t>DD526</t>
  </si>
  <si>
    <t>Telomere Probe 12q Red, 5 testů</t>
  </si>
  <si>
    <t>DA745</t>
  </si>
  <si>
    <t>Tris-EDTA buffer solution, mol. biology, pH 8.0</t>
  </si>
  <si>
    <t>920006</t>
  </si>
  <si>
    <t xml:space="preserve">-TRYPS/EDTA V HBSS/M 250ml (GEN) </t>
  </si>
  <si>
    <t>DD451</t>
  </si>
  <si>
    <t>UltraPure Glycogen 100 ul</t>
  </si>
  <si>
    <t>DA447</t>
  </si>
  <si>
    <t>ViennaLab CF StripAssay 10t</t>
  </si>
  <si>
    <t>DA927</t>
  </si>
  <si>
    <t>Wolf-Hirschhorn 5testů</t>
  </si>
  <si>
    <t>DG534</t>
  </si>
  <si>
    <t>Xa Yc dual label  10 tests</t>
  </si>
  <si>
    <t>ZP144</t>
  </si>
  <si>
    <t>Adaptér 0,2/0,4 PCR  ml průměr 11 mm délka 42 mm pro centrifugu Z326K bal. á 6 ks 704.004</t>
  </si>
  <si>
    <t>ZP143</t>
  </si>
  <si>
    <t>Adaptér 1,5/2,0 ml průměr 11 mm délka 42 mm pro centrifugu Z326K bal. á 6 ks 701.015</t>
  </si>
  <si>
    <t>ZC528</t>
  </si>
  <si>
    <t>Filtr tips   200ul (1024) 990332</t>
  </si>
  <si>
    <t>ZB070</t>
  </si>
  <si>
    <t>Filtr tips 1000ul (1024) 990352</t>
  </si>
  <si>
    <t>ZC689</t>
  </si>
  <si>
    <t>Kádinka vysoká sklo 100 ml KAVA632417012100_U</t>
  </si>
  <si>
    <t>ZB125</t>
  </si>
  <si>
    <t>Láhev kultivační 25 cm2 á 360 ks 90026</t>
  </si>
  <si>
    <t>ZL046</t>
  </si>
  <si>
    <t>Microtubes Clear 1.7 ml  bal. á 500 ks BCN1700-BP(7100)</t>
  </si>
  <si>
    <t>ZM043</t>
  </si>
  <si>
    <t>Mikrodestičky ABgene 0,8 ml Storage Plate 1bag of 50 plates 96-jamkové bal. á 50 ks AB-0859</t>
  </si>
  <si>
    <t>ZH993</t>
  </si>
  <si>
    <t>Mikrozkumavka eppendorf DNA LoBind Tubes 1,5 ml bal. á 250 ks 0030108051</t>
  </si>
  <si>
    <t>Mikrozkumavka eppendorf DNA LoBind Tubes 1,5 ml ploché víčko bal. á 250 ks 0030108051</t>
  </si>
  <si>
    <t>ZA900</t>
  </si>
  <si>
    <t>Mikrozkumavka PCR 0,2 ml s vypouklým víčkem (5320) BPCST02-DC-01B</t>
  </si>
  <si>
    <t>ZE897</t>
  </si>
  <si>
    <t>Mikrozkumavka PCR 8 strip bez víček bal. á 125 ks 3426.8S</t>
  </si>
  <si>
    <t>ZE908</t>
  </si>
  <si>
    <t>Mikrozkumavka PCR individual Tube Domed Cap 0,2 ml bal. á 1000 ks 4Ti-0790</t>
  </si>
  <si>
    <t>ZC831</t>
  </si>
  <si>
    <t>Sklo podložní mat. okraj bal. á 50 ks AA00000112E (2501)</t>
  </si>
  <si>
    <t>ZP145</t>
  </si>
  <si>
    <t>Stojan kombinovaný zelený (Well rack green) 80 x 1,5 ml 2 ml bal. á 5 ks MO107</t>
  </si>
  <si>
    <t>ZO833</t>
  </si>
  <si>
    <t>Špička Capp Expellplus 1000ul bez filtru FT bal. á 768 ks 5130140</t>
  </si>
  <si>
    <t>ZI771</t>
  </si>
  <si>
    <t>Špička Capp ExpellPlus 20ul FT bal. 10 x 96 ks 5030062</t>
  </si>
  <si>
    <t>ZB605</t>
  </si>
  <si>
    <t>Špička modrá krátká manžeta 1108</t>
  </si>
  <si>
    <t>ZE719</t>
  </si>
  <si>
    <t>Špička pipetovací 0.5-10ul á 1000 ks BUN001P-BP(3110)</t>
  </si>
  <si>
    <t>ZB000</t>
  </si>
  <si>
    <t>Špička s filtrem 1000 ul bal. á 480 ks (96.10298.9.01- končí) 96.11194.9.01</t>
  </si>
  <si>
    <t>ZB788</t>
  </si>
  <si>
    <t>Špička s filtrem 20 ul bal. á 480 ks 96.11190.9.01 (staré.k.č. 96.10296.9.01)</t>
  </si>
  <si>
    <t>Špička s filtrem 20 ul bal. á 96 ks 96.11190.9.01 (staré.k.č. 96.10296.9.01)</t>
  </si>
  <si>
    <t>ZA793</t>
  </si>
  <si>
    <t>Špička s filtrem 200 ul bal. á 480 ks (96.9263.9.01) 96.11193.9.01</t>
  </si>
  <si>
    <t>Špička s filtrem 200 ul bal. á 96 ks (96.9263.9.01) 96.11193.9.01</t>
  </si>
  <si>
    <t>ZI560</t>
  </si>
  <si>
    <t>Špička žlutá dlouhá manžeta gilson 1 - 200 ul FLME28063</t>
  </si>
  <si>
    <t>ZF248</t>
  </si>
  <si>
    <t>Thin wall clear PCR strip tubes 0,2 ml and flat strip caps 12 tubes / 80 ks (5390) 0788+ 0750/TA/12</t>
  </si>
  <si>
    <t>ZA767</t>
  </si>
  <si>
    <t>Víčka k mikrozkumavkám PCR 8 strip bal. á 125 ks 3427.8</t>
  </si>
  <si>
    <t>ZC681</t>
  </si>
  <si>
    <t>Zkumavka 0,2 ml PCR ve 12 stripech 10 x 12 stripů AB-1113</t>
  </si>
  <si>
    <t>ZI434</t>
  </si>
  <si>
    <t>Zkumavka sample tubes 2 ml CB bal. á 1000 ks 990382</t>
  </si>
  <si>
    <t>ZD104</t>
  </si>
  <si>
    <t>Náplast omniplast 10,0 cm x 10,0 m 9004472 (900535)</t>
  </si>
  <si>
    <t>ZF477</t>
  </si>
  <si>
    <t>Destička pro přípravu vzorků do kapiláry 96-well PCR plate bal. á 100 ks (732-2390) VWRI732-2390</t>
  </si>
  <si>
    <t>ZF370</t>
  </si>
  <si>
    <t>Filtr syringe 0,22 um, pr. 33 mm á 200 ks 99722</t>
  </si>
  <si>
    <t>ZI956</t>
  </si>
  <si>
    <t>Fólie těsnící na PCR destičky SEAL 157300</t>
  </si>
  <si>
    <t>ZB339</t>
  </si>
  <si>
    <t>Kapilára 310 GA 47 cm x 50 um bal. á 5 ks 402839</t>
  </si>
  <si>
    <t>ZJ763</t>
  </si>
  <si>
    <t>Kapilára avant aray 36 cm 4333464</t>
  </si>
  <si>
    <t>ZF613</t>
  </si>
  <si>
    <t>Kryozkumavka 4,5 ml bal. á 400 ks 89050</t>
  </si>
  <si>
    <t>ZO949</t>
  </si>
  <si>
    <t>Mikrozkumavka eppendorf DNA LoBind Tubes 0,2 ml bal. á 250 ks 0030108078</t>
  </si>
  <si>
    <t>ZB931</t>
  </si>
  <si>
    <t>Parafilm M 38 m/10 cm (291-1213) BRND701605</t>
  </si>
  <si>
    <t>ZA245</t>
  </si>
  <si>
    <t>Pipeta pasteurova 1 ml sterilní jednotlivě balená bal. á 1700 ks 1501/SG/CS</t>
  </si>
  <si>
    <t>ZA813</t>
  </si>
  <si>
    <t>Rotor adapters (10 x 24) elution tubes (1,5 ml) 990394</t>
  </si>
  <si>
    <t>ZH680</t>
  </si>
  <si>
    <t>Stojan kombi čtyři v jednom žlutý R009471.Y</t>
  </si>
  <si>
    <t>ZG061</t>
  </si>
  <si>
    <t>Syringe P/N 1 ml 4304471</t>
  </si>
  <si>
    <t>ZJ094</t>
  </si>
  <si>
    <t>Špička modré 100-1000ul PP univerzální á 1000 ks 331850200012</t>
  </si>
  <si>
    <t>ZD012</t>
  </si>
  <si>
    <t>Válec odměrný 100 ml vysoký sklo KAVA632432151130</t>
  </si>
  <si>
    <t>ZJ278</t>
  </si>
  <si>
    <t>Zkumavka PP 10 ml sterilní bal. á 200 ks FLME21150</t>
  </si>
  <si>
    <t>Zkumavka PS 10 ml sterilní modrá zátka bal. á 20 ks 400914 - pouze pro Soudní</t>
  </si>
  <si>
    <t>ZK475</t>
  </si>
  <si>
    <t>Rukavice operační latexové s pudrem ansell, vasco surgical powderet vel. 7 6035526 (303504EU)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</si>
  <si>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</si>
  <si>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</si>
  <si>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</si>
  <si>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</si>
  <si>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</si>
  <si>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</si>
  <si>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</si>
  <si>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</si>
  <si>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</si>
  <si>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</si>
  <si>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</si>
  <si>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</si>
  <si>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</si>
  <si>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</si>
  <si>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</si>
  <si>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</si>
  <si>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</si>
  <si>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</si>
  <si>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</si>
  <si>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</si>
  <si>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</si>
  <si>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</si>
  <si>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</si>
  <si>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všeobecné sestry bez dohl., spec.</t>
  </si>
  <si>
    <t>všeobecné sestry VŠ</t>
  </si>
  <si>
    <t>zdravotní laboranti</t>
  </si>
  <si>
    <t>sanitáři</t>
  </si>
  <si>
    <t>THP</t>
  </si>
  <si>
    <t>Specializovaná ambulantní péče</t>
  </si>
  <si>
    <t>107 - Pracoviště kardiologie</t>
  </si>
  <si>
    <t>208 - Pracoviště lékařské genetiky</t>
  </si>
  <si>
    <t>816 - Laboratoř lékařské genetiky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</si>
  <si>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</si>
  <si>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</si>
  <si>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</si>
  <si>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</si>
  <si>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</si>
  <si>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Dhaifalah Ishraq</t>
  </si>
  <si>
    <t>Petřková Jana</t>
  </si>
  <si>
    <t>Zdravotní výkony vykázané na pracovišti v rámci ambulantní péče dle lékařů *</t>
  </si>
  <si>
    <t>06</t>
  </si>
  <si>
    <t>107</t>
  </si>
  <si>
    <t>V</t>
  </si>
  <si>
    <t>09511</t>
  </si>
  <si>
    <t>MINIMÁLNÍ KONTAKT LÉKAŘE S PACIENTEM</t>
  </si>
  <si>
    <t>09513</t>
  </si>
  <si>
    <t>TELEFONICKÁ KONZULTACE OŠETŘUJÍCÍHO LÉKAŘE PACIENT</t>
  </si>
  <si>
    <t>208</t>
  </si>
  <si>
    <t>09117</t>
  </si>
  <si>
    <t>ODBĚR KRVE ZE ŽÍLY U DÍTĚTĚ DO 10 LET</t>
  </si>
  <si>
    <t>28021</t>
  </si>
  <si>
    <t>KLINICKO GENETICKÉ VYŠETŘENÍ KOMPLEXNÍ NAPLNĚNÉ ST</t>
  </si>
  <si>
    <t>28105</t>
  </si>
  <si>
    <t>GENETICKÉ HODNOCENÍ RIZIKA VROZENÝCH CHROMOSOMÁLNÍ</t>
  </si>
  <si>
    <t>28023</t>
  </si>
  <si>
    <t>KLINICKOGENETICKÉ VYŠETŘENÍ KONTROLNÍ</t>
  </si>
  <si>
    <t>09543</t>
  </si>
  <si>
    <t>Signalni kod</t>
  </si>
  <si>
    <t>28022</t>
  </si>
  <si>
    <t>CÍLENÉ KLINICKOGENETICKÉ VYŠETŘENÍ PŘI DOSUD NEUZA</t>
  </si>
  <si>
    <t>09555</t>
  </si>
  <si>
    <t>OŠETŘENÍ DÍTĚTE DO 6 LET</t>
  </si>
  <si>
    <t>09119</t>
  </si>
  <si>
    <t xml:space="preserve">ODBĚR KRVE ZE ŽÍLY U DOSPĚLÉHO NEBO DÍTĚTE NAD 10 </t>
  </si>
  <si>
    <t>09115</t>
  </si>
  <si>
    <t>ODBĚR BIOLOGICKÉHO MATERIÁLU JINÉHO NEŽ KREV NA KV</t>
  </si>
  <si>
    <t>09</t>
  </si>
  <si>
    <t>816</t>
  </si>
  <si>
    <t>94161</t>
  </si>
  <si>
    <t>VYŠETŘENÍ CHROMOZOMŮ Z CHORIOVÉ TKÁNĚ DLOUHODOBĚ K</t>
  </si>
  <si>
    <t>94181</t>
  </si>
  <si>
    <t>ZHOTOVENÍ KARYOTYPU Z JEDNÉ MITÓZY</t>
  </si>
  <si>
    <t>94119</t>
  </si>
  <si>
    <t>IZOLACE A UCHOVÁNÍ LIDSKÉ DNA (RNA)</t>
  </si>
  <si>
    <t>94115</t>
  </si>
  <si>
    <t>IN SITU HYBRIDIZACE LIDSKÉ DNA SE ZNAČENOU SONDOU</t>
  </si>
  <si>
    <t>94193</t>
  </si>
  <si>
    <t>ELEKTROFORÉZA NUKLEOVÝCH KYSELIN</t>
  </si>
  <si>
    <t>94199</t>
  </si>
  <si>
    <t>AMPLIFIKACE METODOU PCR</t>
  </si>
  <si>
    <t>94123</t>
  </si>
  <si>
    <t>PCR ANALÝZA LIDSKÉ DNA</t>
  </si>
  <si>
    <t>94195</t>
  </si>
  <si>
    <t>SYNTÉZA cDNA REVERZNÍ TRANSKRIPCÍ</t>
  </si>
  <si>
    <t>94113</t>
  </si>
  <si>
    <t>SEPARACE MATEŘSKÉ A PLODOVÉ TKÁNĚ PRO CHORIOVÉ BIO</t>
  </si>
  <si>
    <t>94165</t>
  </si>
  <si>
    <t>G PRUHOVÁNÍ CHROMOZOMŮ</t>
  </si>
  <si>
    <t>94129</t>
  </si>
  <si>
    <t>RUTINNÍ VYŠETŘENÍ CHROMOZOMU Z PERIFERNÍ KRVE</t>
  </si>
  <si>
    <t>94135</t>
  </si>
  <si>
    <t>ZHODNOCENÍ ZÍSKANÝCH ABERACÍ V PERIFERNÍ KRVI</t>
  </si>
  <si>
    <t>94153</t>
  </si>
  <si>
    <t>VYŠETŘENÍ CHROMOZOMŮ Z PLODOVÉ VODY</t>
  </si>
  <si>
    <t>94163</t>
  </si>
  <si>
    <t>VYŠETŘENÍ CHROMOZOMŮ Z TKÁNÍ DLOUHODOBĚ KULTIVOVAN</t>
  </si>
  <si>
    <t>94175</t>
  </si>
  <si>
    <t>HODNOCENÍ DALŠÍCH MITÓZ</t>
  </si>
  <si>
    <t>94173</t>
  </si>
  <si>
    <t>C PRUHOVÁNÍ CHROMOZOMŮ</t>
  </si>
  <si>
    <t>94295</t>
  </si>
  <si>
    <t>(VZP) VÝSLEDEK VYŠETŘENÍ NEGATIVNÍ</t>
  </si>
  <si>
    <t>94976</t>
  </si>
  <si>
    <t>(VZP) BRCA 1, 2 - KOMPLET</t>
  </si>
  <si>
    <t>94296</t>
  </si>
  <si>
    <t>(VZP) VÝSLEDEK VYŠETŘENÍ POZITIVNÍ</t>
  </si>
  <si>
    <t>94977</t>
  </si>
  <si>
    <t>(VZP) VYŠETŘENÍ CYSTICKÉ FIBRÓZY (CTFR 35/50)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</si>
  <si>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</si>
  <si>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</si>
  <si>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</si>
  <si>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</si>
  <si>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</si>
  <si>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</si>
  <si>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08 - Porodnicko-gynekologická klinika</t>
  </si>
  <si>
    <t>09 - Novorozenecké oddělení</t>
  </si>
  <si>
    <t>10 - Dětská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</si>
  <si>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</si>
  <si>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</si>
  <si>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</si>
  <si>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</si>
  <si>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</si>
  <si>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26 - Oddělení rehabilitace</t>
  </si>
  <si>
    <t>32 - Hemato-onkologická klinika</t>
  </si>
  <si>
    <t>50 - Kardiochirurgická klinika</t>
  </si>
  <si>
    <t>01</t>
  </si>
  <si>
    <t>02</t>
  </si>
  <si>
    <t>03</t>
  </si>
  <si>
    <t>04</t>
  </si>
  <si>
    <t>08</t>
  </si>
  <si>
    <t>10</t>
  </si>
  <si>
    <t>94211</t>
  </si>
  <si>
    <t>DLOUHODOBÁ KULTIVACE BUNĚK RŮZNÝCH TKÁNÍ Z PRENATÁ</t>
  </si>
  <si>
    <t>16</t>
  </si>
  <si>
    <t>17</t>
  </si>
  <si>
    <t>18</t>
  </si>
  <si>
    <t>20</t>
  </si>
  <si>
    <t>21</t>
  </si>
  <si>
    <t>26</t>
  </si>
  <si>
    <t>32</t>
  </si>
  <si>
    <t>50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</si>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</sst>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5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2" borderId="55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26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25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57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6" xfId="0" applyFont="1" applyBorder="1" applyAlignment="1">
      <alignment horizontal="left" indent="1"/>
    </xf>
    <xf numFmtId="0" fontId="60" fillId="0" borderId="81" xfId="0" applyFont="1" applyBorder="1" applyAlignment="1">
      <alignment horizontal="left" indent="1"/>
    </xf>
    <xf numFmtId="0" fontId="60" fillId="4" borderId="86" xfId="0" applyFont="1" applyFill="1" applyBorder="1" applyAlignment="1">
      <alignment horizontal="left"/>
    </xf>
    <xf numFmtId="169" fontId="60" fillId="4" borderId="87" xfId="0" applyNumberFormat="1" applyFont="1" applyFill="1" applyBorder="1"/>
    <xf numFmtId="9" fontId="60" fillId="4" borderId="87" xfId="0" applyNumberFormat="1" applyFont="1" applyFill="1" applyBorder="1"/>
    <xf numFmtId="9" fontId="60" fillId="4" borderId="88" xfId="0" applyNumberFormat="1" applyFont="1" applyFill="1" applyBorder="1"/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87" xfId="0" applyNumberFormat="1" applyFont="1" applyFill="1" applyBorder="1"/>
    <xf numFmtId="169" fontId="33" fillId="0" borderId="88" xfId="0" applyNumberFormat="1" applyFont="1" applyFill="1" applyBorder="1"/>
    <xf numFmtId="169" fontId="33" fillId="0" borderId="82" xfId="0" applyNumberFormat="1" applyFont="1" applyFill="1" applyBorder="1"/>
    <xf numFmtId="169" fontId="33" fillId="0" borderId="83" xfId="0" applyNumberFormat="1" applyFont="1" applyFill="1" applyBorder="1"/>
    <xf numFmtId="0" fontId="40" fillId="0" borderId="8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3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2"/>
      <tableStyleElement type="headerRow" dxfId="101"/>
      <tableStyleElement type="totalRow" dxfId="100"/>
      <tableStyleElement type="firstColumn" dxfId="99"/>
      <tableStyleElement type="lastColumn" dxfId="98"/>
      <tableStyleElement type="firstRowStripe" dxfId="97"/>
      <tableStyleElement type="firstColumnStripe" dxfId="96"/>
    </tableStyle>
    <tableStyle name="TableStyleMedium2 2" pivot="0" count="7">
      <tableStyleElement type="wholeTable" dxfId="95"/>
      <tableStyleElement type="headerRow" dxfId="94"/>
      <tableStyleElement type="totalRow" dxfId="93"/>
      <tableStyleElement type="firstColumn" dxfId="92"/>
      <tableStyleElement type="lastColumn" dxfId="91"/>
      <tableStyleElement type="firstRowStripe" dxfId="90"/>
      <tableStyleElement type="firstColumnStripe" dxfId="8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3.3626679824887349</c:v>
                </c:pt>
                <c:pt idx="1">
                  <c:v>3.8002433536221338</c:v>
                </c:pt>
                <c:pt idx="2">
                  <c:v>3.9348003781265919</c:v>
                </c:pt>
                <c:pt idx="3">
                  <c:v>3.8808664277471188</c:v>
                </c:pt>
                <c:pt idx="4">
                  <c:v>3.7260642876400989</c:v>
                </c:pt>
                <c:pt idx="5">
                  <c:v>3.4404505664554561</c:v>
                </c:pt>
                <c:pt idx="6">
                  <c:v>3.1857185633074949</c:v>
                </c:pt>
                <c:pt idx="7">
                  <c:v>3.1588824248300469</c:v>
                </c:pt>
                <c:pt idx="8">
                  <c:v>3.0982875752717987</c:v>
                </c:pt>
                <c:pt idx="9">
                  <c:v>3.137347806089144</c:v>
                </c:pt>
                <c:pt idx="10">
                  <c:v>2.9824522555168964</c:v>
                </c:pt>
                <c:pt idx="11">
                  <c:v>2.8340774487194902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26698080"/>
        <c:axId val="-92670406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3.7884834635546105</c:v>
                </c:pt>
                <c:pt idx="1">
                  <c:v>3.7884834635546105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26709504"/>
        <c:axId val="-926699712"/>
      </c:scatterChart>
      <c:catAx>
        <c:axId val="-926698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926704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267040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926698080"/>
        <c:crosses val="autoZero"/>
        <c:crossBetween val="between"/>
      </c:valAx>
      <c:valAx>
        <c:axId val="-92670950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926699712"/>
        <c:crosses val="max"/>
        <c:crossBetween val="midCat"/>
      </c:valAx>
      <c:valAx>
        <c:axId val="-92669971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92670950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2" totalsRowShown="0" headerRowDxfId="88" tableBorderDxfId="87">
  <autoFilter ref="A7:S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6"/>
    <tableColumn id="2" name="popis" dataDxfId="85"/>
    <tableColumn id="3" name="01 uv_s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69">
      <calculatedColumnFormula>IF(Tabulka[[#This Row],[15_vzpl]]=0,"",Tabulka[[#This Row],[14_vzsk]]/Tabulka[[#This Row],[15_vzpl]])</calculatedColumnFormula>
    </tableColumn>
    <tableColumn id="20" name="17_vzroz" dataDxfId="68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70" totalsRowShown="0">
  <autoFilter ref="C3:S170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266</v>
      </c>
      <c r="B2" s="46"/>
    </row>
    <row r="3" spans="1:3" ht="14.4" customHeight="1" thickBot="1" x14ac:dyDescent="0.35">
      <c r="A3" s="325" t="s">
        <v>139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135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268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136</v>
      </c>
      <c r="C11" s="47" t="s">
        <v>113</v>
      </c>
    </row>
    <row r="12" spans="1:3" ht="14.4" customHeight="1" x14ac:dyDescent="0.3">
      <c r="A12" s="146" t="str">
        <f t="shared" ref="A12:A21" si="2">HYPERLINK("#'"&amp;C12&amp;"'!A1",C12)</f>
        <v>LŽ Detail</v>
      </c>
      <c r="B12" s="90" t="s">
        <v>159</v>
      </c>
      <c r="C12" s="47" t="s">
        <v>114</v>
      </c>
    </row>
    <row r="13" spans="1:3" ht="14.4" customHeight="1" x14ac:dyDescent="0.3">
      <c r="A13" s="146" t="str">
        <f t="shared" si="2"/>
        <v>LŽ Statim</v>
      </c>
      <c r="B13" s="254" t="s">
        <v>191</v>
      </c>
      <c r="C13" s="47" t="s">
        <v>201</v>
      </c>
    </row>
    <row r="14" spans="1:3" ht="14.4" customHeight="1" x14ac:dyDescent="0.3">
      <c r="A14" s="146" t="str">
        <f t="shared" si="2"/>
        <v>Léky Recepty</v>
      </c>
      <c r="B14" s="90" t="s">
        <v>137</v>
      </c>
      <c r="C14" s="47" t="s">
        <v>115</v>
      </c>
    </row>
    <row r="15" spans="1:3" ht="14.4" customHeight="1" x14ac:dyDescent="0.3">
      <c r="A15" s="146" t="str">
        <f t="shared" si="2"/>
        <v>LRp Lékaři</v>
      </c>
      <c r="B15" s="90" t="s">
        <v>145</v>
      </c>
      <c r="C15" s="47" t="s">
        <v>146</v>
      </c>
    </row>
    <row r="16" spans="1:3" ht="14.4" customHeight="1" x14ac:dyDescent="0.3">
      <c r="A16" s="146" t="str">
        <f t="shared" si="2"/>
        <v>LRp Detail</v>
      </c>
      <c r="B16" s="90" t="s">
        <v>776</v>
      </c>
      <c r="C16" s="47" t="s">
        <v>116</v>
      </c>
    </row>
    <row r="17" spans="1:3" ht="28.8" customHeight="1" x14ac:dyDescent="0.3">
      <c r="A17" s="146" t="str">
        <f t="shared" si="2"/>
        <v>LRp PL</v>
      </c>
      <c r="B17" s="592" t="s">
        <v>777</v>
      </c>
      <c r="C17" s="47" t="s">
        <v>142</v>
      </c>
    </row>
    <row r="18" spans="1:3" ht="14.4" customHeight="1" x14ac:dyDescent="0.3">
      <c r="A18" s="146" t="str">
        <f>HYPERLINK("#'"&amp;C18&amp;"'!A1",C18)</f>
        <v>LRp PL Detail</v>
      </c>
      <c r="B18" s="90" t="s">
        <v>802</v>
      </c>
      <c r="C18" s="47" t="s">
        <v>143</v>
      </c>
    </row>
    <row r="19" spans="1:3" ht="14.4" customHeight="1" x14ac:dyDescent="0.3">
      <c r="A19" s="148" t="str">
        <f t="shared" ref="A19" si="3">HYPERLINK("#'"&amp;C19&amp;"'!A1",C19)</f>
        <v>Materiál Žádanky</v>
      </c>
      <c r="B19" s="90" t="s">
        <v>138</v>
      </c>
      <c r="C19" s="47" t="s">
        <v>117</v>
      </c>
    </row>
    <row r="20" spans="1:3" ht="14.4" customHeight="1" x14ac:dyDescent="0.3">
      <c r="A20" s="146" t="str">
        <f t="shared" si="2"/>
        <v>MŽ Detail</v>
      </c>
      <c r="B20" s="90" t="s">
        <v>1303</v>
      </c>
      <c r="C20" s="47" t="s">
        <v>118</v>
      </c>
    </row>
    <row r="21" spans="1:3" ht="14.4" customHeight="1" thickBot="1" x14ac:dyDescent="0.35">
      <c r="A21" s="148" t="str">
        <f t="shared" si="2"/>
        <v>Osobní náklady</v>
      </c>
      <c r="B21" s="90" t="s">
        <v>105</v>
      </c>
      <c r="C21" s="47" t="s">
        <v>119</v>
      </c>
    </row>
    <row r="22" spans="1:3" ht="14.4" customHeight="1" thickBot="1" x14ac:dyDescent="0.35">
      <c r="A22" s="93"/>
      <c r="B22" s="93"/>
    </row>
    <row r="23" spans="1:3" ht="14.4" customHeight="1" thickBot="1" x14ac:dyDescent="0.35">
      <c r="A23" s="328" t="s">
        <v>109</v>
      </c>
      <c r="B23" s="326"/>
    </row>
    <row r="24" spans="1:3" ht="14.4" customHeight="1" x14ac:dyDescent="0.3">
      <c r="A24" s="149" t="str">
        <f t="shared" ref="A24:A29" si="4">HYPERLINK("#'"&amp;C24&amp;"'!A1",C24)</f>
        <v>ZV Vykáz.-A</v>
      </c>
      <c r="B24" s="89" t="s">
        <v>1335</v>
      </c>
      <c r="C24" s="47" t="s">
        <v>122</v>
      </c>
    </row>
    <row r="25" spans="1:3" ht="14.4" customHeight="1" x14ac:dyDescent="0.3">
      <c r="A25" s="146" t="str">
        <f t="shared" ref="A25" si="5">HYPERLINK("#'"&amp;C25&amp;"'!A1",C25)</f>
        <v>ZV Vykáz.-A Lékaři</v>
      </c>
      <c r="B25" s="90" t="s">
        <v>1342</v>
      </c>
      <c r="C25" s="47" t="s">
        <v>204</v>
      </c>
    </row>
    <row r="26" spans="1:3" ht="14.4" customHeight="1" x14ac:dyDescent="0.3">
      <c r="A26" s="146" t="str">
        <f t="shared" si="4"/>
        <v>ZV Vykáz.-A Detail</v>
      </c>
      <c r="B26" s="90" t="s">
        <v>1411</v>
      </c>
      <c r="C26" s="47" t="s">
        <v>123</v>
      </c>
    </row>
    <row r="27" spans="1:3" ht="14.4" customHeight="1" x14ac:dyDescent="0.3">
      <c r="A27" s="267" t="str">
        <f>HYPERLINK("#'"&amp;C27&amp;"'!A1",C27)</f>
        <v>ZV Vykáz.-A Det.Lék.</v>
      </c>
      <c r="B27" s="90" t="s">
        <v>1412</v>
      </c>
      <c r="C27" s="47" t="s">
        <v>229</v>
      </c>
    </row>
    <row r="28" spans="1:3" ht="14.4" customHeight="1" x14ac:dyDescent="0.3">
      <c r="A28" s="146" t="str">
        <f t="shared" si="4"/>
        <v>ZV Vykáz.-H</v>
      </c>
      <c r="B28" s="90" t="s">
        <v>126</v>
      </c>
      <c r="C28" s="47" t="s">
        <v>124</v>
      </c>
    </row>
    <row r="29" spans="1:3" ht="14.4" customHeight="1" x14ac:dyDescent="0.3">
      <c r="A29" s="146" t="str">
        <f t="shared" si="4"/>
        <v>ZV Vykáz.-H Detail</v>
      </c>
      <c r="B29" s="90" t="s">
        <v>1444</v>
      </c>
      <c r="C29" s="47" t="s">
        <v>125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137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266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144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28</v>
      </c>
      <c r="B5" s="488" t="s">
        <v>507</v>
      </c>
      <c r="C5" s="491">
        <v>18475.340000000004</v>
      </c>
      <c r="D5" s="491">
        <v>78</v>
      </c>
      <c r="E5" s="491">
        <v>18475.340000000004</v>
      </c>
      <c r="F5" s="543">
        <v>1</v>
      </c>
      <c r="G5" s="491">
        <v>77</v>
      </c>
      <c r="H5" s="543">
        <v>0.98717948717948723</v>
      </c>
      <c r="I5" s="491">
        <v>0</v>
      </c>
      <c r="J5" s="543">
        <v>0</v>
      </c>
      <c r="K5" s="491">
        <v>1</v>
      </c>
      <c r="L5" s="543">
        <v>1.282051282051282E-2</v>
      </c>
      <c r="M5" s="491" t="s">
        <v>68</v>
      </c>
      <c r="N5" s="150"/>
    </row>
    <row r="6" spans="1:14" ht="14.4" customHeight="1" x14ac:dyDescent="0.3">
      <c r="A6" s="487">
        <v>28</v>
      </c>
      <c r="B6" s="488" t="s">
        <v>508</v>
      </c>
      <c r="C6" s="491">
        <v>18475.340000000004</v>
      </c>
      <c r="D6" s="491">
        <v>78</v>
      </c>
      <c r="E6" s="491">
        <v>18475.340000000004</v>
      </c>
      <c r="F6" s="543">
        <v>1</v>
      </c>
      <c r="G6" s="491">
        <v>77</v>
      </c>
      <c r="H6" s="543">
        <v>0.98717948717948723</v>
      </c>
      <c r="I6" s="491">
        <v>0</v>
      </c>
      <c r="J6" s="543">
        <v>0</v>
      </c>
      <c r="K6" s="491">
        <v>1</v>
      </c>
      <c r="L6" s="543">
        <v>1.282051282051282E-2</v>
      </c>
      <c r="M6" s="491" t="s">
        <v>1</v>
      </c>
      <c r="N6" s="150"/>
    </row>
    <row r="7" spans="1:14" ht="14.4" customHeight="1" x14ac:dyDescent="0.3">
      <c r="A7" s="487" t="s">
        <v>462</v>
      </c>
      <c r="B7" s="488" t="s">
        <v>3</v>
      </c>
      <c r="C7" s="491">
        <v>18475.340000000004</v>
      </c>
      <c r="D7" s="491">
        <v>78</v>
      </c>
      <c r="E7" s="491">
        <v>18475.340000000004</v>
      </c>
      <c r="F7" s="543">
        <v>1</v>
      </c>
      <c r="G7" s="491">
        <v>77</v>
      </c>
      <c r="H7" s="543">
        <v>0.98717948717948723</v>
      </c>
      <c r="I7" s="491">
        <v>0</v>
      </c>
      <c r="J7" s="543">
        <v>0</v>
      </c>
      <c r="K7" s="491">
        <v>1</v>
      </c>
      <c r="L7" s="543">
        <v>1.282051282051282E-2</v>
      </c>
      <c r="M7" s="491" t="s">
        <v>469</v>
      </c>
      <c r="N7" s="150"/>
    </row>
    <row r="9" spans="1:14" ht="14.4" customHeight="1" x14ac:dyDescent="0.3">
      <c r="A9" s="487">
        <v>28</v>
      </c>
      <c r="B9" s="488" t="s">
        <v>507</v>
      </c>
      <c r="C9" s="491" t="s">
        <v>464</v>
      </c>
      <c r="D9" s="491" t="s">
        <v>464</v>
      </c>
      <c r="E9" s="491" t="s">
        <v>464</v>
      </c>
      <c r="F9" s="543" t="s">
        <v>464</v>
      </c>
      <c r="G9" s="491" t="s">
        <v>464</v>
      </c>
      <c r="H9" s="543" t="s">
        <v>464</v>
      </c>
      <c r="I9" s="491" t="s">
        <v>464</v>
      </c>
      <c r="J9" s="543" t="s">
        <v>464</v>
      </c>
      <c r="K9" s="491" t="s">
        <v>464</v>
      </c>
      <c r="L9" s="543" t="s">
        <v>464</v>
      </c>
      <c r="M9" s="491" t="s">
        <v>68</v>
      </c>
      <c r="N9" s="150"/>
    </row>
    <row r="10" spans="1:14" ht="14.4" customHeight="1" x14ac:dyDescent="0.3">
      <c r="A10" s="487" t="s">
        <v>509</v>
      </c>
      <c r="B10" s="488" t="s">
        <v>508</v>
      </c>
      <c r="C10" s="491">
        <v>18475.340000000004</v>
      </c>
      <c r="D10" s="491">
        <v>78</v>
      </c>
      <c r="E10" s="491">
        <v>18475.340000000004</v>
      </c>
      <c r="F10" s="543">
        <v>1</v>
      </c>
      <c r="G10" s="491">
        <v>77</v>
      </c>
      <c r="H10" s="543">
        <v>0.98717948717948723</v>
      </c>
      <c r="I10" s="491">
        <v>0</v>
      </c>
      <c r="J10" s="543">
        <v>0</v>
      </c>
      <c r="K10" s="491">
        <v>1</v>
      </c>
      <c r="L10" s="543">
        <v>1.282051282051282E-2</v>
      </c>
      <c r="M10" s="491" t="s">
        <v>1</v>
      </c>
      <c r="N10" s="150"/>
    </row>
    <row r="11" spans="1:14" ht="14.4" customHeight="1" x14ac:dyDescent="0.3">
      <c r="A11" s="487" t="s">
        <v>509</v>
      </c>
      <c r="B11" s="488" t="s">
        <v>510</v>
      </c>
      <c r="C11" s="491">
        <v>18475.340000000004</v>
      </c>
      <c r="D11" s="491">
        <v>78</v>
      </c>
      <c r="E11" s="491">
        <v>18475.340000000004</v>
      </c>
      <c r="F11" s="543">
        <v>1</v>
      </c>
      <c r="G11" s="491">
        <v>77</v>
      </c>
      <c r="H11" s="543">
        <v>0.98717948717948723</v>
      </c>
      <c r="I11" s="491">
        <v>0</v>
      </c>
      <c r="J11" s="543">
        <v>0</v>
      </c>
      <c r="K11" s="491">
        <v>1</v>
      </c>
      <c r="L11" s="543">
        <v>1.282051282051282E-2</v>
      </c>
      <c r="M11" s="491" t="s">
        <v>473</v>
      </c>
      <c r="N11" s="150"/>
    </row>
    <row r="12" spans="1:14" ht="14.4" customHeight="1" x14ac:dyDescent="0.3">
      <c r="A12" s="487" t="s">
        <v>464</v>
      </c>
      <c r="B12" s="488" t="s">
        <v>464</v>
      </c>
      <c r="C12" s="491" t="s">
        <v>464</v>
      </c>
      <c r="D12" s="491" t="s">
        <v>464</v>
      </c>
      <c r="E12" s="491" t="s">
        <v>464</v>
      </c>
      <c r="F12" s="543" t="s">
        <v>464</v>
      </c>
      <c r="G12" s="491" t="s">
        <v>464</v>
      </c>
      <c r="H12" s="543" t="s">
        <v>464</v>
      </c>
      <c r="I12" s="491" t="s">
        <v>464</v>
      </c>
      <c r="J12" s="543" t="s">
        <v>464</v>
      </c>
      <c r="K12" s="491" t="s">
        <v>464</v>
      </c>
      <c r="L12" s="543" t="s">
        <v>464</v>
      </c>
      <c r="M12" s="491" t="s">
        <v>474</v>
      </c>
      <c r="N12" s="150"/>
    </row>
    <row r="13" spans="1:14" ht="14.4" customHeight="1" x14ac:dyDescent="0.3">
      <c r="A13" s="487" t="s">
        <v>462</v>
      </c>
      <c r="B13" s="488" t="s">
        <v>511</v>
      </c>
      <c r="C13" s="491">
        <v>18475.340000000004</v>
      </c>
      <c r="D13" s="491">
        <v>78</v>
      </c>
      <c r="E13" s="491">
        <v>18475.340000000004</v>
      </c>
      <c r="F13" s="543">
        <v>1</v>
      </c>
      <c r="G13" s="491">
        <v>77</v>
      </c>
      <c r="H13" s="543">
        <v>0.98717948717948723</v>
      </c>
      <c r="I13" s="491">
        <v>0</v>
      </c>
      <c r="J13" s="543">
        <v>0</v>
      </c>
      <c r="K13" s="491">
        <v>1</v>
      </c>
      <c r="L13" s="543">
        <v>1.282051282051282E-2</v>
      </c>
      <c r="M13" s="491" t="s">
        <v>469</v>
      </c>
      <c r="N13" s="150"/>
    </row>
    <row r="14" spans="1:14" ht="14.4" customHeight="1" x14ac:dyDescent="0.3">
      <c r="A14" s="544" t="s">
        <v>265</v>
      </c>
    </row>
    <row r="15" spans="1:14" ht="14.4" customHeight="1" x14ac:dyDescent="0.3">
      <c r="A15" s="545" t="s">
        <v>512</v>
      </c>
    </row>
    <row r="16" spans="1:14" ht="14.4" customHeight="1" x14ac:dyDescent="0.3">
      <c r="A16" s="544" t="s">
        <v>513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145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266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144</v>
      </c>
      <c r="K3" s="384"/>
      <c r="L3" s="384"/>
      <c r="M3" s="386"/>
    </row>
    <row r="4" spans="1:13" ht="14.4" customHeight="1" thickBot="1" x14ac:dyDescent="0.35">
      <c r="A4" s="519" t="s">
        <v>134</v>
      </c>
      <c r="B4" s="520" t="s">
        <v>19</v>
      </c>
      <c r="C4" s="549"/>
      <c r="D4" s="520" t="s">
        <v>20</v>
      </c>
      <c r="E4" s="549"/>
      <c r="F4" s="520" t="s">
        <v>19</v>
      </c>
      <c r="G4" s="523" t="s">
        <v>2</v>
      </c>
      <c r="H4" s="520" t="s">
        <v>20</v>
      </c>
      <c r="I4" s="523" t="s">
        <v>2</v>
      </c>
      <c r="J4" s="520" t="s">
        <v>19</v>
      </c>
      <c r="K4" s="523" t="s">
        <v>2</v>
      </c>
      <c r="L4" s="520" t="s">
        <v>20</v>
      </c>
      <c r="M4" s="524" t="s">
        <v>2</v>
      </c>
    </row>
    <row r="5" spans="1:13" ht="14.4" customHeight="1" x14ac:dyDescent="0.3">
      <c r="A5" s="546" t="s">
        <v>514</v>
      </c>
      <c r="B5" s="537">
        <v>159.16999999999999</v>
      </c>
      <c r="C5" s="499">
        <v>1</v>
      </c>
      <c r="D5" s="550">
        <v>3</v>
      </c>
      <c r="E5" s="553" t="s">
        <v>514</v>
      </c>
      <c r="F5" s="537">
        <v>159.16999999999999</v>
      </c>
      <c r="G5" s="525">
        <v>1</v>
      </c>
      <c r="H5" s="503">
        <v>3</v>
      </c>
      <c r="I5" s="526">
        <v>1</v>
      </c>
      <c r="J5" s="556"/>
      <c r="K5" s="525">
        <v>0</v>
      </c>
      <c r="L5" s="503"/>
      <c r="M5" s="526">
        <v>0</v>
      </c>
    </row>
    <row r="6" spans="1:13" ht="14.4" customHeight="1" x14ac:dyDescent="0.3">
      <c r="A6" s="547" t="s">
        <v>515</v>
      </c>
      <c r="B6" s="538">
        <v>4225.7899999999991</v>
      </c>
      <c r="C6" s="506">
        <v>1</v>
      </c>
      <c r="D6" s="551">
        <v>17</v>
      </c>
      <c r="E6" s="554" t="s">
        <v>515</v>
      </c>
      <c r="F6" s="538">
        <v>4225.7899999999991</v>
      </c>
      <c r="G6" s="527">
        <v>1</v>
      </c>
      <c r="H6" s="510">
        <v>17</v>
      </c>
      <c r="I6" s="528">
        <v>1</v>
      </c>
      <c r="J6" s="557"/>
      <c r="K6" s="527">
        <v>0</v>
      </c>
      <c r="L6" s="510"/>
      <c r="M6" s="528">
        <v>0</v>
      </c>
    </row>
    <row r="7" spans="1:13" ht="14.4" customHeight="1" x14ac:dyDescent="0.3">
      <c r="A7" s="547" t="s">
        <v>516</v>
      </c>
      <c r="B7" s="538">
        <v>5477.6299999999992</v>
      </c>
      <c r="C7" s="506">
        <v>1</v>
      </c>
      <c r="D7" s="551">
        <v>26</v>
      </c>
      <c r="E7" s="554" t="s">
        <v>516</v>
      </c>
      <c r="F7" s="538">
        <v>5477.6299999999992</v>
      </c>
      <c r="G7" s="527">
        <v>1</v>
      </c>
      <c r="H7" s="510">
        <v>25</v>
      </c>
      <c r="I7" s="528">
        <v>0.96153846153846156</v>
      </c>
      <c r="J7" s="557">
        <v>0</v>
      </c>
      <c r="K7" s="527">
        <v>0</v>
      </c>
      <c r="L7" s="510">
        <v>1</v>
      </c>
      <c r="M7" s="528">
        <v>3.8461538461538464E-2</v>
      </c>
    </row>
    <row r="8" spans="1:13" ht="14.4" customHeight="1" x14ac:dyDescent="0.3">
      <c r="A8" s="547" t="s">
        <v>517</v>
      </c>
      <c r="B8" s="538">
        <v>842.31</v>
      </c>
      <c r="C8" s="506">
        <v>1</v>
      </c>
      <c r="D8" s="551">
        <v>4</v>
      </c>
      <c r="E8" s="554" t="s">
        <v>517</v>
      </c>
      <c r="F8" s="538">
        <v>842.31</v>
      </c>
      <c r="G8" s="527">
        <v>1</v>
      </c>
      <c r="H8" s="510">
        <v>4</v>
      </c>
      <c r="I8" s="528">
        <v>1</v>
      </c>
      <c r="J8" s="557"/>
      <c r="K8" s="527">
        <v>0</v>
      </c>
      <c r="L8" s="510"/>
      <c r="M8" s="528">
        <v>0</v>
      </c>
    </row>
    <row r="9" spans="1:13" ht="14.4" customHeight="1" thickBot="1" x14ac:dyDescent="0.35">
      <c r="A9" s="548" t="s">
        <v>518</v>
      </c>
      <c r="B9" s="539">
        <v>7770.4400000000014</v>
      </c>
      <c r="C9" s="513">
        <v>1</v>
      </c>
      <c r="D9" s="552">
        <v>28</v>
      </c>
      <c r="E9" s="555" t="s">
        <v>518</v>
      </c>
      <c r="F9" s="539">
        <v>7770.4400000000014</v>
      </c>
      <c r="G9" s="529">
        <v>1</v>
      </c>
      <c r="H9" s="517">
        <v>28</v>
      </c>
      <c r="I9" s="530">
        <v>1</v>
      </c>
      <c r="J9" s="558"/>
      <c r="K9" s="529">
        <v>0</v>
      </c>
      <c r="L9" s="517"/>
      <c r="M9" s="530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91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776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266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18475.340000000007</v>
      </c>
      <c r="N3" s="66">
        <f>SUBTOTAL(9,N7:N1048576)</f>
        <v>172</v>
      </c>
      <c r="O3" s="66">
        <f>SUBTOTAL(9,O7:O1048576)</f>
        <v>78</v>
      </c>
      <c r="P3" s="66">
        <f>SUBTOTAL(9,P7:P1048576)</f>
        <v>18475.340000000007</v>
      </c>
      <c r="Q3" s="67">
        <f>IF(M3=0,0,P3/M3)</f>
        <v>1</v>
      </c>
      <c r="R3" s="66">
        <f>SUBTOTAL(9,R7:R1048576)</f>
        <v>171</v>
      </c>
      <c r="S3" s="67">
        <f>IF(N3=0,0,R3/N3)</f>
        <v>0.9941860465116279</v>
      </c>
      <c r="T3" s="66">
        <f>SUBTOTAL(9,T7:T1048576)</f>
        <v>77</v>
      </c>
      <c r="U3" s="68">
        <f>IF(O3=0,0,T3/O3)</f>
        <v>0.98717948717948723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59" t="s">
        <v>23</v>
      </c>
      <c r="B6" s="560" t="s">
        <v>5</v>
      </c>
      <c r="C6" s="559" t="s">
        <v>24</v>
      </c>
      <c r="D6" s="560" t="s">
        <v>6</v>
      </c>
      <c r="E6" s="560" t="s">
        <v>147</v>
      </c>
      <c r="F6" s="560" t="s">
        <v>25</v>
      </c>
      <c r="G6" s="560" t="s">
        <v>26</v>
      </c>
      <c r="H6" s="560" t="s">
        <v>8</v>
      </c>
      <c r="I6" s="560" t="s">
        <v>10</v>
      </c>
      <c r="J6" s="560" t="s">
        <v>11</v>
      </c>
      <c r="K6" s="560" t="s">
        <v>12</v>
      </c>
      <c r="L6" s="560" t="s">
        <v>27</v>
      </c>
      <c r="M6" s="561" t="s">
        <v>14</v>
      </c>
      <c r="N6" s="562" t="s">
        <v>28</v>
      </c>
      <c r="O6" s="562" t="s">
        <v>28</v>
      </c>
      <c r="P6" s="562" t="s">
        <v>14</v>
      </c>
      <c r="Q6" s="562" t="s">
        <v>2</v>
      </c>
      <c r="R6" s="562" t="s">
        <v>28</v>
      </c>
      <c r="S6" s="562" t="s">
        <v>2</v>
      </c>
      <c r="T6" s="562" t="s">
        <v>28</v>
      </c>
      <c r="U6" s="563" t="s">
        <v>2</v>
      </c>
    </row>
    <row r="7" spans="1:21" ht="14.4" customHeight="1" x14ac:dyDescent="0.3">
      <c r="A7" s="564">
        <v>28</v>
      </c>
      <c r="B7" s="565" t="s">
        <v>507</v>
      </c>
      <c r="C7" s="565" t="s">
        <v>509</v>
      </c>
      <c r="D7" s="566" t="s">
        <v>774</v>
      </c>
      <c r="E7" s="567" t="s">
        <v>516</v>
      </c>
      <c r="F7" s="565" t="s">
        <v>508</v>
      </c>
      <c r="G7" s="565" t="s">
        <v>519</v>
      </c>
      <c r="H7" s="565" t="s">
        <v>464</v>
      </c>
      <c r="I7" s="565" t="s">
        <v>520</v>
      </c>
      <c r="J7" s="565" t="s">
        <v>521</v>
      </c>
      <c r="K7" s="565" t="s">
        <v>522</v>
      </c>
      <c r="L7" s="568">
        <v>263.26</v>
      </c>
      <c r="M7" s="568">
        <v>263.26</v>
      </c>
      <c r="N7" s="565">
        <v>1</v>
      </c>
      <c r="O7" s="569">
        <v>0.5</v>
      </c>
      <c r="P7" s="568">
        <v>263.26</v>
      </c>
      <c r="Q7" s="570">
        <v>1</v>
      </c>
      <c r="R7" s="565">
        <v>1</v>
      </c>
      <c r="S7" s="570">
        <v>1</v>
      </c>
      <c r="T7" s="569">
        <v>0.5</v>
      </c>
      <c r="U7" s="122">
        <v>1</v>
      </c>
    </row>
    <row r="8" spans="1:21" ht="14.4" customHeight="1" x14ac:dyDescent="0.3">
      <c r="A8" s="505">
        <v>28</v>
      </c>
      <c r="B8" s="506" t="s">
        <v>507</v>
      </c>
      <c r="C8" s="506" t="s">
        <v>509</v>
      </c>
      <c r="D8" s="571" t="s">
        <v>774</v>
      </c>
      <c r="E8" s="572" t="s">
        <v>516</v>
      </c>
      <c r="F8" s="506" t="s">
        <v>508</v>
      </c>
      <c r="G8" s="506" t="s">
        <v>519</v>
      </c>
      <c r="H8" s="506" t="s">
        <v>464</v>
      </c>
      <c r="I8" s="506" t="s">
        <v>523</v>
      </c>
      <c r="J8" s="506" t="s">
        <v>524</v>
      </c>
      <c r="K8" s="506" t="s">
        <v>525</v>
      </c>
      <c r="L8" s="507">
        <v>462.73</v>
      </c>
      <c r="M8" s="507">
        <v>462.73</v>
      </c>
      <c r="N8" s="506">
        <v>1</v>
      </c>
      <c r="O8" s="573">
        <v>1</v>
      </c>
      <c r="P8" s="507">
        <v>462.73</v>
      </c>
      <c r="Q8" s="527">
        <v>1</v>
      </c>
      <c r="R8" s="506">
        <v>1</v>
      </c>
      <c r="S8" s="527">
        <v>1</v>
      </c>
      <c r="T8" s="573">
        <v>1</v>
      </c>
      <c r="U8" s="528">
        <v>1</v>
      </c>
    </row>
    <row r="9" spans="1:21" ht="14.4" customHeight="1" x14ac:dyDescent="0.3">
      <c r="A9" s="505">
        <v>28</v>
      </c>
      <c r="B9" s="506" t="s">
        <v>507</v>
      </c>
      <c r="C9" s="506" t="s">
        <v>509</v>
      </c>
      <c r="D9" s="571" t="s">
        <v>774</v>
      </c>
      <c r="E9" s="572" t="s">
        <v>516</v>
      </c>
      <c r="F9" s="506" t="s">
        <v>508</v>
      </c>
      <c r="G9" s="506" t="s">
        <v>526</v>
      </c>
      <c r="H9" s="506" t="s">
        <v>464</v>
      </c>
      <c r="I9" s="506" t="s">
        <v>527</v>
      </c>
      <c r="J9" s="506" t="s">
        <v>528</v>
      </c>
      <c r="K9" s="506" t="s">
        <v>529</v>
      </c>
      <c r="L9" s="507">
        <v>245.74</v>
      </c>
      <c r="M9" s="507">
        <v>491.48</v>
      </c>
      <c r="N9" s="506">
        <v>2</v>
      </c>
      <c r="O9" s="573">
        <v>1</v>
      </c>
      <c r="P9" s="507">
        <v>491.48</v>
      </c>
      <c r="Q9" s="527">
        <v>1</v>
      </c>
      <c r="R9" s="506">
        <v>2</v>
      </c>
      <c r="S9" s="527">
        <v>1</v>
      </c>
      <c r="T9" s="573">
        <v>1</v>
      </c>
      <c r="U9" s="528">
        <v>1</v>
      </c>
    </row>
    <row r="10" spans="1:21" ht="14.4" customHeight="1" x14ac:dyDescent="0.3">
      <c r="A10" s="505">
        <v>28</v>
      </c>
      <c r="B10" s="506" t="s">
        <v>507</v>
      </c>
      <c r="C10" s="506" t="s">
        <v>509</v>
      </c>
      <c r="D10" s="571" t="s">
        <v>774</v>
      </c>
      <c r="E10" s="572" t="s">
        <v>516</v>
      </c>
      <c r="F10" s="506" t="s">
        <v>508</v>
      </c>
      <c r="G10" s="506" t="s">
        <v>526</v>
      </c>
      <c r="H10" s="506" t="s">
        <v>464</v>
      </c>
      <c r="I10" s="506" t="s">
        <v>530</v>
      </c>
      <c r="J10" s="506" t="s">
        <v>528</v>
      </c>
      <c r="K10" s="506" t="s">
        <v>531</v>
      </c>
      <c r="L10" s="507">
        <v>0</v>
      </c>
      <c r="M10" s="507">
        <v>0</v>
      </c>
      <c r="N10" s="506">
        <v>1</v>
      </c>
      <c r="O10" s="573">
        <v>0.5</v>
      </c>
      <c r="P10" s="507">
        <v>0</v>
      </c>
      <c r="Q10" s="527"/>
      <c r="R10" s="506">
        <v>1</v>
      </c>
      <c r="S10" s="527">
        <v>1</v>
      </c>
      <c r="T10" s="573">
        <v>0.5</v>
      </c>
      <c r="U10" s="528">
        <v>1</v>
      </c>
    </row>
    <row r="11" spans="1:21" ht="14.4" customHeight="1" x14ac:dyDescent="0.3">
      <c r="A11" s="505">
        <v>28</v>
      </c>
      <c r="B11" s="506" t="s">
        <v>507</v>
      </c>
      <c r="C11" s="506" t="s">
        <v>509</v>
      </c>
      <c r="D11" s="571" t="s">
        <v>774</v>
      </c>
      <c r="E11" s="572" t="s">
        <v>516</v>
      </c>
      <c r="F11" s="506" t="s">
        <v>508</v>
      </c>
      <c r="G11" s="506" t="s">
        <v>532</v>
      </c>
      <c r="H11" s="506" t="s">
        <v>775</v>
      </c>
      <c r="I11" s="506" t="s">
        <v>533</v>
      </c>
      <c r="J11" s="506" t="s">
        <v>534</v>
      </c>
      <c r="K11" s="506" t="s">
        <v>535</v>
      </c>
      <c r="L11" s="507">
        <v>207.45</v>
      </c>
      <c r="M11" s="507">
        <v>207.45</v>
      </c>
      <c r="N11" s="506">
        <v>1</v>
      </c>
      <c r="O11" s="573">
        <v>0.5</v>
      </c>
      <c r="P11" s="507">
        <v>207.45</v>
      </c>
      <c r="Q11" s="527">
        <v>1</v>
      </c>
      <c r="R11" s="506">
        <v>1</v>
      </c>
      <c r="S11" s="527">
        <v>1</v>
      </c>
      <c r="T11" s="573">
        <v>0.5</v>
      </c>
      <c r="U11" s="528">
        <v>1</v>
      </c>
    </row>
    <row r="12" spans="1:21" ht="14.4" customHeight="1" x14ac:dyDescent="0.3">
      <c r="A12" s="505">
        <v>28</v>
      </c>
      <c r="B12" s="506" t="s">
        <v>507</v>
      </c>
      <c r="C12" s="506" t="s">
        <v>509</v>
      </c>
      <c r="D12" s="571" t="s">
        <v>774</v>
      </c>
      <c r="E12" s="572" t="s">
        <v>516</v>
      </c>
      <c r="F12" s="506" t="s">
        <v>508</v>
      </c>
      <c r="G12" s="506" t="s">
        <v>536</v>
      </c>
      <c r="H12" s="506" t="s">
        <v>464</v>
      </c>
      <c r="I12" s="506" t="s">
        <v>537</v>
      </c>
      <c r="J12" s="506" t="s">
        <v>538</v>
      </c>
      <c r="K12" s="506" t="s">
        <v>539</v>
      </c>
      <c r="L12" s="507">
        <v>213.49</v>
      </c>
      <c r="M12" s="507">
        <v>426.98</v>
      </c>
      <c r="N12" s="506">
        <v>2</v>
      </c>
      <c r="O12" s="573">
        <v>0.5</v>
      </c>
      <c r="P12" s="507">
        <v>426.98</v>
      </c>
      <c r="Q12" s="527">
        <v>1</v>
      </c>
      <c r="R12" s="506">
        <v>2</v>
      </c>
      <c r="S12" s="527">
        <v>1</v>
      </c>
      <c r="T12" s="573">
        <v>0.5</v>
      </c>
      <c r="U12" s="528">
        <v>1</v>
      </c>
    </row>
    <row r="13" spans="1:21" ht="14.4" customHeight="1" x14ac:dyDescent="0.3">
      <c r="A13" s="505">
        <v>28</v>
      </c>
      <c r="B13" s="506" t="s">
        <v>507</v>
      </c>
      <c r="C13" s="506" t="s">
        <v>509</v>
      </c>
      <c r="D13" s="571" t="s">
        <v>774</v>
      </c>
      <c r="E13" s="572" t="s">
        <v>516</v>
      </c>
      <c r="F13" s="506" t="s">
        <v>508</v>
      </c>
      <c r="G13" s="506" t="s">
        <v>540</v>
      </c>
      <c r="H13" s="506" t="s">
        <v>464</v>
      </c>
      <c r="I13" s="506" t="s">
        <v>541</v>
      </c>
      <c r="J13" s="506" t="s">
        <v>542</v>
      </c>
      <c r="K13" s="506" t="s">
        <v>543</v>
      </c>
      <c r="L13" s="507">
        <v>39.17</v>
      </c>
      <c r="M13" s="507">
        <v>117.51</v>
      </c>
      <c r="N13" s="506">
        <v>3</v>
      </c>
      <c r="O13" s="573">
        <v>1.5</v>
      </c>
      <c r="P13" s="507">
        <v>117.51</v>
      </c>
      <c r="Q13" s="527">
        <v>1</v>
      </c>
      <c r="R13" s="506">
        <v>3</v>
      </c>
      <c r="S13" s="527">
        <v>1</v>
      </c>
      <c r="T13" s="573">
        <v>1.5</v>
      </c>
      <c r="U13" s="528">
        <v>1</v>
      </c>
    </row>
    <row r="14" spans="1:21" ht="14.4" customHeight="1" x14ac:dyDescent="0.3">
      <c r="A14" s="505">
        <v>28</v>
      </c>
      <c r="B14" s="506" t="s">
        <v>507</v>
      </c>
      <c r="C14" s="506" t="s">
        <v>509</v>
      </c>
      <c r="D14" s="571" t="s">
        <v>774</v>
      </c>
      <c r="E14" s="572" t="s">
        <v>516</v>
      </c>
      <c r="F14" s="506" t="s">
        <v>508</v>
      </c>
      <c r="G14" s="506" t="s">
        <v>544</v>
      </c>
      <c r="H14" s="506" t="s">
        <v>775</v>
      </c>
      <c r="I14" s="506" t="s">
        <v>545</v>
      </c>
      <c r="J14" s="506" t="s">
        <v>546</v>
      </c>
      <c r="K14" s="506" t="s">
        <v>547</v>
      </c>
      <c r="L14" s="507">
        <v>58.77</v>
      </c>
      <c r="M14" s="507">
        <v>117.54</v>
      </c>
      <c r="N14" s="506">
        <v>2</v>
      </c>
      <c r="O14" s="573">
        <v>0.5</v>
      </c>
      <c r="P14" s="507">
        <v>117.54</v>
      </c>
      <c r="Q14" s="527">
        <v>1</v>
      </c>
      <c r="R14" s="506">
        <v>2</v>
      </c>
      <c r="S14" s="527">
        <v>1</v>
      </c>
      <c r="T14" s="573">
        <v>0.5</v>
      </c>
      <c r="U14" s="528">
        <v>1</v>
      </c>
    </row>
    <row r="15" spans="1:21" ht="14.4" customHeight="1" x14ac:dyDescent="0.3">
      <c r="A15" s="505">
        <v>28</v>
      </c>
      <c r="B15" s="506" t="s">
        <v>507</v>
      </c>
      <c r="C15" s="506" t="s">
        <v>509</v>
      </c>
      <c r="D15" s="571" t="s">
        <v>774</v>
      </c>
      <c r="E15" s="572" t="s">
        <v>516</v>
      </c>
      <c r="F15" s="506" t="s">
        <v>508</v>
      </c>
      <c r="G15" s="506" t="s">
        <v>548</v>
      </c>
      <c r="H15" s="506" t="s">
        <v>464</v>
      </c>
      <c r="I15" s="506" t="s">
        <v>549</v>
      </c>
      <c r="J15" s="506" t="s">
        <v>550</v>
      </c>
      <c r="K15" s="506" t="s">
        <v>551</v>
      </c>
      <c r="L15" s="507">
        <v>37.61</v>
      </c>
      <c r="M15" s="507">
        <v>150.44</v>
      </c>
      <c r="N15" s="506">
        <v>4</v>
      </c>
      <c r="O15" s="573">
        <v>1</v>
      </c>
      <c r="P15" s="507">
        <v>150.44</v>
      </c>
      <c r="Q15" s="527">
        <v>1</v>
      </c>
      <c r="R15" s="506">
        <v>4</v>
      </c>
      <c r="S15" s="527">
        <v>1</v>
      </c>
      <c r="T15" s="573">
        <v>1</v>
      </c>
      <c r="U15" s="528">
        <v>1</v>
      </c>
    </row>
    <row r="16" spans="1:21" ht="14.4" customHeight="1" x14ac:dyDescent="0.3">
      <c r="A16" s="505">
        <v>28</v>
      </c>
      <c r="B16" s="506" t="s">
        <v>507</v>
      </c>
      <c r="C16" s="506" t="s">
        <v>509</v>
      </c>
      <c r="D16" s="571" t="s">
        <v>774</v>
      </c>
      <c r="E16" s="572" t="s">
        <v>516</v>
      </c>
      <c r="F16" s="506" t="s">
        <v>508</v>
      </c>
      <c r="G16" s="506" t="s">
        <v>548</v>
      </c>
      <c r="H16" s="506" t="s">
        <v>464</v>
      </c>
      <c r="I16" s="506" t="s">
        <v>552</v>
      </c>
      <c r="J16" s="506" t="s">
        <v>550</v>
      </c>
      <c r="K16" s="506" t="s">
        <v>553</v>
      </c>
      <c r="L16" s="507">
        <v>37.61</v>
      </c>
      <c r="M16" s="507">
        <v>225.66</v>
      </c>
      <c r="N16" s="506">
        <v>6</v>
      </c>
      <c r="O16" s="573">
        <v>1</v>
      </c>
      <c r="P16" s="507">
        <v>225.66</v>
      </c>
      <c r="Q16" s="527">
        <v>1</v>
      </c>
      <c r="R16" s="506">
        <v>6</v>
      </c>
      <c r="S16" s="527">
        <v>1</v>
      </c>
      <c r="T16" s="573">
        <v>1</v>
      </c>
      <c r="U16" s="528">
        <v>1</v>
      </c>
    </row>
    <row r="17" spans="1:21" ht="14.4" customHeight="1" x14ac:dyDescent="0.3">
      <c r="A17" s="505">
        <v>28</v>
      </c>
      <c r="B17" s="506" t="s">
        <v>507</v>
      </c>
      <c r="C17" s="506" t="s">
        <v>509</v>
      </c>
      <c r="D17" s="571" t="s">
        <v>774</v>
      </c>
      <c r="E17" s="572" t="s">
        <v>516</v>
      </c>
      <c r="F17" s="506" t="s">
        <v>508</v>
      </c>
      <c r="G17" s="506" t="s">
        <v>554</v>
      </c>
      <c r="H17" s="506" t="s">
        <v>464</v>
      </c>
      <c r="I17" s="506" t="s">
        <v>555</v>
      </c>
      <c r="J17" s="506" t="s">
        <v>556</v>
      </c>
      <c r="K17" s="506" t="s">
        <v>557</v>
      </c>
      <c r="L17" s="507">
        <v>182.22</v>
      </c>
      <c r="M17" s="507">
        <v>182.22</v>
      </c>
      <c r="N17" s="506">
        <v>1</v>
      </c>
      <c r="O17" s="573">
        <v>1</v>
      </c>
      <c r="P17" s="507">
        <v>182.22</v>
      </c>
      <c r="Q17" s="527">
        <v>1</v>
      </c>
      <c r="R17" s="506">
        <v>1</v>
      </c>
      <c r="S17" s="527">
        <v>1</v>
      </c>
      <c r="T17" s="573">
        <v>1</v>
      </c>
      <c r="U17" s="528">
        <v>1</v>
      </c>
    </row>
    <row r="18" spans="1:21" ht="14.4" customHeight="1" x14ac:dyDescent="0.3">
      <c r="A18" s="505">
        <v>28</v>
      </c>
      <c r="B18" s="506" t="s">
        <v>507</v>
      </c>
      <c r="C18" s="506" t="s">
        <v>509</v>
      </c>
      <c r="D18" s="571" t="s">
        <v>774</v>
      </c>
      <c r="E18" s="572" t="s">
        <v>516</v>
      </c>
      <c r="F18" s="506" t="s">
        <v>508</v>
      </c>
      <c r="G18" s="506" t="s">
        <v>558</v>
      </c>
      <c r="H18" s="506" t="s">
        <v>464</v>
      </c>
      <c r="I18" s="506" t="s">
        <v>559</v>
      </c>
      <c r="J18" s="506" t="s">
        <v>560</v>
      </c>
      <c r="K18" s="506" t="s">
        <v>561</v>
      </c>
      <c r="L18" s="507">
        <v>69.39</v>
      </c>
      <c r="M18" s="507">
        <v>69.39</v>
      </c>
      <c r="N18" s="506">
        <v>1</v>
      </c>
      <c r="O18" s="573">
        <v>0.5</v>
      </c>
      <c r="P18" s="507">
        <v>69.39</v>
      </c>
      <c r="Q18" s="527">
        <v>1</v>
      </c>
      <c r="R18" s="506">
        <v>1</v>
      </c>
      <c r="S18" s="527">
        <v>1</v>
      </c>
      <c r="T18" s="573">
        <v>0.5</v>
      </c>
      <c r="U18" s="528">
        <v>1</v>
      </c>
    </row>
    <row r="19" spans="1:21" ht="14.4" customHeight="1" x14ac:dyDescent="0.3">
      <c r="A19" s="505">
        <v>28</v>
      </c>
      <c r="B19" s="506" t="s">
        <v>507</v>
      </c>
      <c r="C19" s="506" t="s">
        <v>509</v>
      </c>
      <c r="D19" s="571" t="s">
        <v>774</v>
      </c>
      <c r="E19" s="572" t="s">
        <v>516</v>
      </c>
      <c r="F19" s="506" t="s">
        <v>508</v>
      </c>
      <c r="G19" s="506" t="s">
        <v>562</v>
      </c>
      <c r="H19" s="506" t="s">
        <v>775</v>
      </c>
      <c r="I19" s="506" t="s">
        <v>563</v>
      </c>
      <c r="J19" s="506" t="s">
        <v>564</v>
      </c>
      <c r="K19" s="506" t="s">
        <v>565</v>
      </c>
      <c r="L19" s="507">
        <v>173.12</v>
      </c>
      <c r="M19" s="507">
        <v>173.12</v>
      </c>
      <c r="N19" s="506">
        <v>1</v>
      </c>
      <c r="O19" s="573">
        <v>0.5</v>
      </c>
      <c r="P19" s="507">
        <v>173.12</v>
      </c>
      <c r="Q19" s="527">
        <v>1</v>
      </c>
      <c r="R19" s="506">
        <v>1</v>
      </c>
      <c r="S19" s="527">
        <v>1</v>
      </c>
      <c r="T19" s="573">
        <v>0.5</v>
      </c>
      <c r="U19" s="528">
        <v>1</v>
      </c>
    </row>
    <row r="20" spans="1:21" ht="14.4" customHeight="1" x14ac:dyDescent="0.3">
      <c r="A20" s="505">
        <v>28</v>
      </c>
      <c r="B20" s="506" t="s">
        <v>507</v>
      </c>
      <c r="C20" s="506" t="s">
        <v>509</v>
      </c>
      <c r="D20" s="571" t="s">
        <v>774</v>
      </c>
      <c r="E20" s="572" t="s">
        <v>516</v>
      </c>
      <c r="F20" s="506" t="s">
        <v>508</v>
      </c>
      <c r="G20" s="506" t="s">
        <v>566</v>
      </c>
      <c r="H20" s="506" t="s">
        <v>464</v>
      </c>
      <c r="I20" s="506" t="s">
        <v>567</v>
      </c>
      <c r="J20" s="506" t="s">
        <v>568</v>
      </c>
      <c r="K20" s="506" t="s">
        <v>569</v>
      </c>
      <c r="L20" s="507">
        <v>0</v>
      </c>
      <c r="M20" s="507">
        <v>0</v>
      </c>
      <c r="N20" s="506">
        <v>2</v>
      </c>
      <c r="O20" s="573">
        <v>1.5</v>
      </c>
      <c r="P20" s="507">
        <v>0</v>
      </c>
      <c r="Q20" s="527"/>
      <c r="R20" s="506">
        <v>2</v>
      </c>
      <c r="S20" s="527">
        <v>1</v>
      </c>
      <c r="T20" s="573">
        <v>1.5</v>
      </c>
      <c r="U20" s="528">
        <v>1</v>
      </c>
    </row>
    <row r="21" spans="1:21" ht="14.4" customHeight="1" x14ac:dyDescent="0.3">
      <c r="A21" s="505">
        <v>28</v>
      </c>
      <c r="B21" s="506" t="s">
        <v>507</v>
      </c>
      <c r="C21" s="506" t="s">
        <v>509</v>
      </c>
      <c r="D21" s="571" t="s">
        <v>774</v>
      </c>
      <c r="E21" s="572" t="s">
        <v>516</v>
      </c>
      <c r="F21" s="506" t="s">
        <v>508</v>
      </c>
      <c r="G21" s="506" t="s">
        <v>566</v>
      </c>
      <c r="H21" s="506" t="s">
        <v>464</v>
      </c>
      <c r="I21" s="506" t="s">
        <v>570</v>
      </c>
      <c r="J21" s="506" t="s">
        <v>568</v>
      </c>
      <c r="K21" s="506" t="s">
        <v>569</v>
      </c>
      <c r="L21" s="507">
        <v>0</v>
      </c>
      <c r="M21" s="507">
        <v>0</v>
      </c>
      <c r="N21" s="506">
        <v>2</v>
      </c>
      <c r="O21" s="573">
        <v>0.5</v>
      </c>
      <c r="P21" s="507">
        <v>0</v>
      </c>
      <c r="Q21" s="527"/>
      <c r="R21" s="506">
        <v>2</v>
      </c>
      <c r="S21" s="527">
        <v>1</v>
      </c>
      <c r="T21" s="573">
        <v>0.5</v>
      </c>
      <c r="U21" s="528">
        <v>1</v>
      </c>
    </row>
    <row r="22" spans="1:21" ht="14.4" customHeight="1" x14ac:dyDescent="0.3">
      <c r="A22" s="505">
        <v>28</v>
      </c>
      <c r="B22" s="506" t="s">
        <v>507</v>
      </c>
      <c r="C22" s="506" t="s">
        <v>509</v>
      </c>
      <c r="D22" s="571" t="s">
        <v>774</v>
      </c>
      <c r="E22" s="572" t="s">
        <v>516</v>
      </c>
      <c r="F22" s="506" t="s">
        <v>508</v>
      </c>
      <c r="G22" s="506" t="s">
        <v>571</v>
      </c>
      <c r="H22" s="506" t="s">
        <v>464</v>
      </c>
      <c r="I22" s="506" t="s">
        <v>572</v>
      </c>
      <c r="J22" s="506" t="s">
        <v>573</v>
      </c>
      <c r="K22" s="506" t="s">
        <v>574</v>
      </c>
      <c r="L22" s="507">
        <v>107.27</v>
      </c>
      <c r="M22" s="507">
        <v>214.54</v>
      </c>
      <c r="N22" s="506">
        <v>2</v>
      </c>
      <c r="O22" s="573">
        <v>0.5</v>
      </c>
      <c r="P22" s="507">
        <v>214.54</v>
      </c>
      <c r="Q22" s="527">
        <v>1</v>
      </c>
      <c r="R22" s="506">
        <v>2</v>
      </c>
      <c r="S22" s="527">
        <v>1</v>
      </c>
      <c r="T22" s="573">
        <v>0.5</v>
      </c>
      <c r="U22" s="528">
        <v>1</v>
      </c>
    </row>
    <row r="23" spans="1:21" ht="14.4" customHeight="1" x14ac:dyDescent="0.3">
      <c r="A23" s="505">
        <v>28</v>
      </c>
      <c r="B23" s="506" t="s">
        <v>507</v>
      </c>
      <c r="C23" s="506" t="s">
        <v>509</v>
      </c>
      <c r="D23" s="571" t="s">
        <v>774</v>
      </c>
      <c r="E23" s="572" t="s">
        <v>516</v>
      </c>
      <c r="F23" s="506" t="s">
        <v>508</v>
      </c>
      <c r="G23" s="506" t="s">
        <v>575</v>
      </c>
      <c r="H23" s="506" t="s">
        <v>464</v>
      </c>
      <c r="I23" s="506" t="s">
        <v>576</v>
      </c>
      <c r="J23" s="506" t="s">
        <v>577</v>
      </c>
      <c r="K23" s="506" t="s">
        <v>578</v>
      </c>
      <c r="L23" s="507">
        <v>0</v>
      </c>
      <c r="M23" s="507">
        <v>0</v>
      </c>
      <c r="N23" s="506">
        <v>1</v>
      </c>
      <c r="O23" s="573">
        <v>0.5</v>
      </c>
      <c r="P23" s="507">
        <v>0</v>
      </c>
      <c r="Q23" s="527"/>
      <c r="R23" s="506">
        <v>1</v>
      </c>
      <c r="S23" s="527">
        <v>1</v>
      </c>
      <c r="T23" s="573">
        <v>0.5</v>
      </c>
      <c r="U23" s="528">
        <v>1</v>
      </c>
    </row>
    <row r="24" spans="1:21" ht="14.4" customHeight="1" x14ac:dyDescent="0.3">
      <c r="A24" s="505">
        <v>28</v>
      </c>
      <c r="B24" s="506" t="s">
        <v>507</v>
      </c>
      <c r="C24" s="506" t="s">
        <v>509</v>
      </c>
      <c r="D24" s="571" t="s">
        <v>774</v>
      </c>
      <c r="E24" s="572" t="s">
        <v>516</v>
      </c>
      <c r="F24" s="506" t="s">
        <v>508</v>
      </c>
      <c r="G24" s="506" t="s">
        <v>579</v>
      </c>
      <c r="H24" s="506" t="s">
        <v>464</v>
      </c>
      <c r="I24" s="506" t="s">
        <v>580</v>
      </c>
      <c r="J24" s="506" t="s">
        <v>581</v>
      </c>
      <c r="K24" s="506" t="s">
        <v>582</v>
      </c>
      <c r="L24" s="507">
        <v>60.9</v>
      </c>
      <c r="M24" s="507">
        <v>182.7</v>
      </c>
      <c r="N24" s="506">
        <v>3</v>
      </c>
      <c r="O24" s="573">
        <v>2</v>
      </c>
      <c r="P24" s="507">
        <v>182.7</v>
      </c>
      <c r="Q24" s="527">
        <v>1</v>
      </c>
      <c r="R24" s="506">
        <v>3</v>
      </c>
      <c r="S24" s="527">
        <v>1</v>
      </c>
      <c r="T24" s="573">
        <v>2</v>
      </c>
      <c r="U24" s="528">
        <v>1</v>
      </c>
    </row>
    <row r="25" spans="1:21" ht="14.4" customHeight="1" x14ac:dyDescent="0.3">
      <c r="A25" s="505">
        <v>28</v>
      </c>
      <c r="B25" s="506" t="s">
        <v>507</v>
      </c>
      <c r="C25" s="506" t="s">
        <v>509</v>
      </c>
      <c r="D25" s="571" t="s">
        <v>774</v>
      </c>
      <c r="E25" s="572" t="s">
        <v>516</v>
      </c>
      <c r="F25" s="506" t="s">
        <v>508</v>
      </c>
      <c r="G25" s="506" t="s">
        <v>583</v>
      </c>
      <c r="H25" s="506" t="s">
        <v>464</v>
      </c>
      <c r="I25" s="506" t="s">
        <v>584</v>
      </c>
      <c r="J25" s="506" t="s">
        <v>585</v>
      </c>
      <c r="K25" s="506" t="s">
        <v>586</v>
      </c>
      <c r="L25" s="507">
        <v>48.09</v>
      </c>
      <c r="M25" s="507">
        <v>48.09</v>
      </c>
      <c r="N25" s="506">
        <v>1</v>
      </c>
      <c r="O25" s="573">
        <v>0.5</v>
      </c>
      <c r="P25" s="507">
        <v>48.09</v>
      </c>
      <c r="Q25" s="527">
        <v>1</v>
      </c>
      <c r="R25" s="506">
        <v>1</v>
      </c>
      <c r="S25" s="527">
        <v>1</v>
      </c>
      <c r="T25" s="573">
        <v>0.5</v>
      </c>
      <c r="U25" s="528">
        <v>1</v>
      </c>
    </row>
    <row r="26" spans="1:21" ht="14.4" customHeight="1" x14ac:dyDescent="0.3">
      <c r="A26" s="505">
        <v>28</v>
      </c>
      <c r="B26" s="506" t="s">
        <v>507</v>
      </c>
      <c r="C26" s="506" t="s">
        <v>509</v>
      </c>
      <c r="D26" s="571" t="s">
        <v>774</v>
      </c>
      <c r="E26" s="572" t="s">
        <v>516</v>
      </c>
      <c r="F26" s="506" t="s">
        <v>508</v>
      </c>
      <c r="G26" s="506" t="s">
        <v>587</v>
      </c>
      <c r="H26" s="506" t="s">
        <v>464</v>
      </c>
      <c r="I26" s="506" t="s">
        <v>588</v>
      </c>
      <c r="J26" s="506" t="s">
        <v>589</v>
      </c>
      <c r="K26" s="506" t="s">
        <v>590</v>
      </c>
      <c r="L26" s="507">
        <v>101.39</v>
      </c>
      <c r="M26" s="507">
        <v>101.39</v>
      </c>
      <c r="N26" s="506">
        <v>1</v>
      </c>
      <c r="O26" s="573">
        <v>0.5</v>
      </c>
      <c r="P26" s="507">
        <v>101.39</v>
      </c>
      <c r="Q26" s="527">
        <v>1</v>
      </c>
      <c r="R26" s="506">
        <v>1</v>
      </c>
      <c r="S26" s="527">
        <v>1</v>
      </c>
      <c r="T26" s="573">
        <v>0.5</v>
      </c>
      <c r="U26" s="528">
        <v>1</v>
      </c>
    </row>
    <row r="27" spans="1:21" ht="14.4" customHeight="1" x14ac:dyDescent="0.3">
      <c r="A27" s="505">
        <v>28</v>
      </c>
      <c r="B27" s="506" t="s">
        <v>507</v>
      </c>
      <c r="C27" s="506" t="s">
        <v>509</v>
      </c>
      <c r="D27" s="571" t="s">
        <v>774</v>
      </c>
      <c r="E27" s="572" t="s">
        <v>516</v>
      </c>
      <c r="F27" s="506" t="s">
        <v>508</v>
      </c>
      <c r="G27" s="506" t="s">
        <v>591</v>
      </c>
      <c r="H27" s="506" t="s">
        <v>464</v>
      </c>
      <c r="I27" s="506" t="s">
        <v>592</v>
      </c>
      <c r="J27" s="506" t="s">
        <v>593</v>
      </c>
      <c r="K27" s="506" t="s">
        <v>594</v>
      </c>
      <c r="L27" s="507">
        <v>73.989999999999995</v>
      </c>
      <c r="M27" s="507">
        <v>443.93999999999994</v>
      </c>
      <c r="N27" s="506">
        <v>6</v>
      </c>
      <c r="O27" s="573">
        <v>1</v>
      </c>
      <c r="P27" s="507">
        <v>443.93999999999994</v>
      </c>
      <c r="Q27" s="527">
        <v>1</v>
      </c>
      <c r="R27" s="506">
        <v>6</v>
      </c>
      <c r="S27" s="527">
        <v>1</v>
      </c>
      <c r="T27" s="573">
        <v>1</v>
      </c>
      <c r="U27" s="528">
        <v>1</v>
      </c>
    </row>
    <row r="28" spans="1:21" ht="14.4" customHeight="1" x14ac:dyDescent="0.3">
      <c r="A28" s="505">
        <v>28</v>
      </c>
      <c r="B28" s="506" t="s">
        <v>507</v>
      </c>
      <c r="C28" s="506" t="s">
        <v>509</v>
      </c>
      <c r="D28" s="571" t="s">
        <v>774</v>
      </c>
      <c r="E28" s="572" t="s">
        <v>516</v>
      </c>
      <c r="F28" s="506" t="s">
        <v>508</v>
      </c>
      <c r="G28" s="506" t="s">
        <v>595</v>
      </c>
      <c r="H28" s="506" t="s">
        <v>464</v>
      </c>
      <c r="I28" s="506" t="s">
        <v>596</v>
      </c>
      <c r="J28" s="506" t="s">
        <v>597</v>
      </c>
      <c r="K28" s="506" t="s">
        <v>598</v>
      </c>
      <c r="L28" s="507">
        <v>0</v>
      </c>
      <c r="M28" s="507">
        <v>0</v>
      </c>
      <c r="N28" s="506">
        <v>1</v>
      </c>
      <c r="O28" s="573">
        <v>0.5</v>
      </c>
      <c r="P28" s="507">
        <v>0</v>
      </c>
      <c r="Q28" s="527"/>
      <c r="R28" s="506">
        <v>1</v>
      </c>
      <c r="S28" s="527">
        <v>1</v>
      </c>
      <c r="T28" s="573">
        <v>0.5</v>
      </c>
      <c r="U28" s="528">
        <v>1</v>
      </c>
    </row>
    <row r="29" spans="1:21" ht="14.4" customHeight="1" x14ac:dyDescent="0.3">
      <c r="A29" s="505">
        <v>28</v>
      </c>
      <c r="B29" s="506" t="s">
        <v>507</v>
      </c>
      <c r="C29" s="506" t="s">
        <v>509</v>
      </c>
      <c r="D29" s="571" t="s">
        <v>774</v>
      </c>
      <c r="E29" s="572" t="s">
        <v>516</v>
      </c>
      <c r="F29" s="506" t="s">
        <v>508</v>
      </c>
      <c r="G29" s="506" t="s">
        <v>599</v>
      </c>
      <c r="H29" s="506" t="s">
        <v>775</v>
      </c>
      <c r="I29" s="506" t="s">
        <v>600</v>
      </c>
      <c r="J29" s="506" t="s">
        <v>601</v>
      </c>
      <c r="K29" s="506" t="s">
        <v>602</v>
      </c>
      <c r="L29" s="507">
        <v>141.25</v>
      </c>
      <c r="M29" s="507">
        <v>282.5</v>
      </c>
      <c r="N29" s="506">
        <v>2</v>
      </c>
      <c r="O29" s="573">
        <v>0.5</v>
      </c>
      <c r="P29" s="507">
        <v>282.5</v>
      </c>
      <c r="Q29" s="527">
        <v>1</v>
      </c>
      <c r="R29" s="506">
        <v>2</v>
      </c>
      <c r="S29" s="527">
        <v>1</v>
      </c>
      <c r="T29" s="573">
        <v>0.5</v>
      </c>
      <c r="U29" s="528">
        <v>1</v>
      </c>
    </row>
    <row r="30" spans="1:21" ht="14.4" customHeight="1" x14ac:dyDescent="0.3">
      <c r="A30" s="505">
        <v>28</v>
      </c>
      <c r="B30" s="506" t="s">
        <v>507</v>
      </c>
      <c r="C30" s="506" t="s">
        <v>509</v>
      </c>
      <c r="D30" s="571" t="s">
        <v>774</v>
      </c>
      <c r="E30" s="572" t="s">
        <v>516</v>
      </c>
      <c r="F30" s="506" t="s">
        <v>508</v>
      </c>
      <c r="G30" s="506" t="s">
        <v>603</v>
      </c>
      <c r="H30" s="506" t="s">
        <v>464</v>
      </c>
      <c r="I30" s="506" t="s">
        <v>604</v>
      </c>
      <c r="J30" s="506" t="s">
        <v>605</v>
      </c>
      <c r="K30" s="506" t="s">
        <v>606</v>
      </c>
      <c r="L30" s="507">
        <v>87.67</v>
      </c>
      <c r="M30" s="507">
        <v>175.34</v>
      </c>
      <c r="N30" s="506">
        <v>2</v>
      </c>
      <c r="O30" s="573">
        <v>0.5</v>
      </c>
      <c r="P30" s="507">
        <v>175.34</v>
      </c>
      <c r="Q30" s="527">
        <v>1</v>
      </c>
      <c r="R30" s="506">
        <v>2</v>
      </c>
      <c r="S30" s="527">
        <v>1</v>
      </c>
      <c r="T30" s="573">
        <v>0.5</v>
      </c>
      <c r="U30" s="528">
        <v>1</v>
      </c>
    </row>
    <row r="31" spans="1:21" ht="14.4" customHeight="1" x14ac:dyDescent="0.3">
      <c r="A31" s="505">
        <v>28</v>
      </c>
      <c r="B31" s="506" t="s">
        <v>507</v>
      </c>
      <c r="C31" s="506" t="s">
        <v>509</v>
      </c>
      <c r="D31" s="571" t="s">
        <v>774</v>
      </c>
      <c r="E31" s="572" t="s">
        <v>516</v>
      </c>
      <c r="F31" s="506" t="s">
        <v>508</v>
      </c>
      <c r="G31" s="506" t="s">
        <v>607</v>
      </c>
      <c r="H31" s="506" t="s">
        <v>464</v>
      </c>
      <c r="I31" s="506" t="s">
        <v>608</v>
      </c>
      <c r="J31" s="506" t="s">
        <v>609</v>
      </c>
      <c r="K31" s="506" t="s">
        <v>610</v>
      </c>
      <c r="L31" s="507">
        <v>70.47</v>
      </c>
      <c r="M31" s="507">
        <v>70.47</v>
      </c>
      <c r="N31" s="506">
        <v>1</v>
      </c>
      <c r="O31" s="573">
        <v>1</v>
      </c>
      <c r="P31" s="507">
        <v>70.47</v>
      </c>
      <c r="Q31" s="527">
        <v>1</v>
      </c>
      <c r="R31" s="506">
        <v>1</v>
      </c>
      <c r="S31" s="527">
        <v>1</v>
      </c>
      <c r="T31" s="573">
        <v>1</v>
      </c>
      <c r="U31" s="528">
        <v>1</v>
      </c>
    </row>
    <row r="32" spans="1:21" ht="14.4" customHeight="1" x14ac:dyDescent="0.3">
      <c r="A32" s="505">
        <v>28</v>
      </c>
      <c r="B32" s="506" t="s">
        <v>507</v>
      </c>
      <c r="C32" s="506" t="s">
        <v>509</v>
      </c>
      <c r="D32" s="571" t="s">
        <v>774</v>
      </c>
      <c r="E32" s="572" t="s">
        <v>516</v>
      </c>
      <c r="F32" s="506" t="s">
        <v>508</v>
      </c>
      <c r="G32" s="506" t="s">
        <v>611</v>
      </c>
      <c r="H32" s="506" t="s">
        <v>464</v>
      </c>
      <c r="I32" s="506" t="s">
        <v>612</v>
      </c>
      <c r="J32" s="506" t="s">
        <v>613</v>
      </c>
      <c r="K32" s="506" t="s">
        <v>614</v>
      </c>
      <c r="L32" s="507">
        <v>0</v>
      </c>
      <c r="M32" s="507">
        <v>0</v>
      </c>
      <c r="N32" s="506">
        <v>1</v>
      </c>
      <c r="O32" s="573">
        <v>1</v>
      </c>
      <c r="P32" s="507"/>
      <c r="Q32" s="527"/>
      <c r="R32" s="506"/>
      <c r="S32" s="527">
        <v>0</v>
      </c>
      <c r="T32" s="573"/>
      <c r="U32" s="528">
        <v>0</v>
      </c>
    </row>
    <row r="33" spans="1:21" ht="14.4" customHeight="1" x14ac:dyDescent="0.3">
      <c r="A33" s="505">
        <v>28</v>
      </c>
      <c r="B33" s="506" t="s">
        <v>507</v>
      </c>
      <c r="C33" s="506" t="s">
        <v>509</v>
      </c>
      <c r="D33" s="571" t="s">
        <v>774</v>
      </c>
      <c r="E33" s="572" t="s">
        <v>516</v>
      </c>
      <c r="F33" s="506" t="s">
        <v>508</v>
      </c>
      <c r="G33" s="506" t="s">
        <v>615</v>
      </c>
      <c r="H33" s="506" t="s">
        <v>464</v>
      </c>
      <c r="I33" s="506" t="s">
        <v>616</v>
      </c>
      <c r="J33" s="506" t="s">
        <v>617</v>
      </c>
      <c r="K33" s="506" t="s">
        <v>618</v>
      </c>
      <c r="L33" s="507">
        <v>0</v>
      </c>
      <c r="M33" s="507">
        <v>0</v>
      </c>
      <c r="N33" s="506">
        <v>1</v>
      </c>
      <c r="O33" s="573">
        <v>0.5</v>
      </c>
      <c r="P33" s="507">
        <v>0</v>
      </c>
      <c r="Q33" s="527"/>
      <c r="R33" s="506">
        <v>1</v>
      </c>
      <c r="S33" s="527">
        <v>1</v>
      </c>
      <c r="T33" s="573">
        <v>0.5</v>
      </c>
      <c r="U33" s="528">
        <v>1</v>
      </c>
    </row>
    <row r="34" spans="1:21" ht="14.4" customHeight="1" x14ac:dyDescent="0.3">
      <c r="A34" s="505">
        <v>28</v>
      </c>
      <c r="B34" s="506" t="s">
        <v>507</v>
      </c>
      <c r="C34" s="506" t="s">
        <v>509</v>
      </c>
      <c r="D34" s="571" t="s">
        <v>774</v>
      </c>
      <c r="E34" s="572" t="s">
        <v>516</v>
      </c>
      <c r="F34" s="506" t="s">
        <v>508</v>
      </c>
      <c r="G34" s="506" t="s">
        <v>619</v>
      </c>
      <c r="H34" s="506" t="s">
        <v>775</v>
      </c>
      <c r="I34" s="506" t="s">
        <v>620</v>
      </c>
      <c r="J34" s="506" t="s">
        <v>621</v>
      </c>
      <c r="K34" s="506" t="s">
        <v>622</v>
      </c>
      <c r="L34" s="507">
        <v>25.5</v>
      </c>
      <c r="M34" s="507">
        <v>102</v>
      </c>
      <c r="N34" s="506">
        <v>4</v>
      </c>
      <c r="O34" s="573">
        <v>1</v>
      </c>
      <c r="P34" s="507">
        <v>102</v>
      </c>
      <c r="Q34" s="527">
        <v>1</v>
      </c>
      <c r="R34" s="506">
        <v>4</v>
      </c>
      <c r="S34" s="527">
        <v>1</v>
      </c>
      <c r="T34" s="573">
        <v>1</v>
      </c>
      <c r="U34" s="528">
        <v>1</v>
      </c>
    </row>
    <row r="35" spans="1:21" ht="14.4" customHeight="1" x14ac:dyDescent="0.3">
      <c r="A35" s="505">
        <v>28</v>
      </c>
      <c r="B35" s="506" t="s">
        <v>507</v>
      </c>
      <c r="C35" s="506" t="s">
        <v>509</v>
      </c>
      <c r="D35" s="571" t="s">
        <v>774</v>
      </c>
      <c r="E35" s="572" t="s">
        <v>516</v>
      </c>
      <c r="F35" s="506" t="s">
        <v>508</v>
      </c>
      <c r="G35" s="506" t="s">
        <v>623</v>
      </c>
      <c r="H35" s="506" t="s">
        <v>464</v>
      </c>
      <c r="I35" s="506" t="s">
        <v>624</v>
      </c>
      <c r="J35" s="506" t="s">
        <v>625</v>
      </c>
      <c r="K35" s="506" t="s">
        <v>626</v>
      </c>
      <c r="L35" s="507">
        <v>68.819999999999993</v>
      </c>
      <c r="M35" s="507">
        <v>137.63999999999999</v>
      </c>
      <c r="N35" s="506">
        <v>2</v>
      </c>
      <c r="O35" s="573">
        <v>1</v>
      </c>
      <c r="P35" s="507">
        <v>137.63999999999999</v>
      </c>
      <c r="Q35" s="527">
        <v>1</v>
      </c>
      <c r="R35" s="506">
        <v>2</v>
      </c>
      <c r="S35" s="527">
        <v>1</v>
      </c>
      <c r="T35" s="573">
        <v>1</v>
      </c>
      <c r="U35" s="528">
        <v>1</v>
      </c>
    </row>
    <row r="36" spans="1:21" ht="14.4" customHeight="1" x14ac:dyDescent="0.3">
      <c r="A36" s="505">
        <v>28</v>
      </c>
      <c r="B36" s="506" t="s">
        <v>507</v>
      </c>
      <c r="C36" s="506" t="s">
        <v>509</v>
      </c>
      <c r="D36" s="571" t="s">
        <v>774</v>
      </c>
      <c r="E36" s="572" t="s">
        <v>516</v>
      </c>
      <c r="F36" s="506" t="s">
        <v>508</v>
      </c>
      <c r="G36" s="506" t="s">
        <v>627</v>
      </c>
      <c r="H36" s="506" t="s">
        <v>775</v>
      </c>
      <c r="I36" s="506" t="s">
        <v>628</v>
      </c>
      <c r="J36" s="506" t="s">
        <v>629</v>
      </c>
      <c r="K36" s="506" t="s">
        <v>630</v>
      </c>
      <c r="L36" s="507">
        <v>307.88</v>
      </c>
      <c r="M36" s="507">
        <v>307.88</v>
      </c>
      <c r="N36" s="506">
        <v>1</v>
      </c>
      <c r="O36" s="573">
        <v>0.5</v>
      </c>
      <c r="P36" s="507">
        <v>307.88</v>
      </c>
      <c r="Q36" s="527">
        <v>1</v>
      </c>
      <c r="R36" s="506">
        <v>1</v>
      </c>
      <c r="S36" s="527">
        <v>1</v>
      </c>
      <c r="T36" s="573">
        <v>0.5</v>
      </c>
      <c r="U36" s="528">
        <v>1</v>
      </c>
    </row>
    <row r="37" spans="1:21" ht="14.4" customHeight="1" x14ac:dyDescent="0.3">
      <c r="A37" s="505">
        <v>28</v>
      </c>
      <c r="B37" s="506" t="s">
        <v>507</v>
      </c>
      <c r="C37" s="506" t="s">
        <v>509</v>
      </c>
      <c r="D37" s="571" t="s">
        <v>774</v>
      </c>
      <c r="E37" s="572" t="s">
        <v>516</v>
      </c>
      <c r="F37" s="506" t="s">
        <v>508</v>
      </c>
      <c r="G37" s="506" t="s">
        <v>627</v>
      </c>
      <c r="H37" s="506" t="s">
        <v>775</v>
      </c>
      <c r="I37" s="506" t="s">
        <v>628</v>
      </c>
      <c r="J37" s="506" t="s">
        <v>629</v>
      </c>
      <c r="K37" s="506" t="s">
        <v>630</v>
      </c>
      <c r="L37" s="507">
        <v>261.68</v>
      </c>
      <c r="M37" s="507">
        <v>523.36</v>
      </c>
      <c r="N37" s="506">
        <v>2</v>
      </c>
      <c r="O37" s="573">
        <v>1</v>
      </c>
      <c r="P37" s="507">
        <v>523.36</v>
      </c>
      <c r="Q37" s="527">
        <v>1</v>
      </c>
      <c r="R37" s="506">
        <v>2</v>
      </c>
      <c r="S37" s="527">
        <v>1</v>
      </c>
      <c r="T37" s="573">
        <v>1</v>
      </c>
      <c r="U37" s="528">
        <v>1</v>
      </c>
    </row>
    <row r="38" spans="1:21" ht="14.4" customHeight="1" x14ac:dyDescent="0.3">
      <c r="A38" s="505">
        <v>28</v>
      </c>
      <c r="B38" s="506" t="s">
        <v>507</v>
      </c>
      <c r="C38" s="506" t="s">
        <v>509</v>
      </c>
      <c r="D38" s="571" t="s">
        <v>774</v>
      </c>
      <c r="E38" s="572" t="s">
        <v>516</v>
      </c>
      <c r="F38" s="506" t="s">
        <v>508</v>
      </c>
      <c r="G38" s="506" t="s">
        <v>627</v>
      </c>
      <c r="H38" s="506" t="s">
        <v>464</v>
      </c>
      <c r="I38" s="506" t="s">
        <v>631</v>
      </c>
      <c r="J38" s="506" t="s">
        <v>632</v>
      </c>
      <c r="K38" s="506" t="s">
        <v>630</v>
      </c>
      <c r="L38" s="507">
        <v>0</v>
      </c>
      <c r="M38" s="507">
        <v>0</v>
      </c>
      <c r="N38" s="506">
        <v>1</v>
      </c>
      <c r="O38" s="573">
        <v>0.5</v>
      </c>
      <c r="P38" s="507">
        <v>0</v>
      </c>
      <c r="Q38" s="527"/>
      <c r="R38" s="506">
        <v>1</v>
      </c>
      <c r="S38" s="527">
        <v>1</v>
      </c>
      <c r="T38" s="573">
        <v>0.5</v>
      </c>
      <c r="U38" s="528">
        <v>1</v>
      </c>
    </row>
    <row r="39" spans="1:21" ht="14.4" customHeight="1" x14ac:dyDescent="0.3">
      <c r="A39" s="505">
        <v>28</v>
      </c>
      <c r="B39" s="506" t="s">
        <v>507</v>
      </c>
      <c r="C39" s="506" t="s">
        <v>509</v>
      </c>
      <c r="D39" s="571" t="s">
        <v>774</v>
      </c>
      <c r="E39" s="572" t="s">
        <v>516</v>
      </c>
      <c r="F39" s="506" t="s">
        <v>508</v>
      </c>
      <c r="G39" s="506" t="s">
        <v>633</v>
      </c>
      <c r="H39" s="506" t="s">
        <v>464</v>
      </c>
      <c r="I39" s="506" t="s">
        <v>634</v>
      </c>
      <c r="J39" s="506" t="s">
        <v>635</v>
      </c>
      <c r="K39" s="506" t="s">
        <v>636</v>
      </c>
      <c r="L39" s="507">
        <v>0</v>
      </c>
      <c r="M39" s="507">
        <v>0</v>
      </c>
      <c r="N39" s="506">
        <v>1</v>
      </c>
      <c r="O39" s="573">
        <v>1</v>
      </c>
      <c r="P39" s="507">
        <v>0</v>
      </c>
      <c r="Q39" s="527"/>
      <c r="R39" s="506">
        <v>1</v>
      </c>
      <c r="S39" s="527">
        <v>1</v>
      </c>
      <c r="T39" s="573">
        <v>1</v>
      </c>
      <c r="U39" s="528">
        <v>1</v>
      </c>
    </row>
    <row r="40" spans="1:21" ht="14.4" customHeight="1" x14ac:dyDescent="0.3">
      <c r="A40" s="505">
        <v>28</v>
      </c>
      <c r="B40" s="506" t="s">
        <v>507</v>
      </c>
      <c r="C40" s="506" t="s">
        <v>509</v>
      </c>
      <c r="D40" s="571" t="s">
        <v>774</v>
      </c>
      <c r="E40" s="572" t="s">
        <v>517</v>
      </c>
      <c r="F40" s="506" t="s">
        <v>508</v>
      </c>
      <c r="G40" s="506" t="s">
        <v>566</v>
      </c>
      <c r="H40" s="506" t="s">
        <v>464</v>
      </c>
      <c r="I40" s="506" t="s">
        <v>637</v>
      </c>
      <c r="J40" s="506" t="s">
        <v>638</v>
      </c>
      <c r="K40" s="506" t="s">
        <v>639</v>
      </c>
      <c r="L40" s="507">
        <v>0</v>
      </c>
      <c r="M40" s="507">
        <v>0</v>
      </c>
      <c r="N40" s="506">
        <v>1</v>
      </c>
      <c r="O40" s="573">
        <v>1</v>
      </c>
      <c r="P40" s="507">
        <v>0</v>
      </c>
      <c r="Q40" s="527"/>
      <c r="R40" s="506">
        <v>1</v>
      </c>
      <c r="S40" s="527">
        <v>1</v>
      </c>
      <c r="T40" s="573">
        <v>1</v>
      </c>
      <c r="U40" s="528">
        <v>1</v>
      </c>
    </row>
    <row r="41" spans="1:21" ht="14.4" customHeight="1" x14ac:dyDescent="0.3">
      <c r="A41" s="505">
        <v>28</v>
      </c>
      <c r="B41" s="506" t="s">
        <v>507</v>
      </c>
      <c r="C41" s="506" t="s">
        <v>509</v>
      </c>
      <c r="D41" s="571" t="s">
        <v>774</v>
      </c>
      <c r="E41" s="572" t="s">
        <v>517</v>
      </c>
      <c r="F41" s="506" t="s">
        <v>508</v>
      </c>
      <c r="G41" s="506" t="s">
        <v>640</v>
      </c>
      <c r="H41" s="506" t="s">
        <v>464</v>
      </c>
      <c r="I41" s="506" t="s">
        <v>641</v>
      </c>
      <c r="J41" s="506" t="s">
        <v>642</v>
      </c>
      <c r="K41" s="506" t="s">
        <v>643</v>
      </c>
      <c r="L41" s="507">
        <v>0</v>
      </c>
      <c r="M41" s="507">
        <v>0</v>
      </c>
      <c r="N41" s="506">
        <v>1</v>
      </c>
      <c r="O41" s="573">
        <v>0.5</v>
      </c>
      <c r="P41" s="507">
        <v>0</v>
      </c>
      <c r="Q41" s="527"/>
      <c r="R41" s="506">
        <v>1</v>
      </c>
      <c r="S41" s="527">
        <v>1</v>
      </c>
      <c r="T41" s="573">
        <v>0.5</v>
      </c>
      <c r="U41" s="528">
        <v>1</v>
      </c>
    </row>
    <row r="42" spans="1:21" ht="14.4" customHeight="1" x14ac:dyDescent="0.3">
      <c r="A42" s="505">
        <v>28</v>
      </c>
      <c r="B42" s="506" t="s">
        <v>507</v>
      </c>
      <c r="C42" s="506" t="s">
        <v>509</v>
      </c>
      <c r="D42" s="571" t="s">
        <v>774</v>
      </c>
      <c r="E42" s="572" t="s">
        <v>517</v>
      </c>
      <c r="F42" s="506" t="s">
        <v>508</v>
      </c>
      <c r="G42" s="506" t="s">
        <v>644</v>
      </c>
      <c r="H42" s="506" t="s">
        <v>464</v>
      </c>
      <c r="I42" s="506" t="s">
        <v>645</v>
      </c>
      <c r="J42" s="506" t="s">
        <v>646</v>
      </c>
      <c r="K42" s="506" t="s">
        <v>647</v>
      </c>
      <c r="L42" s="507">
        <v>0</v>
      </c>
      <c r="M42" s="507">
        <v>0</v>
      </c>
      <c r="N42" s="506">
        <v>1</v>
      </c>
      <c r="O42" s="573">
        <v>0.5</v>
      </c>
      <c r="P42" s="507">
        <v>0</v>
      </c>
      <c r="Q42" s="527"/>
      <c r="R42" s="506">
        <v>1</v>
      </c>
      <c r="S42" s="527">
        <v>1</v>
      </c>
      <c r="T42" s="573">
        <v>0.5</v>
      </c>
      <c r="U42" s="528">
        <v>1</v>
      </c>
    </row>
    <row r="43" spans="1:21" ht="14.4" customHeight="1" x14ac:dyDescent="0.3">
      <c r="A43" s="505">
        <v>28</v>
      </c>
      <c r="B43" s="506" t="s">
        <v>507</v>
      </c>
      <c r="C43" s="506" t="s">
        <v>509</v>
      </c>
      <c r="D43" s="571" t="s">
        <v>774</v>
      </c>
      <c r="E43" s="572" t="s">
        <v>517</v>
      </c>
      <c r="F43" s="506" t="s">
        <v>508</v>
      </c>
      <c r="G43" s="506" t="s">
        <v>644</v>
      </c>
      <c r="H43" s="506" t="s">
        <v>464</v>
      </c>
      <c r="I43" s="506" t="s">
        <v>648</v>
      </c>
      <c r="J43" s="506" t="s">
        <v>646</v>
      </c>
      <c r="K43" s="506" t="s">
        <v>649</v>
      </c>
      <c r="L43" s="507">
        <v>0</v>
      </c>
      <c r="M43" s="507">
        <v>0</v>
      </c>
      <c r="N43" s="506">
        <v>3</v>
      </c>
      <c r="O43" s="573">
        <v>1</v>
      </c>
      <c r="P43" s="507">
        <v>0</v>
      </c>
      <c r="Q43" s="527"/>
      <c r="R43" s="506">
        <v>3</v>
      </c>
      <c r="S43" s="527">
        <v>1</v>
      </c>
      <c r="T43" s="573">
        <v>1</v>
      </c>
      <c r="U43" s="528">
        <v>1</v>
      </c>
    </row>
    <row r="44" spans="1:21" ht="14.4" customHeight="1" x14ac:dyDescent="0.3">
      <c r="A44" s="505">
        <v>28</v>
      </c>
      <c r="B44" s="506" t="s">
        <v>507</v>
      </c>
      <c r="C44" s="506" t="s">
        <v>509</v>
      </c>
      <c r="D44" s="571" t="s">
        <v>774</v>
      </c>
      <c r="E44" s="572" t="s">
        <v>517</v>
      </c>
      <c r="F44" s="506" t="s">
        <v>508</v>
      </c>
      <c r="G44" s="506" t="s">
        <v>650</v>
      </c>
      <c r="H44" s="506" t="s">
        <v>775</v>
      </c>
      <c r="I44" s="506" t="s">
        <v>651</v>
      </c>
      <c r="J44" s="506" t="s">
        <v>652</v>
      </c>
      <c r="K44" s="506" t="s">
        <v>653</v>
      </c>
      <c r="L44" s="507">
        <v>842.31</v>
      </c>
      <c r="M44" s="507">
        <v>842.31</v>
      </c>
      <c r="N44" s="506">
        <v>1</v>
      </c>
      <c r="O44" s="573">
        <v>1</v>
      </c>
      <c r="P44" s="507">
        <v>842.31</v>
      </c>
      <c r="Q44" s="527">
        <v>1</v>
      </c>
      <c r="R44" s="506">
        <v>1</v>
      </c>
      <c r="S44" s="527">
        <v>1</v>
      </c>
      <c r="T44" s="573">
        <v>1</v>
      </c>
      <c r="U44" s="528">
        <v>1</v>
      </c>
    </row>
    <row r="45" spans="1:21" ht="14.4" customHeight="1" x14ac:dyDescent="0.3">
      <c r="A45" s="505">
        <v>28</v>
      </c>
      <c r="B45" s="506" t="s">
        <v>507</v>
      </c>
      <c r="C45" s="506" t="s">
        <v>509</v>
      </c>
      <c r="D45" s="571" t="s">
        <v>774</v>
      </c>
      <c r="E45" s="572" t="s">
        <v>518</v>
      </c>
      <c r="F45" s="506" t="s">
        <v>508</v>
      </c>
      <c r="G45" s="506" t="s">
        <v>654</v>
      </c>
      <c r="H45" s="506" t="s">
        <v>775</v>
      </c>
      <c r="I45" s="506" t="s">
        <v>655</v>
      </c>
      <c r="J45" s="506" t="s">
        <v>656</v>
      </c>
      <c r="K45" s="506" t="s">
        <v>657</v>
      </c>
      <c r="L45" s="507">
        <v>154.36000000000001</v>
      </c>
      <c r="M45" s="507">
        <v>617.44000000000005</v>
      </c>
      <c r="N45" s="506">
        <v>4</v>
      </c>
      <c r="O45" s="573">
        <v>2.5</v>
      </c>
      <c r="P45" s="507">
        <v>617.44000000000005</v>
      </c>
      <c r="Q45" s="527">
        <v>1</v>
      </c>
      <c r="R45" s="506">
        <v>4</v>
      </c>
      <c r="S45" s="527">
        <v>1</v>
      </c>
      <c r="T45" s="573">
        <v>2.5</v>
      </c>
      <c r="U45" s="528">
        <v>1</v>
      </c>
    </row>
    <row r="46" spans="1:21" ht="14.4" customHeight="1" x14ac:dyDescent="0.3">
      <c r="A46" s="505">
        <v>28</v>
      </c>
      <c r="B46" s="506" t="s">
        <v>507</v>
      </c>
      <c r="C46" s="506" t="s">
        <v>509</v>
      </c>
      <c r="D46" s="571" t="s">
        <v>774</v>
      </c>
      <c r="E46" s="572" t="s">
        <v>518</v>
      </c>
      <c r="F46" s="506" t="s">
        <v>508</v>
      </c>
      <c r="G46" s="506" t="s">
        <v>658</v>
      </c>
      <c r="H46" s="506" t="s">
        <v>775</v>
      </c>
      <c r="I46" s="506" t="s">
        <v>659</v>
      </c>
      <c r="J46" s="506" t="s">
        <v>660</v>
      </c>
      <c r="K46" s="506" t="s">
        <v>661</v>
      </c>
      <c r="L46" s="507">
        <v>70.540000000000006</v>
      </c>
      <c r="M46" s="507">
        <v>846.48000000000013</v>
      </c>
      <c r="N46" s="506">
        <v>12</v>
      </c>
      <c r="O46" s="573">
        <v>3</v>
      </c>
      <c r="P46" s="507">
        <v>846.48000000000013</v>
      </c>
      <c r="Q46" s="527">
        <v>1</v>
      </c>
      <c r="R46" s="506">
        <v>12</v>
      </c>
      <c r="S46" s="527">
        <v>1</v>
      </c>
      <c r="T46" s="573">
        <v>3</v>
      </c>
      <c r="U46" s="528">
        <v>1</v>
      </c>
    </row>
    <row r="47" spans="1:21" ht="14.4" customHeight="1" x14ac:dyDescent="0.3">
      <c r="A47" s="505">
        <v>28</v>
      </c>
      <c r="B47" s="506" t="s">
        <v>507</v>
      </c>
      <c r="C47" s="506" t="s">
        <v>509</v>
      </c>
      <c r="D47" s="571" t="s">
        <v>774</v>
      </c>
      <c r="E47" s="572" t="s">
        <v>518</v>
      </c>
      <c r="F47" s="506" t="s">
        <v>508</v>
      </c>
      <c r="G47" s="506" t="s">
        <v>662</v>
      </c>
      <c r="H47" s="506" t="s">
        <v>464</v>
      </c>
      <c r="I47" s="506" t="s">
        <v>663</v>
      </c>
      <c r="J47" s="506" t="s">
        <v>664</v>
      </c>
      <c r="K47" s="506" t="s">
        <v>665</v>
      </c>
      <c r="L47" s="507">
        <v>170.52</v>
      </c>
      <c r="M47" s="507">
        <v>341.04</v>
      </c>
      <c r="N47" s="506">
        <v>2</v>
      </c>
      <c r="O47" s="573">
        <v>0.5</v>
      </c>
      <c r="P47" s="507">
        <v>341.04</v>
      </c>
      <c r="Q47" s="527">
        <v>1</v>
      </c>
      <c r="R47" s="506">
        <v>2</v>
      </c>
      <c r="S47" s="527">
        <v>1</v>
      </c>
      <c r="T47" s="573">
        <v>0.5</v>
      </c>
      <c r="U47" s="528">
        <v>1</v>
      </c>
    </row>
    <row r="48" spans="1:21" ht="14.4" customHeight="1" x14ac:dyDescent="0.3">
      <c r="A48" s="505">
        <v>28</v>
      </c>
      <c r="B48" s="506" t="s">
        <v>507</v>
      </c>
      <c r="C48" s="506" t="s">
        <v>509</v>
      </c>
      <c r="D48" s="571" t="s">
        <v>774</v>
      </c>
      <c r="E48" s="572" t="s">
        <v>518</v>
      </c>
      <c r="F48" s="506" t="s">
        <v>508</v>
      </c>
      <c r="G48" s="506" t="s">
        <v>662</v>
      </c>
      <c r="H48" s="506" t="s">
        <v>775</v>
      </c>
      <c r="I48" s="506" t="s">
        <v>666</v>
      </c>
      <c r="J48" s="506" t="s">
        <v>667</v>
      </c>
      <c r="K48" s="506" t="s">
        <v>668</v>
      </c>
      <c r="L48" s="507">
        <v>272.83</v>
      </c>
      <c r="M48" s="507">
        <v>272.83</v>
      </c>
      <c r="N48" s="506">
        <v>1</v>
      </c>
      <c r="O48" s="573">
        <v>0.5</v>
      </c>
      <c r="P48" s="507">
        <v>272.83</v>
      </c>
      <c r="Q48" s="527">
        <v>1</v>
      </c>
      <c r="R48" s="506">
        <v>1</v>
      </c>
      <c r="S48" s="527">
        <v>1</v>
      </c>
      <c r="T48" s="573">
        <v>0.5</v>
      </c>
      <c r="U48" s="528">
        <v>1</v>
      </c>
    </row>
    <row r="49" spans="1:21" ht="14.4" customHeight="1" x14ac:dyDescent="0.3">
      <c r="A49" s="505">
        <v>28</v>
      </c>
      <c r="B49" s="506" t="s">
        <v>507</v>
      </c>
      <c r="C49" s="506" t="s">
        <v>509</v>
      </c>
      <c r="D49" s="571" t="s">
        <v>774</v>
      </c>
      <c r="E49" s="572" t="s">
        <v>518</v>
      </c>
      <c r="F49" s="506" t="s">
        <v>508</v>
      </c>
      <c r="G49" s="506" t="s">
        <v>544</v>
      </c>
      <c r="H49" s="506" t="s">
        <v>464</v>
      </c>
      <c r="I49" s="506" t="s">
        <v>669</v>
      </c>
      <c r="J49" s="506" t="s">
        <v>670</v>
      </c>
      <c r="K49" s="506" t="s">
        <v>671</v>
      </c>
      <c r="L49" s="507">
        <v>115.26</v>
      </c>
      <c r="M49" s="507">
        <v>230.52</v>
      </c>
      <c r="N49" s="506">
        <v>2</v>
      </c>
      <c r="O49" s="573">
        <v>1</v>
      </c>
      <c r="P49" s="507">
        <v>230.52</v>
      </c>
      <c r="Q49" s="527">
        <v>1</v>
      </c>
      <c r="R49" s="506">
        <v>2</v>
      </c>
      <c r="S49" s="527">
        <v>1</v>
      </c>
      <c r="T49" s="573">
        <v>1</v>
      </c>
      <c r="U49" s="528">
        <v>1</v>
      </c>
    </row>
    <row r="50" spans="1:21" ht="14.4" customHeight="1" x14ac:dyDescent="0.3">
      <c r="A50" s="505">
        <v>28</v>
      </c>
      <c r="B50" s="506" t="s">
        <v>507</v>
      </c>
      <c r="C50" s="506" t="s">
        <v>509</v>
      </c>
      <c r="D50" s="571" t="s">
        <v>774</v>
      </c>
      <c r="E50" s="572" t="s">
        <v>518</v>
      </c>
      <c r="F50" s="506" t="s">
        <v>508</v>
      </c>
      <c r="G50" s="506" t="s">
        <v>554</v>
      </c>
      <c r="H50" s="506" t="s">
        <v>464</v>
      </c>
      <c r="I50" s="506" t="s">
        <v>672</v>
      </c>
      <c r="J50" s="506" t="s">
        <v>556</v>
      </c>
      <c r="K50" s="506" t="s">
        <v>673</v>
      </c>
      <c r="L50" s="507">
        <v>91.11</v>
      </c>
      <c r="M50" s="507">
        <v>91.11</v>
      </c>
      <c r="N50" s="506">
        <v>1</v>
      </c>
      <c r="O50" s="573">
        <v>0.5</v>
      </c>
      <c r="P50" s="507">
        <v>91.11</v>
      </c>
      <c r="Q50" s="527">
        <v>1</v>
      </c>
      <c r="R50" s="506">
        <v>1</v>
      </c>
      <c r="S50" s="527">
        <v>1</v>
      </c>
      <c r="T50" s="573">
        <v>0.5</v>
      </c>
      <c r="U50" s="528">
        <v>1</v>
      </c>
    </row>
    <row r="51" spans="1:21" ht="14.4" customHeight="1" x14ac:dyDescent="0.3">
      <c r="A51" s="505">
        <v>28</v>
      </c>
      <c r="B51" s="506" t="s">
        <v>507</v>
      </c>
      <c r="C51" s="506" t="s">
        <v>509</v>
      </c>
      <c r="D51" s="571" t="s">
        <v>774</v>
      </c>
      <c r="E51" s="572" t="s">
        <v>518</v>
      </c>
      <c r="F51" s="506" t="s">
        <v>508</v>
      </c>
      <c r="G51" s="506" t="s">
        <v>674</v>
      </c>
      <c r="H51" s="506" t="s">
        <v>464</v>
      </c>
      <c r="I51" s="506" t="s">
        <v>675</v>
      </c>
      <c r="J51" s="506" t="s">
        <v>676</v>
      </c>
      <c r="K51" s="506" t="s">
        <v>677</v>
      </c>
      <c r="L51" s="507">
        <v>422.19</v>
      </c>
      <c r="M51" s="507">
        <v>422.19</v>
      </c>
      <c r="N51" s="506">
        <v>1</v>
      </c>
      <c r="O51" s="573">
        <v>0.5</v>
      </c>
      <c r="P51" s="507">
        <v>422.19</v>
      </c>
      <c r="Q51" s="527">
        <v>1</v>
      </c>
      <c r="R51" s="506">
        <v>1</v>
      </c>
      <c r="S51" s="527">
        <v>1</v>
      </c>
      <c r="T51" s="573">
        <v>0.5</v>
      </c>
      <c r="U51" s="528">
        <v>1</v>
      </c>
    </row>
    <row r="52" spans="1:21" ht="14.4" customHeight="1" x14ac:dyDescent="0.3">
      <c r="A52" s="505">
        <v>28</v>
      </c>
      <c r="B52" s="506" t="s">
        <v>507</v>
      </c>
      <c r="C52" s="506" t="s">
        <v>509</v>
      </c>
      <c r="D52" s="571" t="s">
        <v>774</v>
      </c>
      <c r="E52" s="572" t="s">
        <v>518</v>
      </c>
      <c r="F52" s="506" t="s">
        <v>508</v>
      </c>
      <c r="G52" s="506" t="s">
        <v>562</v>
      </c>
      <c r="H52" s="506" t="s">
        <v>775</v>
      </c>
      <c r="I52" s="506" t="s">
        <v>563</v>
      </c>
      <c r="J52" s="506" t="s">
        <v>564</v>
      </c>
      <c r="K52" s="506" t="s">
        <v>565</v>
      </c>
      <c r="L52" s="507">
        <v>173.12</v>
      </c>
      <c r="M52" s="507">
        <v>865.6</v>
      </c>
      <c r="N52" s="506">
        <v>5</v>
      </c>
      <c r="O52" s="573">
        <v>1.5</v>
      </c>
      <c r="P52" s="507">
        <v>865.6</v>
      </c>
      <c r="Q52" s="527">
        <v>1</v>
      </c>
      <c r="R52" s="506">
        <v>5</v>
      </c>
      <c r="S52" s="527">
        <v>1</v>
      </c>
      <c r="T52" s="573">
        <v>1.5</v>
      </c>
      <c r="U52" s="528">
        <v>1</v>
      </c>
    </row>
    <row r="53" spans="1:21" ht="14.4" customHeight="1" x14ac:dyDescent="0.3">
      <c r="A53" s="505">
        <v>28</v>
      </c>
      <c r="B53" s="506" t="s">
        <v>507</v>
      </c>
      <c r="C53" s="506" t="s">
        <v>509</v>
      </c>
      <c r="D53" s="571" t="s">
        <v>774</v>
      </c>
      <c r="E53" s="572" t="s">
        <v>518</v>
      </c>
      <c r="F53" s="506" t="s">
        <v>508</v>
      </c>
      <c r="G53" s="506" t="s">
        <v>571</v>
      </c>
      <c r="H53" s="506" t="s">
        <v>464</v>
      </c>
      <c r="I53" s="506" t="s">
        <v>678</v>
      </c>
      <c r="J53" s="506" t="s">
        <v>573</v>
      </c>
      <c r="K53" s="506" t="s">
        <v>574</v>
      </c>
      <c r="L53" s="507">
        <v>107.27</v>
      </c>
      <c r="M53" s="507">
        <v>1716.32</v>
      </c>
      <c r="N53" s="506">
        <v>16</v>
      </c>
      <c r="O53" s="573">
        <v>2.5</v>
      </c>
      <c r="P53" s="507">
        <v>1716.32</v>
      </c>
      <c r="Q53" s="527">
        <v>1</v>
      </c>
      <c r="R53" s="506">
        <v>16</v>
      </c>
      <c r="S53" s="527">
        <v>1</v>
      </c>
      <c r="T53" s="573">
        <v>2.5</v>
      </c>
      <c r="U53" s="528">
        <v>1</v>
      </c>
    </row>
    <row r="54" spans="1:21" ht="14.4" customHeight="1" x14ac:dyDescent="0.3">
      <c r="A54" s="505">
        <v>28</v>
      </c>
      <c r="B54" s="506" t="s">
        <v>507</v>
      </c>
      <c r="C54" s="506" t="s">
        <v>509</v>
      </c>
      <c r="D54" s="571" t="s">
        <v>774</v>
      </c>
      <c r="E54" s="572" t="s">
        <v>518</v>
      </c>
      <c r="F54" s="506" t="s">
        <v>508</v>
      </c>
      <c r="G54" s="506" t="s">
        <v>571</v>
      </c>
      <c r="H54" s="506" t="s">
        <v>464</v>
      </c>
      <c r="I54" s="506" t="s">
        <v>572</v>
      </c>
      <c r="J54" s="506" t="s">
        <v>573</v>
      </c>
      <c r="K54" s="506" t="s">
        <v>574</v>
      </c>
      <c r="L54" s="507">
        <v>107.27</v>
      </c>
      <c r="M54" s="507">
        <v>643.62</v>
      </c>
      <c r="N54" s="506">
        <v>6</v>
      </c>
      <c r="O54" s="573">
        <v>1</v>
      </c>
      <c r="P54" s="507">
        <v>643.62</v>
      </c>
      <c r="Q54" s="527">
        <v>1</v>
      </c>
      <c r="R54" s="506">
        <v>6</v>
      </c>
      <c r="S54" s="527">
        <v>1</v>
      </c>
      <c r="T54" s="573">
        <v>1</v>
      </c>
      <c r="U54" s="528">
        <v>1</v>
      </c>
    </row>
    <row r="55" spans="1:21" ht="14.4" customHeight="1" x14ac:dyDescent="0.3">
      <c r="A55" s="505">
        <v>28</v>
      </c>
      <c r="B55" s="506" t="s">
        <v>507</v>
      </c>
      <c r="C55" s="506" t="s">
        <v>509</v>
      </c>
      <c r="D55" s="571" t="s">
        <v>774</v>
      </c>
      <c r="E55" s="572" t="s">
        <v>518</v>
      </c>
      <c r="F55" s="506" t="s">
        <v>508</v>
      </c>
      <c r="G55" s="506" t="s">
        <v>575</v>
      </c>
      <c r="H55" s="506" t="s">
        <v>464</v>
      </c>
      <c r="I55" s="506" t="s">
        <v>679</v>
      </c>
      <c r="J55" s="506" t="s">
        <v>680</v>
      </c>
      <c r="K55" s="506" t="s">
        <v>681</v>
      </c>
      <c r="L55" s="507">
        <v>48.42</v>
      </c>
      <c r="M55" s="507">
        <v>435.78</v>
      </c>
      <c r="N55" s="506">
        <v>9</v>
      </c>
      <c r="O55" s="573">
        <v>4</v>
      </c>
      <c r="P55" s="507">
        <v>435.78</v>
      </c>
      <c r="Q55" s="527">
        <v>1</v>
      </c>
      <c r="R55" s="506">
        <v>9</v>
      </c>
      <c r="S55" s="527">
        <v>1</v>
      </c>
      <c r="T55" s="573">
        <v>4</v>
      </c>
      <c r="U55" s="528">
        <v>1</v>
      </c>
    </row>
    <row r="56" spans="1:21" ht="14.4" customHeight="1" x14ac:dyDescent="0.3">
      <c r="A56" s="505">
        <v>28</v>
      </c>
      <c r="B56" s="506" t="s">
        <v>507</v>
      </c>
      <c r="C56" s="506" t="s">
        <v>509</v>
      </c>
      <c r="D56" s="571" t="s">
        <v>774</v>
      </c>
      <c r="E56" s="572" t="s">
        <v>518</v>
      </c>
      <c r="F56" s="506" t="s">
        <v>508</v>
      </c>
      <c r="G56" s="506" t="s">
        <v>583</v>
      </c>
      <c r="H56" s="506" t="s">
        <v>464</v>
      </c>
      <c r="I56" s="506" t="s">
        <v>584</v>
      </c>
      <c r="J56" s="506" t="s">
        <v>585</v>
      </c>
      <c r="K56" s="506" t="s">
        <v>586</v>
      </c>
      <c r="L56" s="507">
        <v>48.09</v>
      </c>
      <c r="M56" s="507">
        <v>96.18</v>
      </c>
      <c r="N56" s="506">
        <v>2</v>
      </c>
      <c r="O56" s="573">
        <v>1</v>
      </c>
      <c r="P56" s="507">
        <v>96.18</v>
      </c>
      <c r="Q56" s="527">
        <v>1</v>
      </c>
      <c r="R56" s="506">
        <v>2</v>
      </c>
      <c r="S56" s="527">
        <v>1</v>
      </c>
      <c r="T56" s="573">
        <v>1</v>
      </c>
      <c r="U56" s="528">
        <v>1</v>
      </c>
    </row>
    <row r="57" spans="1:21" ht="14.4" customHeight="1" x14ac:dyDescent="0.3">
      <c r="A57" s="505">
        <v>28</v>
      </c>
      <c r="B57" s="506" t="s">
        <v>507</v>
      </c>
      <c r="C57" s="506" t="s">
        <v>509</v>
      </c>
      <c r="D57" s="571" t="s">
        <v>774</v>
      </c>
      <c r="E57" s="572" t="s">
        <v>518</v>
      </c>
      <c r="F57" s="506" t="s">
        <v>508</v>
      </c>
      <c r="G57" s="506" t="s">
        <v>583</v>
      </c>
      <c r="H57" s="506" t="s">
        <v>464</v>
      </c>
      <c r="I57" s="506" t="s">
        <v>682</v>
      </c>
      <c r="J57" s="506" t="s">
        <v>585</v>
      </c>
      <c r="K57" s="506" t="s">
        <v>683</v>
      </c>
      <c r="L57" s="507">
        <v>64.36</v>
      </c>
      <c r="M57" s="507">
        <v>64.36</v>
      </c>
      <c r="N57" s="506">
        <v>1</v>
      </c>
      <c r="O57" s="573">
        <v>0.5</v>
      </c>
      <c r="P57" s="507">
        <v>64.36</v>
      </c>
      <c r="Q57" s="527">
        <v>1</v>
      </c>
      <c r="R57" s="506">
        <v>1</v>
      </c>
      <c r="S57" s="527">
        <v>1</v>
      </c>
      <c r="T57" s="573">
        <v>0.5</v>
      </c>
      <c r="U57" s="528">
        <v>1</v>
      </c>
    </row>
    <row r="58" spans="1:21" ht="14.4" customHeight="1" x14ac:dyDescent="0.3">
      <c r="A58" s="505">
        <v>28</v>
      </c>
      <c r="B58" s="506" t="s">
        <v>507</v>
      </c>
      <c r="C58" s="506" t="s">
        <v>509</v>
      </c>
      <c r="D58" s="571" t="s">
        <v>774</v>
      </c>
      <c r="E58" s="572" t="s">
        <v>518</v>
      </c>
      <c r="F58" s="506" t="s">
        <v>508</v>
      </c>
      <c r="G58" s="506" t="s">
        <v>583</v>
      </c>
      <c r="H58" s="506" t="s">
        <v>464</v>
      </c>
      <c r="I58" s="506" t="s">
        <v>684</v>
      </c>
      <c r="J58" s="506" t="s">
        <v>685</v>
      </c>
      <c r="K58" s="506" t="s">
        <v>686</v>
      </c>
      <c r="L58" s="507">
        <v>0</v>
      </c>
      <c r="M58" s="507">
        <v>0</v>
      </c>
      <c r="N58" s="506">
        <v>1</v>
      </c>
      <c r="O58" s="573">
        <v>0.5</v>
      </c>
      <c r="P58" s="507">
        <v>0</v>
      </c>
      <c r="Q58" s="527"/>
      <c r="R58" s="506">
        <v>1</v>
      </c>
      <c r="S58" s="527">
        <v>1</v>
      </c>
      <c r="T58" s="573">
        <v>0.5</v>
      </c>
      <c r="U58" s="528">
        <v>1</v>
      </c>
    </row>
    <row r="59" spans="1:21" ht="14.4" customHeight="1" x14ac:dyDescent="0.3">
      <c r="A59" s="505">
        <v>28</v>
      </c>
      <c r="B59" s="506" t="s">
        <v>507</v>
      </c>
      <c r="C59" s="506" t="s">
        <v>509</v>
      </c>
      <c r="D59" s="571" t="s">
        <v>774</v>
      </c>
      <c r="E59" s="572" t="s">
        <v>518</v>
      </c>
      <c r="F59" s="506" t="s">
        <v>508</v>
      </c>
      <c r="G59" s="506" t="s">
        <v>687</v>
      </c>
      <c r="H59" s="506" t="s">
        <v>464</v>
      </c>
      <c r="I59" s="506" t="s">
        <v>688</v>
      </c>
      <c r="J59" s="506" t="s">
        <v>689</v>
      </c>
      <c r="K59" s="506" t="s">
        <v>690</v>
      </c>
      <c r="L59" s="507">
        <v>0</v>
      </c>
      <c r="M59" s="507">
        <v>0</v>
      </c>
      <c r="N59" s="506">
        <v>1</v>
      </c>
      <c r="O59" s="573">
        <v>0.5</v>
      </c>
      <c r="P59" s="507">
        <v>0</v>
      </c>
      <c r="Q59" s="527"/>
      <c r="R59" s="506">
        <v>1</v>
      </c>
      <c r="S59" s="527">
        <v>1</v>
      </c>
      <c r="T59" s="573">
        <v>0.5</v>
      </c>
      <c r="U59" s="528">
        <v>1</v>
      </c>
    </row>
    <row r="60" spans="1:21" ht="14.4" customHeight="1" x14ac:dyDescent="0.3">
      <c r="A60" s="505">
        <v>28</v>
      </c>
      <c r="B60" s="506" t="s">
        <v>507</v>
      </c>
      <c r="C60" s="506" t="s">
        <v>509</v>
      </c>
      <c r="D60" s="571" t="s">
        <v>774</v>
      </c>
      <c r="E60" s="572" t="s">
        <v>518</v>
      </c>
      <c r="F60" s="506" t="s">
        <v>508</v>
      </c>
      <c r="G60" s="506" t="s">
        <v>691</v>
      </c>
      <c r="H60" s="506" t="s">
        <v>464</v>
      </c>
      <c r="I60" s="506" t="s">
        <v>692</v>
      </c>
      <c r="J60" s="506" t="s">
        <v>693</v>
      </c>
      <c r="K60" s="506" t="s">
        <v>694</v>
      </c>
      <c r="L60" s="507">
        <v>98.75</v>
      </c>
      <c r="M60" s="507">
        <v>98.75</v>
      </c>
      <c r="N60" s="506">
        <v>1</v>
      </c>
      <c r="O60" s="573">
        <v>0.5</v>
      </c>
      <c r="P60" s="507">
        <v>98.75</v>
      </c>
      <c r="Q60" s="527">
        <v>1</v>
      </c>
      <c r="R60" s="506">
        <v>1</v>
      </c>
      <c r="S60" s="527">
        <v>1</v>
      </c>
      <c r="T60" s="573">
        <v>0.5</v>
      </c>
      <c r="U60" s="528">
        <v>1</v>
      </c>
    </row>
    <row r="61" spans="1:21" ht="14.4" customHeight="1" x14ac:dyDescent="0.3">
      <c r="A61" s="505">
        <v>28</v>
      </c>
      <c r="B61" s="506" t="s">
        <v>507</v>
      </c>
      <c r="C61" s="506" t="s">
        <v>509</v>
      </c>
      <c r="D61" s="571" t="s">
        <v>774</v>
      </c>
      <c r="E61" s="572" t="s">
        <v>518</v>
      </c>
      <c r="F61" s="506" t="s">
        <v>508</v>
      </c>
      <c r="G61" s="506" t="s">
        <v>691</v>
      </c>
      <c r="H61" s="506" t="s">
        <v>464</v>
      </c>
      <c r="I61" s="506" t="s">
        <v>695</v>
      </c>
      <c r="J61" s="506" t="s">
        <v>696</v>
      </c>
      <c r="K61" s="506" t="s">
        <v>694</v>
      </c>
      <c r="L61" s="507">
        <v>98.75</v>
      </c>
      <c r="M61" s="507">
        <v>197.5</v>
      </c>
      <c r="N61" s="506">
        <v>2</v>
      </c>
      <c r="O61" s="573">
        <v>1</v>
      </c>
      <c r="P61" s="507">
        <v>197.5</v>
      </c>
      <c r="Q61" s="527">
        <v>1</v>
      </c>
      <c r="R61" s="506">
        <v>2</v>
      </c>
      <c r="S61" s="527">
        <v>1</v>
      </c>
      <c r="T61" s="573">
        <v>1</v>
      </c>
      <c r="U61" s="528">
        <v>1</v>
      </c>
    </row>
    <row r="62" spans="1:21" ht="14.4" customHeight="1" x14ac:dyDescent="0.3">
      <c r="A62" s="505">
        <v>28</v>
      </c>
      <c r="B62" s="506" t="s">
        <v>507</v>
      </c>
      <c r="C62" s="506" t="s">
        <v>509</v>
      </c>
      <c r="D62" s="571" t="s">
        <v>774</v>
      </c>
      <c r="E62" s="572" t="s">
        <v>518</v>
      </c>
      <c r="F62" s="506" t="s">
        <v>508</v>
      </c>
      <c r="G62" s="506" t="s">
        <v>691</v>
      </c>
      <c r="H62" s="506" t="s">
        <v>464</v>
      </c>
      <c r="I62" s="506" t="s">
        <v>697</v>
      </c>
      <c r="J62" s="506" t="s">
        <v>696</v>
      </c>
      <c r="K62" s="506" t="s">
        <v>694</v>
      </c>
      <c r="L62" s="507">
        <v>98.75</v>
      </c>
      <c r="M62" s="507">
        <v>98.75</v>
      </c>
      <c r="N62" s="506">
        <v>1</v>
      </c>
      <c r="O62" s="573">
        <v>1</v>
      </c>
      <c r="P62" s="507">
        <v>98.75</v>
      </c>
      <c r="Q62" s="527">
        <v>1</v>
      </c>
      <c r="R62" s="506">
        <v>1</v>
      </c>
      <c r="S62" s="527">
        <v>1</v>
      </c>
      <c r="T62" s="573">
        <v>1</v>
      </c>
      <c r="U62" s="528">
        <v>1</v>
      </c>
    </row>
    <row r="63" spans="1:21" ht="14.4" customHeight="1" x14ac:dyDescent="0.3">
      <c r="A63" s="505">
        <v>28</v>
      </c>
      <c r="B63" s="506" t="s">
        <v>507</v>
      </c>
      <c r="C63" s="506" t="s">
        <v>509</v>
      </c>
      <c r="D63" s="571" t="s">
        <v>774</v>
      </c>
      <c r="E63" s="572" t="s">
        <v>518</v>
      </c>
      <c r="F63" s="506" t="s">
        <v>508</v>
      </c>
      <c r="G63" s="506" t="s">
        <v>698</v>
      </c>
      <c r="H63" s="506" t="s">
        <v>464</v>
      </c>
      <c r="I63" s="506" t="s">
        <v>699</v>
      </c>
      <c r="J63" s="506" t="s">
        <v>700</v>
      </c>
      <c r="K63" s="506" t="s">
        <v>701</v>
      </c>
      <c r="L63" s="507">
        <v>126.59</v>
      </c>
      <c r="M63" s="507">
        <v>126.59</v>
      </c>
      <c r="N63" s="506">
        <v>1</v>
      </c>
      <c r="O63" s="573">
        <v>0.5</v>
      </c>
      <c r="P63" s="507">
        <v>126.59</v>
      </c>
      <c r="Q63" s="527">
        <v>1</v>
      </c>
      <c r="R63" s="506">
        <v>1</v>
      </c>
      <c r="S63" s="527">
        <v>1</v>
      </c>
      <c r="T63" s="573">
        <v>0.5</v>
      </c>
      <c r="U63" s="528">
        <v>1</v>
      </c>
    </row>
    <row r="64" spans="1:21" ht="14.4" customHeight="1" x14ac:dyDescent="0.3">
      <c r="A64" s="505">
        <v>28</v>
      </c>
      <c r="B64" s="506" t="s">
        <v>507</v>
      </c>
      <c r="C64" s="506" t="s">
        <v>509</v>
      </c>
      <c r="D64" s="571" t="s">
        <v>774</v>
      </c>
      <c r="E64" s="572" t="s">
        <v>518</v>
      </c>
      <c r="F64" s="506" t="s">
        <v>508</v>
      </c>
      <c r="G64" s="506" t="s">
        <v>702</v>
      </c>
      <c r="H64" s="506" t="s">
        <v>464</v>
      </c>
      <c r="I64" s="506" t="s">
        <v>703</v>
      </c>
      <c r="J64" s="506" t="s">
        <v>704</v>
      </c>
      <c r="K64" s="506" t="s">
        <v>705</v>
      </c>
      <c r="L64" s="507">
        <v>38.56</v>
      </c>
      <c r="M64" s="507">
        <v>38.56</v>
      </c>
      <c r="N64" s="506">
        <v>1</v>
      </c>
      <c r="O64" s="573">
        <v>0.5</v>
      </c>
      <c r="P64" s="507">
        <v>38.56</v>
      </c>
      <c r="Q64" s="527">
        <v>1</v>
      </c>
      <c r="R64" s="506">
        <v>1</v>
      </c>
      <c r="S64" s="527">
        <v>1</v>
      </c>
      <c r="T64" s="573">
        <v>0.5</v>
      </c>
      <c r="U64" s="528">
        <v>1</v>
      </c>
    </row>
    <row r="65" spans="1:21" ht="14.4" customHeight="1" x14ac:dyDescent="0.3">
      <c r="A65" s="505">
        <v>28</v>
      </c>
      <c r="B65" s="506" t="s">
        <v>507</v>
      </c>
      <c r="C65" s="506" t="s">
        <v>509</v>
      </c>
      <c r="D65" s="571" t="s">
        <v>774</v>
      </c>
      <c r="E65" s="572" t="s">
        <v>518</v>
      </c>
      <c r="F65" s="506" t="s">
        <v>508</v>
      </c>
      <c r="G65" s="506" t="s">
        <v>706</v>
      </c>
      <c r="H65" s="506" t="s">
        <v>464</v>
      </c>
      <c r="I65" s="506" t="s">
        <v>707</v>
      </c>
      <c r="J65" s="506" t="s">
        <v>708</v>
      </c>
      <c r="K65" s="506" t="s">
        <v>709</v>
      </c>
      <c r="L65" s="507">
        <v>301.2</v>
      </c>
      <c r="M65" s="507">
        <v>301.2</v>
      </c>
      <c r="N65" s="506">
        <v>1</v>
      </c>
      <c r="O65" s="573">
        <v>0.5</v>
      </c>
      <c r="P65" s="507">
        <v>301.2</v>
      </c>
      <c r="Q65" s="527">
        <v>1</v>
      </c>
      <c r="R65" s="506">
        <v>1</v>
      </c>
      <c r="S65" s="527">
        <v>1</v>
      </c>
      <c r="T65" s="573">
        <v>0.5</v>
      </c>
      <c r="U65" s="528">
        <v>1</v>
      </c>
    </row>
    <row r="66" spans="1:21" ht="14.4" customHeight="1" x14ac:dyDescent="0.3">
      <c r="A66" s="505">
        <v>28</v>
      </c>
      <c r="B66" s="506" t="s">
        <v>507</v>
      </c>
      <c r="C66" s="506" t="s">
        <v>509</v>
      </c>
      <c r="D66" s="571" t="s">
        <v>774</v>
      </c>
      <c r="E66" s="572" t="s">
        <v>518</v>
      </c>
      <c r="F66" s="506" t="s">
        <v>508</v>
      </c>
      <c r="G66" s="506" t="s">
        <v>706</v>
      </c>
      <c r="H66" s="506" t="s">
        <v>464</v>
      </c>
      <c r="I66" s="506" t="s">
        <v>710</v>
      </c>
      <c r="J66" s="506" t="s">
        <v>708</v>
      </c>
      <c r="K66" s="506" t="s">
        <v>709</v>
      </c>
      <c r="L66" s="507">
        <v>103.67</v>
      </c>
      <c r="M66" s="507">
        <v>103.67</v>
      </c>
      <c r="N66" s="506">
        <v>1</v>
      </c>
      <c r="O66" s="573">
        <v>0.5</v>
      </c>
      <c r="P66" s="507">
        <v>103.67</v>
      </c>
      <c r="Q66" s="527">
        <v>1</v>
      </c>
      <c r="R66" s="506">
        <v>1</v>
      </c>
      <c r="S66" s="527">
        <v>1</v>
      </c>
      <c r="T66" s="573">
        <v>0.5</v>
      </c>
      <c r="U66" s="528">
        <v>1</v>
      </c>
    </row>
    <row r="67" spans="1:21" ht="14.4" customHeight="1" x14ac:dyDescent="0.3">
      <c r="A67" s="505">
        <v>28</v>
      </c>
      <c r="B67" s="506" t="s">
        <v>507</v>
      </c>
      <c r="C67" s="506" t="s">
        <v>509</v>
      </c>
      <c r="D67" s="571" t="s">
        <v>774</v>
      </c>
      <c r="E67" s="572" t="s">
        <v>518</v>
      </c>
      <c r="F67" s="506" t="s">
        <v>508</v>
      </c>
      <c r="G67" s="506" t="s">
        <v>711</v>
      </c>
      <c r="H67" s="506" t="s">
        <v>464</v>
      </c>
      <c r="I67" s="506" t="s">
        <v>712</v>
      </c>
      <c r="J67" s="506" t="s">
        <v>713</v>
      </c>
      <c r="K67" s="506" t="s">
        <v>714</v>
      </c>
      <c r="L67" s="507">
        <v>0</v>
      </c>
      <c r="M67" s="507">
        <v>0</v>
      </c>
      <c r="N67" s="506">
        <v>1</v>
      </c>
      <c r="O67" s="573">
        <v>0.5</v>
      </c>
      <c r="P67" s="507">
        <v>0</v>
      </c>
      <c r="Q67" s="527"/>
      <c r="R67" s="506">
        <v>1</v>
      </c>
      <c r="S67" s="527">
        <v>1</v>
      </c>
      <c r="T67" s="573">
        <v>0.5</v>
      </c>
      <c r="U67" s="528">
        <v>1</v>
      </c>
    </row>
    <row r="68" spans="1:21" ht="14.4" customHeight="1" x14ac:dyDescent="0.3">
      <c r="A68" s="505">
        <v>28</v>
      </c>
      <c r="B68" s="506" t="s">
        <v>507</v>
      </c>
      <c r="C68" s="506" t="s">
        <v>509</v>
      </c>
      <c r="D68" s="571" t="s">
        <v>774</v>
      </c>
      <c r="E68" s="572" t="s">
        <v>518</v>
      </c>
      <c r="F68" s="506" t="s">
        <v>508</v>
      </c>
      <c r="G68" s="506" t="s">
        <v>619</v>
      </c>
      <c r="H68" s="506" t="s">
        <v>775</v>
      </c>
      <c r="I68" s="506" t="s">
        <v>715</v>
      </c>
      <c r="J68" s="506" t="s">
        <v>716</v>
      </c>
      <c r="K68" s="506" t="s">
        <v>717</v>
      </c>
      <c r="L68" s="507">
        <v>63.75</v>
      </c>
      <c r="M68" s="507">
        <v>63.75</v>
      </c>
      <c r="N68" s="506">
        <v>1</v>
      </c>
      <c r="O68" s="573">
        <v>0.5</v>
      </c>
      <c r="P68" s="507">
        <v>63.75</v>
      </c>
      <c r="Q68" s="527">
        <v>1</v>
      </c>
      <c r="R68" s="506">
        <v>1</v>
      </c>
      <c r="S68" s="527">
        <v>1</v>
      </c>
      <c r="T68" s="573">
        <v>0.5</v>
      </c>
      <c r="U68" s="528">
        <v>1</v>
      </c>
    </row>
    <row r="69" spans="1:21" ht="14.4" customHeight="1" x14ac:dyDescent="0.3">
      <c r="A69" s="505">
        <v>28</v>
      </c>
      <c r="B69" s="506" t="s">
        <v>507</v>
      </c>
      <c r="C69" s="506" t="s">
        <v>509</v>
      </c>
      <c r="D69" s="571" t="s">
        <v>774</v>
      </c>
      <c r="E69" s="572" t="s">
        <v>518</v>
      </c>
      <c r="F69" s="506" t="s">
        <v>508</v>
      </c>
      <c r="G69" s="506" t="s">
        <v>718</v>
      </c>
      <c r="H69" s="506" t="s">
        <v>464</v>
      </c>
      <c r="I69" s="506" t="s">
        <v>719</v>
      </c>
      <c r="J69" s="506" t="s">
        <v>720</v>
      </c>
      <c r="K69" s="506" t="s">
        <v>721</v>
      </c>
      <c r="L69" s="507">
        <v>0</v>
      </c>
      <c r="M69" s="507">
        <v>0</v>
      </c>
      <c r="N69" s="506">
        <v>2</v>
      </c>
      <c r="O69" s="573">
        <v>1.5</v>
      </c>
      <c r="P69" s="507">
        <v>0</v>
      </c>
      <c r="Q69" s="527"/>
      <c r="R69" s="506">
        <v>2</v>
      </c>
      <c r="S69" s="527">
        <v>1</v>
      </c>
      <c r="T69" s="573">
        <v>1.5</v>
      </c>
      <c r="U69" s="528">
        <v>1</v>
      </c>
    </row>
    <row r="70" spans="1:21" ht="14.4" customHeight="1" x14ac:dyDescent="0.3">
      <c r="A70" s="505">
        <v>28</v>
      </c>
      <c r="B70" s="506" t="s">
        <v>507</v>
      </c>
      <c r="C70" s="506" t="s">
        <v>509</v>
      </c>
      <c r="D70" s="571" t="s">
        <v>774</v>
      </c>
      <c r="E70" s="572" t="s">
        <v>518</v>
      </c>
      <c r="F70" s="506" t="s">
        <v>508</v>
      </c>
      <c r="G70" s="506" t="s">
        <v>722</v>
      </c>
      <c r="H70" s="506" t="s">
        <v>775</v>
      </c>
      <c r="I70" s="506" t="s">
        <v>723</v>
      </c>
      <c r="J70" s="506" t="s">
        <v>724</v>
      </c>
      <c r="K70" s="506" t="s">
        <v>725</v>
      </c>
      <c r="L70" s="507">
        <v>0</v>
      </c>
      <c r="M70" s="507">
        <v>0</v>
      </c>
      <c r="N70" s="506">
        <v>1</v>
      </c>
      <c r="O70" s="573">
        <v>0.5</v>
      </c>
      <c r="P70" s="507">
        <v>0</v>
      </c>
      <c r="Q70" s="527"/>
      <c r="R70" s="506">
        <v>1</v>
      </c>
      <c r="S70" s="527">
        <v>1</v>
      </c>
      <c r="T70" s="573">
        <v>0.5</v>
      </c>
      <c r="U70" s="528">
        <v>1</v>
      </c>
    </row>
    <row r="71" spans="1:21" ht="14.4" customHeight="1" x14ac:dyDescent="0.3">
      <c r="A71" s="505">
        <v>28</v>
      </c>
      <c r="B71" s="506" t="s">
        <v>507</v>
      </c>
      <c r="C71" s="506" t="s">
        <v>509</v>
      </c>
      <c r="D71" s="571" t="s">
        <v>774</v>
      </c>
      <c r="E71" s="572" t="s">
        <v>518</v>
      </c>
      <c r="F71" s="506" t="s">
        <v>508</v>
      </c>
      <c r="G71" s="506" t="s">
        <v>726</v>
      </c>
      <c r="H71" s="506" t="s">
        <v>464</v>
      </c>
      <c r="I71" s="506" t="s">
        <v>727</v>
      </c>
      <c r="J71" s="506" t="s">
        <v>728</v>
      </c>
      <c r="K71" s="506" t="s">
        <v>729</v>
      </c>
      <c r="L71" s="507">
        <v>98.2</v>
      </c>
      <c r="M71" s="507">
        <v>98.2</v>
      </c>
      <c r="N71" s="506">
        <v>1</v>
      </c>
      <c r="O71" s="573">
        <v>0.5</v>
      </c>
      <c r="P71" s="507">
        <v>98.2</v>
      </c>
      <c r="Q71" s="527">
        <v>1</v>
      </c>
      <c r="R71" s="506">
        <v>1</v>
      </c>
      <c r="S71" s="527">
        <v>1</v>
      </c>
      <c r="T71" s="573">
        <v>0.5</v>
      </c>
      <c r="U71" s="528">
        <v>1</v>
      </c>
    </row>
    <row r="72" spans="1:21" ht="14.4" customHeight="1" x14ac:dyDescent="0.3">
      <c r="A72" s="505">
        <v>28</v>
      </c>
      <c r="B72" s="506" t="s">
        <v>507</v>
      </c>
      <c r="C72" s="506" t="s">
        <v>509</v>
      </c>
      <c r="D72" s="571" t="s">
        <v>774</v>
      </c>
      <c r="E72" s="572" t="s">
        <v>514</v>
      </c>
      <c r="F72" s="506" t="s">
        <v>508</v>
      </c>
      <c r="G72" s="506" t="s">
        <v>730</v>
      </c>
      <c r="H72" s="506" t="s">
        <v>464</v>
      </c>
      <c r="I72" s="506" t="s">
        <v>731</v>
      </c>
      <c r="J72" s="506" t="s">
        <v>732</v>
      </c>
      <c r="K72" s="506" t="s">
        <v>733</v>
      </c>
      <c r="L72" s="507">
        <v>0</v>
      </c>
      <c r="M72" s="507">
        <v>0</v>
      </c>
      <c r="N72" s="506">
        <v>1</v>
      </c>
      <c r="O72" s="573">
        <v>0.5</v>
      </c>
      <c r="P72" s="507">
        <v>0</v>
      </c>
      <c r="Q72" s="527"/>
      <c r="R72" s="506">
        <v>1</v>
      </c>
      <c r="S72" s="527">
        <v>1</v>
      </c>
      <c r="T72" s="573">
        <v>0.5</v>
      </c>
      <c r="U72" s="528">
        <v>1</v>
      </c>
    </row>
    <row r="73" spans="1:21" ht="14.4" customHeight="1" x14ac:dyDescent="0.3">
      <c r="A73" s="505">
        <v>28</v>
      </c>
      <c r="B73" s="506" t="s">
        <v>507</v>
      </c>
      <c r="C73" s="506" t="s">
        <v>509</v>
      </c>
      <c r="D73" s="571" t="s">
        <v>774</v>
      </c>
      <c r="E73" s="572" t="s">
        <v>514</v>
      </c>
      <c r="F73" s="506" t="s">
        <v>508</v>
      </c>
      <c r="G73" s="506" t="s">
        <v>734</v>
      </c>
      <c r="H73" s="506" t="s">
        <v>464</v>
      </c>
      <c r="I73" s="506" t="s">
        <v>735</v>
      </c>
      <c r="J73" s="506" t="s">
        <v>736</v>
      </c>
      <c r="K73" s="506" t="s">
        <v>737</v>
      </c>
      <c r="L73" s="507">
        <v>159.16999999999999</v>
      </c>
      <c r="M73" s="507">
        <v>159.16999999999999</v>
      </c>
      <c r="N73" s="506">
        <v>1</v>
      </c>
      <c r="O73" s="573">
        <v>1</v>
      </c>
      <c r="P73" s="507">
        <v>159.16999999999999</v>
      </c>
      <c r="Q73" s="527">
        <v>1</v>
      </c>
      <c r="R73" s="506">
        <v>1</v>
      </c>
      <c r="S73" s="527">
        <v>1</v>
      </c>
      <c r="T73" s="573">
        <v>1</v>
      </c>
      <c r="U73" s="528">
        <v>1</v>
      </c>
    </row>
    <row r="74" spans="1:21" ht="14.4" customHeight="1" x14ac:dyDescent="0.3">
      <c r="A74" s="505">
        <v>28</v>
      </c>
      <c r="B74" s="506" t="s">
        <v>507</v>
      </c>
      <c r="C74" s="506" t="s">
        <v>509</v>
      </c>
      <c r="D74" s="571" t="s">
        <v>774</v>
      </c>
      <c r="E74" s="572" t="s">
        <v>514</v>
      </c>
      <c r="F74" s="506" t="s">
        <v>508</v>
      </c>
      <c r="G74" s="506" t="s">
        <v>633</v>
      </c>
      <c r="H74" s="506" t="s">
        <v>775</v>
      </c>
      <c r="I74" s="506" t="s">
        <v>738</v>
      </c>
      <c r="J74" s="506" t="s">
        <v>739</v>
      </c>
      <c r="K74" s="506" t="s">
        <v>636</v>
      </c>
      <c r="L74" s="507">
        <v>0</v>
      </c>
      <c r="M74" s="507">
        <v>0</v>
      </c>
      <c r="N74" s="506">
        <v>1</v>
      </c>
      <c r="O74" s="573">
        <v>0.5</v>
      </c>
      <c r="P74" s="507">
        <v>0</v>
      </c>
      <c r="Q74" s="527"/>
      <c r="R74" s="506">
        <v>1</v>
      </c>
      <c r="S74" s="527">
        <v>1</v>
      </c>
      <c r="T74" s="573">
        <v>0.5</v>
      </c>
      <c r="U74" s="528">
        <v>1</v>
      </c>
    </row>
    <row r="75" spans="1:21" ht="14.4" customHeight="1" x14ac:dyDescent="0.3">
      <c r="A75" s="505">
        <v>28</v>
      </c>
      <c r="B75" s="506" t="s">
        <v>507</v>
      </c>
      <c r="C75" s="506" t="s">
        <v>509</v>
      </c>
      <c r="D75" s="571" t="s">
        <v>774</v>
      </c>
      <c r="E75" s="572" t="s">
        <v>514</v>
      </c>
      <c r="F75" s="506" t="s">
        <v>508</v>
      </c>
      <c r="G75" s="506" t="s">
        <v>740</v>
      </c>
      <c r="H75" s="506" t="s">
        <v>464</v>
      </c>
      <c r="I75" s="506" t="s">
        <v>741</v>
      </c>
      <c r="J75" s="506" t="s">
        <v>742</v>
      </c>
      <c r="K75" s="506" t="s">
        <v>743</v>
      </c>
      <c r="L75" s="507">
        <v>0</v>
      </c>
      <c r="M75" s="507">
        <v>0</v>
      </c>
      <c r="N75" s="506">
        <v>1</v>
      </c>
      <c r="O75" s="573">
        <v>1</v>
      </c>
      <c r="P75" s="507">
        <v>0</v>
      </c>
      <c r="Q75" s="527"/>
      <c r="R75" s="506">
        <v>1</v>
      </c>
      <c r="S75" s="527">
        <v>1</v>
      </c>
      <c r="T75" s="573">
        <v>1</v>
      </c>
      <c r="U75" s="528">
        <v>1</v>
      </c>
    </row>
    <row r="76" spans="1:21" ht="14.4" customHeight="1" x14ac:dyDescent="0.3">
      <c r="A76" s="505">
        <v>28</v>
      </c>
      <c r="B76" s="506" t="s">
        <v>507</v>
      </c>
      <c r="C76" s="506" t="s">
        <v>509</v>
      </c>
      <c r="D76" s="571" t="s">
        <v>774</v>
      </c>
      <c r="E76" s="572" t="s">
        <v>515</v>
      </c>
      <c r="F76" s="506" t="s">
        <v>508</v>
      </c>
      <c r="G76" s="506" t="s">
        <v>654</v>
      </c>
      <c r="H76" s="506" t="s">
        <v>775</v>
      </c>
      <c r="I76" s="506" t="s">
        <v>744</v>
      </c>
      <c r="J76" s="506" t="s">
        <v>745</v>
      </c>
      <c r="K76" s="506" t="s">
        <v>746</v>
      </c>
      <c r="L76" s="507">
        <v>149.52000000000001</v>
      </c>
      <c r="M76" s="507">
        <v>149.52000000000001</v>
      </c>
      <c r="N76" s="506">
        <v>1</v>
      </c>
      <c r="O76" s="573">
        <v>1</v>
      </c>
      <c r="P76" s="507">
        <v>149.52000000000001</v>
      </c>
      <c r="Q76" s="527">
        <v>1</v>
      </c>
      <c r="R76" s="506">
        <v>1</v>
      </c>
      <c r="S76" s="527">
        <v>1</v>
      </c>
      <c r="T76" s="573">
        <v>1</v>
      </c>
      <c r="U76" s="528">
        <v>1</v>
      </c>
    </row>
    <row r="77" spans="1:21" ht="14.4" customHeight="1" x14ac:dyDescent="0.3">
      <c r="A77" s="505">
        <v>28</v>
      </c>
      <c r="B77" s="506" t="s">
        <v>507</v>
      </c>
      <c r="C77" s="506" t="s">
        <v>509</v>
      </c>
      <c r="D77" s="571" t="s">
        <v>774</v>
      </c>
      <c r="E77" s="572" t="s">
        <v>515</v>
      </c>
      <c r="F77" s="506" t="s">
        <v>508</v>
      </c>
      <c r="G77" s="506" t="s">
        <v>654</v>
      </c>
      <c r="H77" s="506" t="s">
        <v>775</v>
      </c>
      <c r="I77" s="506" t="s">
        <v>747</v>
      </c>
      <c r="J77" s="506" t="s">
        <v>656</v>
      </c>
      <c r="K77" s="506" t="s">
        <v>748</v>
      </c>
      <c r="L77" s="507">
        <v>225.06</v>
      </c>
      <c r="M77" s="507">
        <v>225.06</v>
      </c>
      <c r="N77" s="506">
        <v>1</v>
      </c>
      <c r="O77" s="573">
        <v>1</v>
      </c>
      <c r="P77" s="507">
        <v>225.06</v>
      </c>
      <c r="Q77" s="527">
        <v>1</v>
      </c>
      <c r="R77" s="506">
        <v>1</v>
      </c>
      <c r="S77" s="527">
        <v>1</v>
      </c>
      <c r="T77" s="573">
        <v>1</v>
      </c>
      <c r="U77" s="528">
        <v>1</v>
      </c>
    </row>
    <row r="78" spans="1:21" ht="14.4" customHeight="1" x14ac:dyDescent="0.3">
      <c r="A78" s="505">
        <v>28</v>
      </c>
      <c r="B78" s="506" t="s">
        <v>507</v>
      </c>
      <c r="C78" s="506" t="s">
        <v>509</v>
      </c>
      <c r="D78" s="571" t="s">
        <v>774</v>
      </c>
      <c r="E78" s="572" t="s">
        <v>515</v>
      </c>
      <c r="F78" s="506" t="s">
        <v>508</v>
      </c>
      <c r="G78" s="506" t="s">
        <v>658</v>
      </c>
      <c r="H78" s="506" t="s">
        <v>775</v>
      </c>
      <c r="I78" s="506" t="s">
        <v>659</v>
      </c>
      <c r="J78" s="506" t="s">
        <v>660</v>
      </c>
      <c r="K78" s="506" t="s">
        <v>661</v>
      </c>
      <c r="L78" s="507">
        <v>70.540000000000006</v>
      </c>
      <c r="M78" s="507">
        <v>70.540000000000006</v>
      </c>
      <c r="N78" s="506">
        <v>1</v>
      </c>
      <c r="O78" s="573">
        <v>1</v>
      </c>
      <c r="P78" s="507">
        <v>70.540000000000006</v>
      </c>
      <c r="Q78" s="527">
        <v>1</v>
      </c>
      <c r="R78" s="506">
        <v>1</v>
      </c>
      <c r="S78" s="527">
        <v>1</v>
      </c>
      <c r="T78" s="573">
        <v>1</v>
      </c>
      <c r="U78" s="528">
        <v>1</v>
      </c>
    </row>
    <row r="79" spans="1:21" ht="14.4" customHeight="1" x14ac:dyDescent="0.3">
      <c r="A79" s="505">
        <v>28</v>
      </c>
      <c r="B79" s="506" t="s">
        <v>507</v>
      </c>
      <c r="C79" s="506" t="s">
        <v>509</v>
      </c>
      <c r="D79" s="571" t="s">
        <v>774</v>
      </c>
      <c r="E79" s="572" t="s">
        <v>515</v>
      </c>
      <c r="F79" s="506" t="s">
        <v>508</v>
      </c>
      <c r="G79" s="506" t="s">
        <v>658</v>
      </c>
      <c r="H79" s="506" t="s">
        <v>775</v>
      </c>
      <c r="I79" s="506" t="s">
        <v>749</v>
      </c>
      <c r="J79" s="506" t="s">
        <v>660</v>
      </c>
      <c r="K79" s="506" t="s">
        <v>750</v>
      </c>
      <c r="L79" s="507">
        <v>141.09</v>
      </c>
      <c r="M79" s="507">
        <v>141.09</v>
      </c>
      <c r="N79" s="506">
        <v>1</v>
      </c>
      <c r="O79" s="573">
        <v>1</v>
      </c>
      <c r="P79" s="507">
        <v>141.09</v>
      </c>
      <c r="Q79" s="527">
        <v>1</v>
      </c>
      <c r="R79" s="506">
        <v>1</v>
      </c>
      <c r="S79" s="527">
        <v>1</v>
      </c>
      <c r="T79" s="573">
        <v>1</v>
      </c>
      <c r="U79" s="528">
        <v>1</v>
      </c>
    </row>
    <row r="80" spans="1:21" ht="14.4" customHeight="1" x14ac:dyDescent="0.3">
      <c r="A80" s="505">
        <v>28</v>
      </c>
      <c r="B80" s="506" t="s">
        <v>507</v>
      </c>
      <c r="C80" s="506" t="s">
        <v>509</v>
      </c>
      <c r="D80" s="571" t="s">
        <v>774</v>
      </c>
      <c r="E80" s="572" t="s">
        <v>515</v>
      </c>
      <c r="F80" s="506" t="s">
        <v>508</v>
      </c>
      <c r="G80" s="506" t="s">
        <v>662</v>
      </c>
      <c r="H80" s="506" t="s">
        <v>775</v>
      </c>
      <c r="I80" s="506" t="s">
        <v>751</v>
      </c>
      <c r="J80" s="506" t="s">
        <v>667</v>
      </c>
      <c r="K80" s="506" t="s">
        <v>665</v>
      </c>
      <c r="L80" s="507">
        <v>170.52</v>
      </c>
      <c r="M80" s="507">
        <v>170.52</v>
      </c>
      <c r="N80" s="506">
        <v>1</v>
      </c>
      <c r="O80" s="573">
        <v>1</v>
      </c>
      <c r="P80" s="507">
        <v>170.52</v>
      </c>
      <c r="Q80" s="527">
        <v>1</v>
      </c>
      <c r="R80" s="506">
        <v>1</v>
      </c>
      <c r="S80" s="527">
        <v>1</v>
      </c>
      <c r="T80" s="573">
        <v>1</v>
      </c>
      <c r="U80" s="528">
        <v>1</v>
      </c>
    </row>
    <row r="81" spans="1:21" ht="14.4" customHeight="1" x14ac:dyDescent="0.3">
      <c r="A81" s="505">
        <v>28</v>
      </c>
      <c r="B81" s="506" t="s">
        <v>507</v>
      </c>
      <c r="C81" s="506" t="s">
        <v>509</v>
      </c>
      <c r="D81" s="571" t="s">
        <v>774</v>
      </c>
      <c r="E81" s="572" t="s">
        <v>515</v>
      </c>
      <c r="F81" s="506" t="s">
        <v>508</v>
      </c>
      <c r="G81" s="506" t="s">
        <v>544</v>
      </c>
      <c r="H81" s="506" t="s">
        <v>775</v>
      </c>
      <c r="I81" s="506" t="s">
        <v>752</v>
      </c>
      <c r="J81" s="506" t="s">
        <v>546</v>
      </c>
      <c r="K81" s="506" t="s">
        <v>753</v>
      </c>
      <c r="L81" s="507">
        <v>115.26</v>
      </c>
      <c r="M81" s="507">
        <v>230.52</v>
      </c>
      <c r="N81" s="506">
        <v>2</v>
      </c>
      <c r="O81" s="573">
        <v>2</v>
      </c>
      <c r="P81" s="507">
        <v>230.52</v>
      </c>
      <c r="Q81" s="527">
        <v>1</v>
      </c>
      <c r="R81" s="506">
        <v>2</v>
      </c>
      <c r="S81" s="527">
        <v>1</v>
      </c>
      <c r="T81" s="573">
        <v>2</v>
      </c>
      <c r="U81" s="528">
        <v>1</v>
      </c>
    </row>
    <row r="82" spans="1:21" ht="14.4" customHeight="1" x14ac:dyDescent="0.3">
      <c r="A82" s="505">
        <v>28</v>
      </c>
      <c r="B82" s="506" t="s">
        <v>507</v>
      </c>
      <c r="C82" s="506" t="s">
        <v>509</v>
      </c>
      <c r="D82" s="571" t="s">
        <v>774</v>
      </c>
      <c r="E82" s="572" t="s">
        <v>515</v>
      </c>
      <c r="F82" s="506" t="s">
        <v>508</v>
      </c>
      <c r="G82" s="506" t="s">
        <v>754</v>
      </c>
      <c r="H82" s="506" t="s">
        <v>464</v>
      </c>
      <c r="I82" s="506" t="s">
        <v>755</v>
      </c>
      <c r="J82" s="506" t="s">
        <v>756</v>
      </c>
      <c r="K82" s="506" t="s">
        <v>757</v>
      </c>
      <c r="L82" s="507">
        <v>42.05</v>
      </c>
      <c r="M82" s="507">
        <v>42.05</v>
      </c>
      <c r="N82" s="506">
        <v>1</v>
      </c>
      <c r="O82" s="573">
        <v>1</v>
      </c>
      <c r="P82" s="507">
        <v>42.05</v>
      </c>
      <c r="Q82" s="527">
        <v>1</v>
      </c>
      <c r="R82" s="506">
        <v>1</v>
      </c>
      <c r="S82" s="527">
        <v>1</v>
      </c>
      <c r="T82" s="573">
        <v>1</v>
      </c>
      <c r="U82" s="528">
        <v>1</v>
      </c>
    </row>
    <row r="83" spans="1:21" ht="14.4" customHeight="1" x14ac:dyDescent="0.3">
      <c r="A83" s="505">
        <v>28</v>
      </c>
      <c r="B83" s="506" t="s">
        <v>507</v>
      </c>
      <c r="C83" s="506" t="s">
        <v>509</v>
      </c>
      <c r="D83" s="571" t="s">
        <v>774</v>
      </c>
      <c r="E83" s="572" t="s">
        <v>515</v>
      </c>
      <c r="F83" s="506" t="s">
        <v>508</v>
      </c>
      <c r="G83" s="506" t="s">
        <v>734</v>
      </c>
      <c r="H83" s="506" t="s">
        <v>464</v>
      </c>
      <c r="I83" s="506" t="s">
        <v>735</v>
      </c>
      <c r="J83" s="506" t="s">
        <v>736</v>
      </c>
      <c r="K83" s="506" t="s">
        <v>737</v>
      </c>
      <c r="L83" s="507">
        <v>159.16999999999999</v>
      </c>
      <c r="M83" s="507">
        <v>159.16999999999999</v>
      </c>
      <c r="N83" s="506">
        <v>1</v>
      </c>
      <c r="O83" s="573">
        <v>1</v>
      </c>
      <c r="P83" s="507">
        <v>159.16999999999999</v>
      </c>
      <c r="Q83" s="527">
        <v>1</v>
      </c>
      <c r="R83" s="506">
        <v>1</v>
      </c>
      <c r="S83" s="527">
        <v>1</v>
      </c>
      <c r="T83" s="573">
        <v>1</v>
      </c>
      <c r="U83" s="528">
        <v>1</v>
      </c>
    </row>
    <row r="84" spans="1:21" ht="14.4" customHeight="1" x14ac:dyDescent="0.3">
      <c r="A84" s="505">
        <v>28</v>
      </c>
      <c r="B84" s="506" t="s">
        <v>507</v>
      </c>
      <c r="C84" s="506" t="s">
        <v>509</v>
      </c>
      <c r="D84" s="571" t="s">
        <v>774</v>
      </c>
      <c r="E84" s="572" t="s">
        <v>515</v>
      </c>
      <c r="F84" s="506" t="s">
        <v>508</v>
      </c>
      <c r="G84" s="506" t="s">
        <v>583</v>
      </c>
      <c r="H84" s="506" t="s">
        <v>464</v>
      </c>
      <c r="I84" s="506" t="s">
        <v>758</v>
      </c>
      <c r="J84" s="506" t="s">
        <v>685</v>
      </c>
      <c r="K84" s="506" t="s">
        <v>759</v>
      </c>
      <c r="L84" s="507">
        <v>89.91</v>
      </c>
      <c r="M84" s="507">
        <v>89.91</v>
      </c>
      <c r="N84" s="506">
        <v>1</v>
      </c>
      <c r="O84" s="573">
        <v>1</v>
      </c>
      <c r="P84" s="507">
        <v>89.91</v>
      </c>
      <c r="Q84" s="527">
        <v>1</v>
      </c>
      <c r="R84" s="506">
        <v>1</v>
      </c>
      <c r="S84" s="527">
        <v>1</v>
      </c>
      <c r="T84" s="573">
        <v>1</v>
      </c>
      <c r="U84" s="528">
        <v>1</v>
      </c>
    </row>
    <row r="85" spans="1:21" ht="14.4" customHeight="1" x14ac:dyDescent="0.3">
      <c r="A85" s="505">
        <v>28</v>
      </c>
      <c r="B85" s="506" t="s">
        <v>507</v>
      </c>
      <c r="C85" s="506" t="s">
        <v>509</v>
      </c>
      <c r="D85" s="571" t="s">
        <v>774</v>
      </c>
      <c r="E85" s="572" t="s">
        <v>515</v>
      </c>
      <c r="F85" s="506" t="s">
        <v>508</v>
      </c>
      <c r="G85" s="506" t="s">
        <v>760</v>
      </c>
      <c r="H85" s="506" t="s">
        <v>464</v>
      </c>
      <c r="I85" s="506" t="s">
        <v>761</v>
      </c>
      <c r="J85" s="506" t="s">
        <v>762</v>
      </c>
      <c r="K85" s="506" t="s">
        <v>763</v>
      </c>
      <c r="L85" s="507">
        <v>1226.51</v>
      </c>
      <c r="M85" s="507">
        <v>1226.51</v>
      </c>
      <c r="N85" s="506">
        <v>1</v>
      </c>
      <c r="O85" s="573">
        <v>1</v>
      </c>
      <c r="P85" s="507">
        <v>1226.51</v>
      </c>
      <c r="Q85" s="527">
        <v>1</v>
      </c>
      <c r="R85" s="506">
        <v>1</v>
      </c>
      <c r="S85" s="527">
        <v>1</v>
      </c>
      <c r="T85" s="573">
        <v>1</v>
      </c>
      <c r="U85" s="528">
        <v>1</v>
      </c>
    </row>
    <row r="86" spans="1:21" ht="14.4" customHeight="1" x14ac:dyDescent="0.3">
      <c r="A86" s="505">
        <v>28</v>
      </c>
      <c r="B86" s="506" t="s">
        <v>507</v>
      </c>
      <c r="C86" s="506" t="s">
        <v>509</v>
      </c>
      <c r="D86" s="571" t="s">
        <v>774</v>
      </c>
      <c r="E86" s="572" t="s">
        <v>515</v>
      </c>
      <c r="F86" s="506" t="s">
        <v>508</v>
      </c>
      <c r="G86" s="506" t="s">
        <v>760</v>
      </c>
      <c r="H86" s="506" t="s">
        <v>464</v>
      </c>
      <c r="I86" s="506" t="s">
        <v>761</v>
      </c>
      <c r="J86" s="506" t="s">
        <v>762</v>
      </c>
      <c r="K86" s="506" t="s">
        <v>763</v>
      </c>
      <c r="L86" s="507">
        <v>1235.6300000000001</v>
      </c>
      <c r="M86" s="507">
        <v>1235.6300000000001</v>
      </c>
      <c r="N86" s="506">
        <v>1</v>
      </c>
      <c r="O86" s="573">
        <v>1</v>
      </c>
      <c r="P86" s="507">
        <v>1235.6300000000001</v>
      </c>
      <c r="Q86" s="527">
        <v>1</v>
      </c>
      <c r="R86" s="506">
        <v>1</v>
      </c>
      <c r="S86" s="527">
        <v>1</v>
      </c>
      <c r="T86" s="573">
        <v>1</v>
      </c>
      <c r="U86" s="528">
        <v>1</v>
      </c>
    </row>
    <row r="87" spans="1:21" ht="14.4" customHeight="1" x14ac:dyDescent="0.3">
      <c r="A87" s="505">
        <v>28</v>
      </c>
      <c r="B87" s="506" t="s">
        <v>507</v>
      </c>
      <c r="C87" s="506" t="s">
        <v>509</v>
      </c>
      <c r="D87" s="571" t="s">
        <v>774</v>
      </c>
      <c r="E87" s="572" t="s">
        <v>515</v>
      </c>
      <c r="F87" s="506" t="s">
        <v>508</v>
      </c>
      <c r="G87" s="506" t="s">
        <v>764</v>
      </c>
      <c r="H87" s="506" t="s">
        <v>464</v>
      </c>
      <c r="I87" s="506" t="s">
        <v>765</v>
      </c>
      <c r="J87" s="506" t="s">
        <v>766</v>
      </c>
      <c r="K87" s="506" t="s">
        <v>767</v>
      </c>
      <c r="L87" s="507">
        <v>0</v>
      </c>
      <c r="M87" s="507">
        <v>0</v>
      </c>
      <c r="N87" s="506">
        <v>1</v>
      </c>
      <c r="O87" s="573">
        <v>1</v>
      </c>
      <c r="P87" s="507">
        <v>0</v>
      </c>
      <c r="Q87" s="527"/>
      <c r="R87" s="506">
        <v>1</v>
      </c>
      <c r="S87" s="527">
        <v>1</v>
      </c>
      <c r="T87" s="573">
        <v>1</v>
      </c>
      <c r="U87" s="528">
        <v>1</v>
      </c>
    </row>
    <row r="88" spans="1:21" ht="14.4" customHeight="1" x14ac:dyDescent="0.3">
      <c r="A88" s="505">
        <v>28</v>
      </c>
      <c r="B88" s="506" t="s">
        <v>507</v>
      </c>
      <c r="C88" s="506" t="s">
        <v>509</v>
      </c>
      <c r="D88" s="571" t="s">
        <v>774</v>
      </c>
      <c r="E88" s="572" t="s">
        <v>515</v>
      </c>
      <c r="F88" s="506" t="s">
        <v>508</v>
      </c>
      <c r="G88" s="506" t="s">
        <v>768</v>
      </c>
      <c r="H88" s="506" t="s">
        <v>464</v>
      </c>
      <c r="I88" s="506" t="s">
        <v>769</v>
      </c>
      <c r="J88" s="506" t="s">
        <v>770</v>
      </c>
      <c r="K88" s="506" t="s">
        <v>771</v>
      </c>
      <c r="L88" s="507">
        <v>61.97</v>
      </c>
      <c r="M88" s="507">
        <v>61.97</v>
      </c>
      <c r="N88" s="506">
        <v>1</v>
      </c>
      <c r="O88" s="573">
        <v>1</v>
      </c>
      <c r="P88" s="507">
        <v>61.97</v>
      </c>
      <c r="Q88" s="527">
        <v>1</v>
      </c>
      <c r="R88" s="506">
        <v>1</v>
      </c>
      <c r="S88" s="527">
        <v>1</v>
      </c>
      <c r="T88" s="573">
        <v>1</v>
      </c>
      <c r="U88" s="528">
        <v>1</v>
      </c>
    </row>
    <row r="89" spans="1:21" ht="14.4" customHeight="1" x14ac:dyDescent="0.3">
      <c r="A89" s="505">
        <v>28</v>
      </c>
      <c r="B89" s="506" t="s">
        <v>507</v>
      </c>
      <c r="C89" s="506" t="s">
        <v>509</v>
      </c>
      <c r="D89" s="571" t="s">
        <v>774</v>
      </c>
      <c r="E89" s="572" t="s">
        <v>515</v>
      </c>
      <c r="F89" s="506" t="s">
        <v>508</v>
      </c>
      <c r="G89" s="506" t="s">
        <v>603</v>
      </c>
      <c r="H89" s="506" t="s">
        <v>464</v>
      </c>
      <c r="I89" s="506" t="s">
        <v>604</v>
      </c>
      <c r="J89" s="506" t="s">
        <v>605</v>
      </c>
      <c r="K89" s="506" t="s">
        <v>606</v>
      </c>
      <c r="L89" s="507">
        <v>87.67</v>
      </c>
      <c r="M89" s="507">
        <v>175.34</v>
      </c>
      <c r="N89" s="506">
        <v>2</v>
      </c>
      <c r="O89" s="573">
        <v>1</v>
      </c>
      <c r="P89" s="507">
        <v>175.34</v>
      </c>
      <c r="Q89" s="527">
        <v>1</v>
      </c>
      <c r="R89" s="506">
        <v>2</v>
      </c>
      <c r="S89" s="527">
        <v>1</v>
      </c>
      <c r="T89" s="573">
        <v>1</v>
      </c>
      <c r="U89" s="528">
        <v>1</v>
      </c>
    </row>
    <row r="90" spans="1:21" ht="14.4" customHeight="1" x14ac:dyDescent="0.3">
      <c r="A90" s="505">
        <v>28</v>
      </c>
      <c r="B90" s="506" t="s">
        <v>507</v>
      </c>
      <c r="C90" s="506" t="s">
        <v>509</v>
      </c>
      <c r="D90" s="571" t="s">
        <v>774</v>
      </c>
      <c r="E90" s="572" t="s">
        <v>515</v>
      </c>
      <c r="F90" s="506" t="s">
        <v>508</v>
      </c>
      <c r="G90" s="506" t="s">
        <v>623</v>
      </c>
      <c r="H90" s="506" t="s">
        <v>464</v>
      </c>
      <c r="I90" s="506" t="s">
        <v>624</v>
      </c>
      <c r="J90" s="506" t="s">
        <v>625</v>
      </c>
      <c r="K90" s="506" t="s">
        <v>626</v>
      </c>
      <c r="L90" s="507">
        <v>68.819999999999993</v>
      </c>
      <c r="M90" s="507">
        <v>137.63999999999999</v>
      </c>
      <c r="N90" s="506">
        <v>2</v>
      </c>
      <c r="O90" s="573">
        <v>1</v>
      </c>
      <c r="P90" s="507">
        <v>137.63999999999999</v>
      </c>
      <c r="Q90" s="527">
        <v>1</v>
      </c>
      <c r="R90" s="506">
        <v>2</v>
      </c>
      <c r="S90" s="527">
        <v>1</v>
      </c>
      <c r="T90" s="573">
        <v>1</v>
      </c>
      <c r="U90" s="528">
        <v>1</v>
      </c>
    </row>
    <row r="91" spans="1:21" ht="14.4" customHeight="1" thickBot="1" x14ac:dyDescent="0.35">
      <c r="A91" s="512">
        <v>28</v>
      </c>
      <c r="B91" s="513" t="s">
        <v>507</v>
      </c>
      <c r="C91" s="513" t="s">
        <v>509</v>
      </c>
      <c r="D91" s="574" t="s">
        <v>774</v>
      </c>
      <c r="E91" s="575" t="s">
        <v>515</v>
      </c>
      <c r="F91" s="513" t="s">
        <v>508</v>
      </c>
      <c r="G91" s="513" t="s">
        <v>726</v>
      </c>
      <c r="H91" s="513" t="s">
        <v>464</v>
      </c>
      <c r="I91" s="513" t="s">
        <v>772</v>
      </c>
      <c r="J91" s="513" t="s">
        <v>728</v>
      </c>
      <c r="K91" s="513" t="s">
        <v>773</v>
      </c>
      <c r="L91" s="514">
        <v>55.16</v>
      </c>
      <c r="M91" s="514">
        <v>110.32</v>
      </c>
      <c r="N91" s="513">
        <v>2</v>
      </c>
      <c r="O91" s="576">
        <v>1</v>
      </c>
      <c r="P91" s="514">
        <v>110.32</v>
      </c>
      <c r="Q91" s="529">
        <v>1</v>
      </c>
      <c r="R91" s="513">
        <v>2</v>
      </c>
      <c r="S91" s="529">
        <v>1</v>
      </c>
      <c r="T91" s="576">
        <v>1</v>
      </c>
      <c r="U91" s="530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777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266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77" t="s">
        <v>160</v>
      </c>
      <c r="B4" s="578" t="s">
        <v>14</v>
      </c>
      <c r="C4" s="579" t="s">
        <v>2</v>
      </c>
      <c r="D4" s="578" t="s">
        <v>14</v>
      </c>
      <c r="E4" s="579" t="s">
        <v>2</v>
      </c>
      <c r="F4" s="580" t="s">
        <v>14</v>
      </c>
    </row>
    <row r="5" spans="1:6" ht="14.4" customHeight="1" x14ac:dyDescent="0.3">
      <c r="A5" s="589" t="s">
        <v>518</v>
      </c>
      <c r="B5" s="116">
        <v>341.04</v>
      </c>
      <c r="C5" s="570">
        <v>0.11341008400007982</v>
      </c>
      <c r="D5" s="116">
        <v>2666.1</v>
      </c>
      <c r="E5" s="570">
        <v>0.88658991599992021</v>
      </c>
      <c r="F5" s="581">
        <v>3007.14</v>
      </c>
    </row>
    <row r="6" spans="1:6" ht="14.4" customHeight="1" x14ac:dyDescent="0.3">
      <c r="A6" s="590" t="s">
        <v>516</v>
      </c>
      <c r="B6" s="510">
        <v>245.74</v>
      </c>
      <c r="C6" s="527">
        <v>0.17678755134781265</v>
      </c>
      <c r="D6" s="510">
        <v>1144.29</v>
      </c>
      <c r="E6" s="527">
        <v>0.82321244865218735</v>
      </c>
      <c r="F6" s="511">
        <v>1390.03</v>
      </c>
    </row>
    <row r="7" spans="1:6" ht="14.4" customHeight="1" x14ac:dyDescent="0.3">
      <c r="A7" s="590" t="s">
        <v>515</v>
      </c>
      <c r="B7" s="510"/>
      <c r="C7" s="527">
        <v>0</v>
      </c>
      <c r="D7" s="510">
        <v>987.25</v>
      </c>
      <c r="E7" s="527">
        <v>1</v>
      </c>
      <c r="F7" s="511">
        <v>987.25</v>
      </c>
    </row>
    <row r="8" spans="1:6" ht="14.4" customHeight="1" thickBot="1" x14ac:dyDescent="0.35">
      <c r="A8" s="591" t="s">
        <v>514</v>
      </c>
      <c r="B8" s="582"/>
      <c r="C8" s="583"/>
      <c r="D8" s="582">
        <v>0</v>
      </c>
      <c r="E8" s="583"/>
      <c r="F8" s="584">
        <v>0</v>
      </c>
    </row>
    <row r="9" spans="1:6" ht="14.4" customHeight="1" thickBot="1" x14ac:dyDescent="0.35">
      <c r="A9" s="585" t="s">
        <v>3</v>
      </c>
      <c r="B9" s="586">
        <v>586.78</v>
      </c>
      <c r="C9" s="587">
        <v>0.10897738289360785</v>
      </c>
      <c r="D9" s="586">
        <v>4797.6399999999994</v>
      </c>
      <c r="E9" s="587">
        <v>0.89102261710639208</v>
      </c>
      <c r="F9" s="588">
        <v>5384.42</v>
      </c>
    </row>
    <row r="10" spans="1:6" ht="14.4" customHeight="1" thickBot="1" x14ac:dyDescent="0.35"/>
    <row r="11" spans="1:6" ht="14.4" customHeight="1" x14ac:dyDescent="0.3">
      <c r="A11" s="589" t="s">
        <v>778</v>
      </c>
      <c r="B11" s="116">
        <v>341.04</v>
      </c>
      <c r="C11" s="570">
        <v>0.43478371728349413</v>
      </c>
      <c r="D11" s="116">
        <v>443.35</v>
      </c>
      <c r="E11" s="570">
        <v>0.56521628271650581</v>
      </c>
      <c r="F11" s="581">
        <v>784.3900000000001</v>
      </c>
    </row>
    <row r="12" spans="1:6" ht="14.4" customHeight="1" x14ac:dyDescent="0.3">
      <c r="A12" s="590" t="s">
        <v>779</v>
      </c>
      <c r="B12" s="510">
        <v>245.74</v>
      </c>
      <c r="C12" s="527">
        <v>1</v>
      </c>
      <c r="D12" s="510"/>
      <c r="E12" s="527">
        <v>0</v>
      </c>
      <c r="F12" s="511">
        <v>245.74</v>
      </c>
    </row>
    <row r="13" spans="1:6" ht="14.4" customHeight="1" x14ac:dyDescent="0.3">
      <c r="A13" s="590" t="s">
        <v>780</v>
      </c>
      <c r="B13" s="510"/>
      <c r="C13" s="527">
        <v>0</v>
      </c>
      <c r="D13" s="510">
        <v>165.75</v>
      </c>
      <c r="E13" s="527">
        <v>1</v>
      </c>
      <c r="F13" s="511">
        <v>165.75</v>
      </c>
    </row>
    <row r="14" spans="1:6" ht="14.4" customHeight="1" x14ac:dyDescent="0.3">
      <c r="A14" s="590" t="s">
        <v>781</v>
      </c>
      <c r="B14" s="510">
        <v>0</v>
      </c>
      <c r="C14" s="527"/>
      <c r="D14" s="510">
        <v>0</v>
      </c>
      <c r="E14" s="527"/>
      <c r="F14" s="511">
        <v>0</v>
      </c>
    </row>
    <row r="15" spans="1:6" ht="14.4" customHeight="1" x14ac:dyDescent="0.3">
      <c r="A15" s="590" t="s">
        <v>782</v>
      </c>
      <c r="B15" s="510"/>
      <c r="C15" s="527">
        <v>0</v>
      </c>
      <c r="D15" s="510">
        <v>992.02</v>
      </c>
      <c r="E15" s="527">
        <v>1</v>
      </c>
      <c r="F15" s="511">
        <v>992.02</v>
      </c>
    </row>
    <row r="16" spans="1:6" ht="14.4" customHeight="1" x14ac:dyDescent="0.3">
      <c r="A16" s="590" t="s">
        <v>783</v>
      </c>
      <c r="B16" s="510"/>
      <c r="C16" s="527">
        <v>0</v>
      </c>
      <c r="D16" s="510">
        <v>261.68</v>
      </c>
      <c r="E16" s="527">
        <v>1</v>
      </c>
      <c r="F16" s="511">
        <v>261.68</v>
      </c>
    </row>
    <row r="17" spans="1:6" ht="14.4" customHeight="1" x14ac:dyDescent="0.3">
      <c r="A17" s="590" t="s">
        <v>784</v>
      </c>
      <c r="B17" s="510"/>
      <c r="C17" s="527">
        <v>0</v>
      </c>
      <c r="D17" s="510">
        <v>282.5</v>
      </c>
      <c r="E17" s="527">
        <v>1</v>
      </c>
      <c r="F17" s="511">
        <v>282.5</v>
      </c>
    </row>
    <row r="18" spans="1:6" ht="14.4" customHeight="1" x14ac:dyDescent="0.3">
      <c r="A18" s="590" t="s">
        <v>785</v>
      </c>
      <c r="B18" s="510"/>
      <c r="C18" s="527">
        <v>0</v>
      </c>
      <c r="D18" s="510">
        <v>1058.1100000000001</v>
      </c>
      <c r="E18" s="527">
        <v>1</v>
      </c>
      <c r="F18" s="511">
        <v>1058.1100000000001</v>
      </c>
    </row>
    <row r="19" spans="1:6" ht="14.4" customHeight="1" x14ac:dyDescent="0.3">
      <c r="A19" s="590" t="s">
        <v>786</v>
      </c>
      <c r="B19" s="510"/>
      <c r="C19" s="527">
        <v>0</v>
      </c>
      <c r="D19" s="510">
        <v>207.45</v>
      </c>
      <c r="E19" s="527">
        <v>1</v>
      </c>
      <c r="F19" s="511">
        <v>207.45</v>
      </c>
    </row>
    <row r="20" spans="1:6" ht="14.4" customHeight="1" x14ac:dyDescent="0.3">
      <c r="A20" s="590" t="s">
        <v>787</v>
      </c>
      <c r="B20" s="510"/>
      <c r="C20" s="527">
        <v>0</v>
      </c>
      <c r="D20" s="510">
        <v>348.06</v>
      </c>
      <c r="E20" s="527">
        <v>1</v>
      </c>
      <c r="F20" s="511">
        <v>348.06</v>
      </c>
    </row>
    <row r="21" spans="1:6" ht="14.4" customHeight="1" x14ac:dyDescent="0.3">
      <c r="A21" s="590" t="s">
        <v>788</v>
      </c>
      <c r="B21" s="510"/>
      <c r="C21" s="527"/>
      <c r="D21" s="510">
        <v>0</v>
      </c>
      <c r="E21" s="527"/>
      <c r="F21" s="511">
        <v>0</v>
      </c>
    </row>
    <row r="22" spans="1:6" ht="14.4" customHeight="1" thickBot="1" x14ac:dyDescent="0.35">
      <c r="A22" s="591" t="s">
        <v>789</v>
      </c>
      <c r="B22" s="582"/>
      <c r="C22" s="583">
        <v>0</v>
      </c>
      <c r="D22" s="582">
        <v>1038.72</v>
      </c>
      <c r="E22" s="583">
        <v>1</v>
      </c>
      <c r="F22" s="584">
        <v>1038.72</v>
      </c>
    </row>
    <row r="23" spans="1:6" ht="14.4" customHeight="1" thickBot="1" x14ac:dyDescent="0.35">
      <c r="A23" s="585" t="s">
        <v>3</v>
      </c>
      <c r="B23" s="586">
        <v>586.78</v>
      </c>
      <c r="C23" s="587">
        <v>0.10897738289360785</v>
      </c>
      <c r="D23" s="586">
        <v>4797.6400000000003</v>
      </c>
      <c r="E23" s="587">
        <v>0.89102261710639219</v>
      </c>
      <c r="F23" s="588">
        <v>5384.42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{FD29D560-ECCF-43B4-AC90-CDEE2996B506}</x14:id>
        </ext>
      </extLst>
    </cfRule>
  </conditionalFormatting>
  <conditionalFormatting sqref="F11:F2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{B2052CD6-1DD4-4315-9402-7FFBAB00175D}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D29D560-ECCF-43B4-AC90-CDEE2996B5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F5:F8</xm:sqref>
        </x14:conditionalFormatting>
        <x14:conditionalFormatting xmlns:xm="http://schemas.microsoft.com/office/excel/2006/main">
          <x14:cfRule type="dataBar" id="{B2052CD6-1DD4-4315-9402-7FFBAB00175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F11:F22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802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266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4</v>
      </c>
      <c r="G3" s="43">
        <f>SUBTOTAL(9,G6:G1048576)</f>
        <v>586.78</v>
      </c>
      <c r="H3" s="44">
        <f>IF(M3=0,0,G3/M3)</f>
        <v>0.10897738289360785</v>
      </c>
      <c r="I3" s="43">
        <f>SUBTOTAL(9,I6:I1048576)</f>
        <v>43</v>
      </c>
      <c r="J3" s="43">
        <f>SUBTOTAL(9,J6:J1048576)</f>
        <v>4797.6400000000003</v>
      </c>
      <c r="K3" s="44">
        <f>IF(M3=0,0,J3/M3)</f>
        <v>0.89102261710639219</v>
      </c>
      <c r="L3" s="43">
        <f>SUBTOTAL(9,L6:L1048576)</f>
        <v>47</v>
      </c>
      <c r="M3" s="45">
        <f>SUBTOTAL(9,M6:M1048576)</f>
        <v>5384.42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77" t="s">
        <v>134</v>
      </c>
      <c r="B5" s="593" t="s">
        <v>130</v>
      </c>
      <c r="C5" s="593" t="s">
        <v>70</v>
      </c>
      <c r="D5" s="593" t="s">
        <v>131</v>
      </c>
      <c r="E5" s="593" t="s">
        <v>132</v>
      </c>
      <c r="F5" s="594" t="s">
        <v>28</v>
      </c>
      <c r="G5" s="594" t="s">
        <v>14</v>
      </c>
      <c r="H5" s="579" t="s">
        <v>133</v>
      </c>
      <c r="I5" s="578" t="s">
        <v>28</v>
      </c>
      <c r="J5" s="594" t="s">
        <v>14</v>
      </c>
      <c r="K5" s="579" t="s">
        <v>133</v>
      </c>
      <c r="L5" s="578" t="s">
        <v>28</v>
      </c>
      <c r="M5" s="595" t="s">
        <v>14</v>
      </c>
    </row>
    <row r="6" spans="1:13" ht="14.4" customHeight="1" x14ac:dyDescent="0.3">
      <c r="A6" s="564" t="s">
        <v>514</v>
      </c>
      <c r="B6" s="565" t="s">
        <v>790</v>
      </c>
      <c r="C6" s="565" t="s">
        <v>738</v>
      </c>
      <c r="D6" s="565" t="s">
        <v>739</v>
      </c>
      <c r="E6" s="565" t="s">
        <v>636</v>
      </c>
      <c r="F6" s="116"/>
      <c r="G6" s="116"/>
      <c r="H6" s="570"/>
      <c r="I6" s="116">
        <v>1</v>
      </c>
      <c r="J6" s="116">
        <v>0</v>
      </c>
      <c r="K6" s="570"/>
      <c r="L6" s="116">
        <v>1</v>
      </c>
      <c r="M6" s="581">
        <v>0</v>
      </c>
    </row>
    <row r="7" spans="1:13" ht="14.4" customHeight="1" x14ac:dyDescent="0.3">
      <c r="A7" s="505" t="s">
        <v>515</v>
      </c>
      <c r="B7" s="506" t="s">
        <v>791</v>
      </c>
      <c r="C7" s="506" t="s">
        <v>744</v>
      </c>
      <c r="D7" s="506" t="s">
        <v>745</v>
      </c>
      <c r="E7" s="506" t="s">
        <v>746</v>
      </c>
      <c r="F7" s="510"/>
      <c r="G7" s="510"/>
      <c r="H7" s="527">
        <v>0</v>
      </c>
      <c r="I7" s="510">
        <v>1</v>
      </c>
      <c r="J7" s="510">
        <v>149.52000000000001</v>
      </c>
      <c r="K7" s="527">
        <v>1</v>
      </c>
      <c r="L7" s="510">
        <v>1</v>
      </c>
      <c r="M7" s="511">
        <v>149.52000000000001</v>
      </c>
    </row>
    <row r="8" spans="1:13" ht="14.4" customHeight="1" x14ac:dyDescent="0.3">
      <c r="A8" s="505" t="s">
        <v>515</v>
      </c>
      <c r="B8" s="506" t="s">
        <v>791</v>
      </c>
      <c r="C8" s="506" t="s">
        <v>747</v>
      </c>
      <c r="D8" s="506" t="s">
        <v>656</v>
      </c>
      <c r="E8" s="506" t="s">
        <v>748</v>
      </c>
      <c r="F8" s="510"/>
      <c r="G8" s="510"/>
      <c r="H8" s="527">
        <v>0</v>
      </c>
      <c r="I8" s="510">
        <v>1</v>
      </c>
      <c r="J8" s="510">
        <v>225.06</v>
      </c>
      <c r="K8" s="527">
        <v>1</v>
      </c>
      <c r="L8" s="510">
        <v>1</v>
      </c>
      <c r="M8" s="511">
        <v>225.06</v>
      </c>
    </row>
    <row r="9" spans="1:13" ht="14.4" customHeight="1" x14ac:dyDescent="0.3">
      <c r="A9" s="505" t="s">
        <v>515</v>
      </c>
      <c r="B9" s="506" t="s">
        <v>792</v>
      </c>
      <c r="C9" s="506" t="s">
        <v>751</v>
      </c>
      <c r="D9" s="506" t="s">
        <v>667</v>
      </c>
      <c r="E9" s="506" t="s">
        <v>665</v>
      </c>
      <c r="F9" s="510"/>
      <c r="G9" s="510"/>
      <c r="H9" s="527">
        <v>0</v>
      </c>
      <c r="I9" s="510">
        <v>1</v>
      </c>
      <c r="J9" s="510">
        <v>170.52</v>
      </c>
      <c r="K9" s="527">
        <v>1</v>
      </c>
      <c r="L9" s="510">
        <v>1</v>
      </c>
      <c r="M9" s="511">
        <v>170.52</v>
      </c>
    </row>
    <row r="10" spans="1:13" ht="14.4" customHeight="1" x14ac:dyDescent="0.3">
      <c r="A10" s="505" t="s">
        <v>515</v>
      </c>
      <c r="B10" s="506" t="s">
        <v>793</v>
      </c>
      <c r="C10" s="506" t="s">
        <v>659</v>
      </c>
      <c r="D10" s="506" t="s">
        <v>660</v>
      </c>
      <c r="E10" s="506" t="s">
        <v>661</v>
      </c>
      <c r="F10" s="510"/>
      <c r="G10" s="510"/>
      <c r="H10" s="527">
        <v>0</v>
      </c>
      <c r="I10" s="510">
        <v>1</v>
      </c>
      <c r="J10" s="510">
        <v>70.540000000000006</v>
      </c>
      <c r="K10" s="527">
        <v>1</v>
      </c>
      <c r="L10" s="510">
        <v>1</v>
      </c>
      <c r="M10" s="511">
        <v>70.540000000000006</v>
      </c>
    </row>
    <row r="11" spans="1:13" ht="14.4" customHeight="1" x14ac:dyDescent="0.3">
      <c r="A11" s="505" t="s">
        <v>515</v>
      </c>
      <c r="B11" s="506" t="s">
        <v>793</v>
      </c>
      <c r="C11" s="506" t="s">
        <v>749</v>
      </c>
      <c r="D11" s="506" t="s">
        <v>660</v>
      </c>
      <c r="E11" s="506" t="s">
        <v>750</v>
      </c>
      <c r="F11" s="510"/>
      <c r="G11" s="510"/>
      <c r="H11" s="527">
        <v>0</v>
      </c>
      <c r="I11" s="510">
        <v>1</v>
      </c>
      <c r="J11" s="510">
        <v>141.09</v>
      </c>
      <c r="K11" s="527">
        <v>1</v>
      </c>
      <c r="L11" s="510">
        <v>1</v>
      </c>
      <c r="M11" s="511">
        <v>141.09</v>
      </c>
    </row>
    <row r="12" spans="1:13" ht="14.4" customHeight="1" x14ac:dyDescent="0.3">
      <c r="A12" s="505" t="s">
        <v>515</v>
      </c>
      <c r="B12" s="506" t="s">
        <v>794</v>
      </c>
      <c r="C12" s="506" t="s">
        <v>752</v>
      </c>
      <c r="D12" s="506" t="s">
        <v>546</v>
      </c>
      <c r="E12" s="506" t="s">
        <v>753</v>
      </c>
      <c r="F12" s="510"/>
      <c r="G12" s="510"/>
      <c r="H12" s="527">
        <v>0</v>
      </c>
      <c r="I12" s="510">
        <v>2</v>
      </c>
      <c r="J12" s="510">
        <v>230.52</v>
      </c>
      <c r="K12" s="527">
        <v>1</v>
      </c>
      <c r="L12" s="510">
        <v>2</v>
      </c>
      <c r="M12" s="511">
        <v>230.52</v>
      </c>
    </row>
    <row r="13" spans="1:13" ht="14.4" customHeight="1" x14ac:dyDescent="0.3">
      <c r="A13" s="505" t="s">
        <v>516</v>
      </c>
      <c r="B13" s="506" t="s">
        <v>795</v>
      </c>
      <c r="C13" s="506" t="s">
        <v>527</v>
      </c>
      <c r="D13" s="506" t="s">
        <v>528</v>
      </c>
      <c r="E13" s="506" t="s">
        <v>529</v>
      </c>
      <c r="F13" s="510">
        <v>1</v>
      </c>
      <c r="G13" s="510">
        <v>245.74</v>
      </c>
      <c r="H13" s="527">
        <v>1</v>
      </c>
      <c r="I13" s="510"/>
      <c r="J13" s="510"/>
      <c r="K13" s="527">
        <v>0</v>
      </c>
      <c r="L13" s="510">
        <v>1</v>
      </c>
      <c r="M13" s="511">
        <v>245.74</v>
      </c>
    </row>
    <row r="14" spans="1:13" ht="14.4" customHeight="1" x14ac:dyDescent="0.3">
      <c r="A14" s="505" t="s">
        <v>516</v>
      </c>
      <c r="B14" s="506" t="s">
        <v>796</v>
      </c>
      <c r="C14" s="506" t="s">
        <v>628</v>
      </c>
      <c r="D14" s="506" t="s">
        <v>629</v>
      </c>
      <c r="E14" s="506" t="s">
        <v>630</v>
      </c>
      <c r="F14" s="510"/>
      <c r="G14" s="510"/>
      <c r="H14" s="527">
        <v>0</v>
      </c>
      <c r="I14" s="510">
        <v>1</v>
      </c>
      <c r="J14" s="510">
        <v>261.68</v>
      </c>
      <c r="K14" s="527">
        <v>1</v>
      </c>
      <c r="L14" s="510">
        <v>1</v>
      </c>
      <c r="M14" s="511">
        <v>261.68</v>
      </c>
    </row>
    <row r="15" spans="1:13" ht="14.4" customHeight="1" x14ac:dyDescent="0.3">
      <c r="A15" s="505" t="s">
        <v>516</v>
      </c>
      <c r="B15" s="506" t="s">
        <v>797</v>
      </c>
      <c r="C15" s="506" t="s">
        <v>563</v>
      </c>
      <c r="D15" s="506" t="s">
        <v>564</v>
      </c>
      <c r="E15" s="506" t="s">
        <v>565</v>
      </c>
      <c r="F15" s="510"/>
      <c r="G15" s="510"/>
      <c r="H15" s="527">
        <v>0</v>
      </c>
      <c r="I15" s="510">
        <v>1</v>
      </c>
      <c r="J15" s="510">
        <v>173.12</v>
      </c>
      <c r="K15" s="527">
        <v>1</v>
      </c>
      <c r="L15" s="510">
        <v>1</v>
      </c>
      <c r="M15" s="511">
        <v>173.12</v>
      </c>
    </row>
    <row r="16" spans="1:13" ht="14.4" customHeight="1" x14ac:dyDescent="0.3">
      <c r="A16" s="505" t="s">
        <v>516</v>
      </c>
      <c r="B16" s="506" t="s">
        <v>790</v>
      </c>
      <c r="C16" s="506" t="s">
        <v>634</v>
      </c>
      <c r="D16" s="506" t="s">
        <v>635</v>
      </c>
      <c r="E16" s="506" t="s">
        <v>636</v>
      </c>
      <c r="F16" s="510">
        <v>1</v>
      </c>
      <c r="G16" s="510">
        <v>0</v>
      </c>
      <c r="H16" s="527"/>
      <c r="I16" s="510"/>
      <c r="J16" s="510"/>
      <c r="K16" s="527"/>
      <c r="L16" s="510">
        <v>1</v>
      </c>
      <c r="M16" s="511">
        <v>0</v>
      </c>
    </row>
    <row r="17" spans="1:13" ht="14.4" customHeight="1" x14ac:dyDescent="0.3">
      <c r="A17" s="505" t="s">
        <v>516</v>
      </c>
      <c r="B17" s="506" t="s">
        <v>798</v>
      </c>
      <c r="C17" s="506" t="s">
        <v>600</v>
      </c>
      <c r="D17" s="506" t="s">
        <v>601</v>
      </c>
      <c r="E17" s="506" t="s">
        <v>602</v>
      </c>
      <c r="F17" s="510"/>
      <c r="G17" s="510"/>
      <c r="H17" s="527">
        <v>0</v>
      </c>
      <c r="I17" s="510">
        <v>2</v>
      </c>
      <c r="J17" s="510">
        <v>282.5</v>
      </c>
      <c r="K17" s="527">
        <v>1</v>
      </c>
      <c r="L17" s="510">
        <v>2</v>
      </c>
      <c r="M17" s="511">
        <v>282.5</v>
      </c>
    </row>
    <row r="18" spans="1:13" ht="14.4" customHeight="1" x14ac:dyDescent="0.3">
      <c r="A18" s="505" t="s">
        <v>516</v>
      </c>
      <c r="B18" s="506" t="s">
        <v>799</v>
      </c>
      <c r="C18" s="506" t="s">
        <v>620</v>
      </c>
      <c r="D18" s="506" t="s">
        <v>621</v>
      </c>
      <c r="E18" s="506" t="s">
        <v>622</v>
      </c>
      <c r="F18" s="510"/>
      <c r="G18" s="510"/>
      <c r="H18" s="527">
        <v>0</v>
      </c>
      <c r="I18" s="510">
        <v>4</v>
      </c>
      <c r="J18" s="510">
        <v>102</v>
      </c>
      <c r="K18" s="527">
        <v>1</v>
      </c>
      <c r="L18" s="510">
        <v>4</v>
      </c>
      <c r="M18" s="511">
        <v>102</v>
      </c>
    </row>
    <row r="19" spans="1:13" ht="14.4" customHeight="1" x14ac:dyDescent="0.3">
      <c r="A19" s="505" t="s">
        <v>516</v>
      </c>
      <c r="B19" s="506" t="s">
        <v>800</v>
      </c>
      <c r="C19" s="506" t="s">
        <v>533</v>
      </c>
      <c r="D19" s="506" t="s">
        <v>534</v>
      </c>
      <c r="E19" s="506" t="s">
        <v>535</v>
      </c>
      <c r="F19" s="510"/>
      <c r="G19" s="510"/>
      <c r="H19" s="527">
        <v>0</v>
      </c>
      <c r="I19" s="510">
        <v>1</v>
      </c>
      <c r="J19" s="510">
        <v>207.45</v>
      </c>
      <c r="K19" s="527">
        <v>1</v>
      </c>
      <c r="L19" s="510">
        <v>1</v>
      </c>
      <c r="M19" s="511">
        <v>207.45</v>
      </c>
    </row>
    <row r="20" spans="1:13" ht="14.4" customHeight="1" x14ac:dyDescent="0.3">
      <c r="A20" s="505" t="s">
        <v>516</v>
      </c>
      <c r="B20" s="506" t="s">
        <v>794</v>
      </c>
      <c r="C20" s="506" t="s">
        <v>545</v>
      </c>
      <c r="D20" s="506" t="s">
        <v>546</v>
      </c>
      <c r="E20" s="506" t="s">
        <v>547</v>
      </c>
      <c r="F20" s="510"/>
      <c r="G20" s="510"/>
      <c r="H20" s="527">
        <v>0</v>
      </c>
      <c r="I20" s="510">
        <v>2</v>
      </c>
      <c r="J20" s="510">
        <v>117.54</v>
      </c>
      <c r="K20" s="527">
        <v>1</v>
      </c>
      <c r="L20" s="510">
        <v>2</v>
      </c>
      <c r="M20" s="511">
        <v>117.54</v>
      </c>
    </row>
    <row r="21" spans="1:13" ht="14.4" customHeight="1" x14ac:dyDescent="0.3">
      <c r="A21" s="505" t="s">
        <v>518</v>
      </c>
      <c r="B21" s="506" t="s">
        <v>791</v>
      </c>
      <c r="C21" s="506" t="s">
        <v>655</v>
      </c>
      <c r="D21" s="506" t="s">
        <v>656</v>
      </c>
      <c r="E21" s="506" t="s">
        <v>657</v>
      </c>
      <c r="F21" s="510"/>
      <c r="G21" s="510"/>
      <c r="H21" s="527">
        <v>0</v>
      </c>
      <c r="I21" s="510">
        <v>4</v>
      </c>
      <c r="J21" s="510">
        <v>617.44000000000005</v>
      </c>
      <c r="K21" s="527">
        <v>1</v>
      </c>
      <c r="L21" s="510">
        <v>4</v>
      </c>
      <c r="M21" s="511">
        <v>617.44000000000005</v>
      </c>
    </row>
    <row r="22" spans="1:13" ht="14.4" customHeight="1" x14ac:dyDescent="0.3">
      <c r="A22" s="505" t="s">
        <v>518</v>
      </c>
      <c r="B22" s="506" t="s">
        <v>792</v>
      </c>
      <c r="C22" s="506" t="s">
        <v>663</v>
      </c>
      <c r="D22" s="506" t="s">
        <v>664</v>
      </c>
      <c r="E22" s="506" t="s">
        <v>665</v>
      </c>
      <c r="F22" s="510">
        <v>2</v>
      </c>
      <c r="G22" s="510">
        <v>341.04</v>
      </c>
      <c r="H22" s="527">
        <v>1</v>
      </c>
      <c r="I22" s="510"/>
      <c r="J22" s="510"/>
      <c r="K22" s="527">
        <v>0</v>
      </c>
      <c r="L22" s="510">
        <v>2</v>
      </c>
      <c r="M22" s="511">
        <v>341.04</v>
      </c>
    </row>
    <row r="23" spans="1:13" ht="14.4" customHeight="1" x14ac:dyDescent="0.3">
      <c r="A23" s="505" t="s">
        <v>518</v>
      </c>
      <c r="B23" s="506" t="s">
        <v>792</v>
      </c>
      <c r="C23" s="506" t="s">
        <v>666</v>
      </c>
      <c r="D23" s="506" t="s">
        <v>667</v>
      </c>
      <c r="E23" s="506" t="s">
        <v>668</v>
      </c>
      <c r="F23" s="510"/>
      <c r="G23" s="510"/>
      <c r="H23" s="527">
        <v>0</v>
      </c>
      <c r="I23" s="510">
        <v>1</v>
      </c>
      <c r="J23" s="510">
        <v>272.83</v>
      </c>
      <c r="K23" s="527">
        <v>1</v>
      </c>
      <c r="L23" s="510">
        <v>1</v>
      </c>
      <c r="M23" s="511">
        <v>272.83</v>
      </c>
    </row>
    <row r="24" spans="1:13" ht="14.4" customHeight="1" x14ac:dyDescent="0.3">
      <c r="A24" s="505" t="s">
        <v>518</v>
      </c>
      <c r="B24" s="506" t="s">
        <v>793</v>
      </c>
      <c r="C24" s="506" t="s">
        <v>659</v>
      </c>
      <c r="D24" s="506" t="s">
        <v>660</v>
      </c>
      <c r="E24" s="506" t="s">
        <v>661</v>
      </c>
      <c r="F24" s="510"/>
      <c r="G24" s="510"/>
      <c r="H24" s="527">
        <v>0</v>
      </c>
      <c r="I24" s="510">
        <v>12</v>
      </c>
      <c r="J24" s="510">
        <v>846.48000000000013</v>
      </c>
      <c r="K24" s="527">
        <v>1</v>
      </c>
      <c r="L24" s="510">
        <v>12</v>
      </c>
      <c r="M24" s="511">
        <v>846.48000000000013</v>
      </c>
    </row>
    <row r="25" spans="1:13" ht="14.4" customHeight="1" x14ac:dyDescent="0.3">
      <c r="A25" s="505" t="s">
        <v>518</v>
      </c>
      <c r="B25" s="506" t="s">
        <v>797</v>
      </c>
      <c r="C25" s="506" t="s">
        <v>563</v>
      </c>
      <c r="D25" s="506" t="s">
        <v>564</v>
      </c>
      <c r="E25" s="506" t="s">
        <v>565</v>
      </c>
      <c r="F25" s="510"/>
      <c r="G25" s="510"/>
      <c r="H25" s="527">
        <v>0</v>
      </c>
      <c r="I25" s="510">
        <v>5</v>
      </c>
      <c r="J25" s="510">
        <v>865.6</v>
      </c>
      <c r="K25" s="527">
        <v>1</v>
      </c>
      <c r="L25" s="510">
        <v>5</v>
      </c>
      <c r="M25" s="511">
        <v>865.6</v>
      </c>
    </row>
    <row r="26" spans="1:13" ht="14.4" customHeight="1" x14ac:dyDescent="0.3">
      <c r="A26" s="505" t="s">
        <v>518</v>
      </c>
      <c r="B26" s="506" t="s">
        <v>801</v>
      </c>
      <c r="C26" s="506" t="s">
        <v>723</v>
      </c>
      <c r="D26" s="506" t="s">
        <v>724</v>
      </c>
      <c r="E26" s="506" t="s">
        <v>725</v>
      </c>
      <c r="F26" s="510"/>
      <c r="G26" s="510"/>
      <c r="H26" s="527"/>
      <c r="I26" s="510">
        <v>1</v>
      </c>
      <c r="J26" s="510">
        <v>0</v>
      </c>
      <c r="K26" s="527"/>
      <c r="L26" s="510">
        <v>1</v>
      </c>
      <c r="M26" s="511">
        <v>0</v>
      </c>
    </row>
    <row r="27" spans="1:13" ht="14.4" customHeight="1" thickBot="1" x14ac:dyDescent="0.35">
      <c r="A27" s="512" t="s">
        <v>518</v>
      </c>
      <c r="B27" s="513" t="s">
        <v>799</v>
      </c>
      <c r="C27" s="513" t="s">
        <v>715</v>
      </c>
      <c r="D27" s="513" t="s">
        <v>716</v>
      </c>
      <c r="E27" s="513" t="s">
        <v>717</v>
      </c>
      <c r="F27" s="517"/>
      <c r="G27" s="517"/>
      <c r="H27" s="529">
        <v>0</v>
      </c>
      <c r="I27" s="517">
        <v>1</v>
      </c>
      <c r="J27" s="517">
        <v>63.75</v>
      </c>
      <c r="K27" s="529">
        <v>1</v>
      </c>
      <c r="L27" s="517">
        <v>1</v>
      </c>
      <c r="M27" s="518">
        <v>63.75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138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266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2016</v>
      </c>
      <c r="E3" s="7"/>
      <c r="F3" s="338">
        <v>2017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462</v>
      </c>
      <c r="B5" s="488" t="s">
        <v>463</v>
      </c>
      <c r="C5" s="489" t="s">
        <v>464</v>
      </c>
      <c r="D5" s="489" t="s">
        <v>464</v>
      </c>
      <c r="E5" s="489"/>
      <c r="F5" s="489" t="s">
        <v>464</v>
      </c>
      <c r="G5" s="489" t="s">
        <v>464</v>
      </c>
      <c r="H5" s="489" t="s">
        <v>464</v>
      </c>
      <c r="I5" s="490" t="s">
        <v>464</v>
      </c>
      <c r="J5" s="491" t="s">
        <v>68</v>
      </c>
    </row>
    <row r="6" spans="1:10" ht="14.4" customHeight="1" x14ac:dyDescent="0.3">
      <c r="A6" s="487" t="s">
        <v>462</v>
      </c>
      <c r="B6" s="488" t="s">
        <v>803</v>
      </c>
      <c r="C6" s="489">
        <v>3916.6904600000034</v>
      </c>
      <c r="D6" s="489">
        <v>4225.4083600000004</v>
      </c>
      <c r="E6" s="489"/>
      <c r="F6" s="489">
        <v>4019.9522100000017</v>
      </c>
      <c r="G6" s="489">
        <v>4199.866</v>
      </c>
      <c r="H6" s="489">
        <v>-179.91378999999824</v>
      </c>
      <c r="I6" s="490">
        <v>0.95716201659767286</v>
      </c>
      <c r="J6" s="491" t="s">
        <v>1</v>
      </c>
    </row>
    <row r="7" spans="1:10" ht="14.4" customHeight="1" x14ac:dyDescent="0.3">
      <c r="A7" s="487" t="s">
        <v>462</v>
      </c>
      <c r="B7" s="488" t="s">
        <v>804</v>
      </c>
      <c r="C7" s="489">
        <v>252.39553999999993</v>
      </c>
      <c r="D7" s="489">
        <v>172.02335999999994</v>
      </c>
      <c r="E7" s="489"/>
      <c r="F7" s="489">
        <v>296.5492999999999</v>
      </c>
      <c r="G7" s="489">
        <v>349.62354650878905</v>
      </c>
      <c r="H7" s="489">
        <v>-53.074246508789145</v>
      </c>
      <c r="I7" s="490">
        <v>0.8481960181493241</v>
      </c>
      <c r="J7" s="491" t="s">
        <v>1</v>
      </c>
    </row>
    <row r="8" spans="1:10" ht="14.4" customHeight="1" x14ac:dyDescent="0.3">
      <c r="A8" s="487" t="s">
        <v>462</v>
      </c>
      <c r="B8" s="488" t="s">
        <v>805</v>
      </c>
      <c r="C8" s="489">
        <v>9.5413500000000013</v>
      </c>
      <c r="D8" s="489">
        <v>8.8501200000000004</v>
      </c>
      <c r="E8" s="489"/>
      <c r="F8" s="489">
        <v>12.898489999999999</v>
      </c>
      <c r="G8" s="489">
        <v>20</v>
      </c>
      <c r="H8" s="489">
        <v>-7.1015100000000011</v>
      </c>
      <c r="I8" s="490">
        <v>0.6449244999999999</v>
      </c>
      <c r="J8" s="491" t="s">
        <v>1</v>
      </c>
    </row>
    <row r="9" spans="1:10" ht="14.4" customHeight="1" x14ac:dyDescent="0.3">
      <c r="A9" s="487" t="s">
        <v>462</v>
      </c>
      <c r="B9" s="488" t="s">
        <v>806</v>
      </c>
      <c r="C9" s="489">
        <v>135.80348000000001</v>
      </c>
      <c r="D9" s="489">
        <v>104.51131000000002</v>
      </c>
      <c r="E9" s="489"/>
      <c r="F9" s="489">
        <v>194.93993</v>
      </c>
      <c r="G9" s="489">
        <v>169.9999921875</v>
      </c>
      <c r="H9" s="489">
        <v>24.939937812500006</v>
      </c>
      <c r="I9" s="490">
        <v>1.1467055232860994</v>
      </c>
      <c r="J9" s="491" t="s">
        <v>1</v>
      </c>
    </row>
    <row r="10" spans="1:10" ht="14.4" customHeight="1" x14ac:dyDescent="0.3">
      <c r="A10" s="487" t="s">
        <v>462</v>
      </c>
      <c r="B10" s="488" t="s">
        <v>807</v>
      </c>
      <c r="C10" s="489">
        <v>8.1599999999999992E-2</v>
      </c>
      <c r="D10" s="489">
        <v>8.1599999999999992E-2</v>
      </c>
      <c r="E10" s="489"/>
      <c r="F10" s="489">
        <v>0</v>
      </c>
      <c r="G10" s="489">
        <v>0.16088931274414062</v>
      </c>
      <c r="H10" s="489">
        <v>-0.16088931274414062</v>
      </c>
      <c r="I10" s="490">
        <v>0</v>
      </c>
      <c r="J10" s="491" t="s">
        <v>1</v>
      </c>
    </row>
    <row r="11" spans="1:10" ht="14.4" customHeight="1" x14ac:dyDescent="0.3">
      <c r="A11" s="487" t="s">
        <v>462</v>
      </c>
      <c r="B11" s="488" t="s">
        <v>808</v>
      </c>
      <c r="C11" s="489">
        <v>3.2610000000000001</v>
      </c>
      <c r="D11" s="489">
        <v>2.7720000000000002</v>
      </c>
      <c r="E11" s="489"/>
      <c r="F11" s="489">
        <v>3.496</v>
      </c>
      <c r="G11" s="489">
        <v>5.9999998779296879</v>
      </c>
      <c r="H11" s="489">
        <v>-2.5039998779296879</v>
      </c>
      <c r="I11" s="490">
        <v>0.58266667852105059</v>
      </c>
      <c r="J11" s="491" t="s">
        <v>1</v>
      </c>
    </row>
    <row r="12" spans="1:10" ht="14.4" customHeight="1" x14ac:dyDescent="0.3">
      <c r="A12" s="487" t="s">
        <v>462</v>
      </c>
      <c r="B12" s="488" t="s">
        <v>809</v>
      </c>
      <c r="C12" s="489">
        <v>14.942440000000001</v>
      </c>
      <c r="D12" s="489">
        <v>15.117000000000001</v>
      </c>
      <c r="E12" s="489"/>
      <c r="F12" s="489">
        <v>17.505499999999998</v>
      </c>
      <c r="G12" s="489">
        <v>15.9999990234375</v>
      </c>
      <c r="H12" s="489">
        <v>1.505500976562498</v>
      </c>
      <c r="I12" s="490">
        <v>1.0940938167781868</v>
      </c>
      <c r="J12" s="491" t="s">
        <v>1</v>
      </c>
    </row>
    <row r="13" spans="1:10" ht="14.4" customHeight="1" x14ac:dyDescent="0.3">
      <c r="A13" s="487" t="s">
        <v>462</v>
      </c>
      <c r="B13" s="488" t="s">
        <v>810</v>
      </c>
      <c r="C13" s="489">
        <v>0</v>
      </c>
      <c r="D13" s="489">
        <v>0.26315</v>
      </c>
      <c r="E13" s="489"/>
      <c r="F13" s="489">
        <v>0</v>
      </c>
      <c r="G13" s="489">
        <v>0</v>
      </c>
      <c r="H13" s="489">
        <v>0</v>
      </c>
      <c r="I13" s="490" t="s">
        <v>464</v>
      </c>
      <c r="J13" s="491" t="s">
        <v>1</v>
      </c>
    </row>
    <row r="14" spans="1:10" ht="14.4" customHeight="1" x14ac:dyDescent="0.3">
      <c r="A14" s="487" t="s">
        <v>462</v>
      </c>
      <c r="B14" s="488" t="s">
        <v>468</v>
      </c>
      <c r="C14" s="489">
        <v>4332.7158700000036</v>
      </c>
      <c r="D14" s="489">
        <v>4529.0269000000008</v>
      </c>
      <c r="E14" s="489"/>
      <c r="F14" s="489">
        <v>4545.3414300000022</v>
      </c>
      <c r="G14" s="489">
        <v>4761.6504269103998</v>
      </c>
      <c r="H14" s="489">
        <v>-216.30899691039758</v>
      </c>
      <c r="I14" s="490">
        <v>0.95457268436004239</v>
      </c>
      <c r="J14" s="491" t="s">
        <v>469</v>
      </c>
    </row>
    <row r="16" spans="1:10" ht="14.4" customHeight="1" x14ac:dyDescent="0.3">
      <c r="A16" s="487" t="s">
        <v>462</v>
      </c>
      <c r="B16" s="488" t="s">
        <v>463</v>
      </c>
      <c r="C16" s="489" t="s">
        <v>464</v>
      </c>
      <c r="D16" s="489" t="s">
        <v>464</v>
      </c>
      <c r="E16" s="489"/>
      <c r="F16" s="489" t="s">
        <v>464</v>
      </c>
      <c r="G16" s="489" t="s">
        <v>464</v>
      </c>
      <c r="H16" s="489" t="s">
        <v>464</v>
      </c>
      <c r="I16" s="490" t="s">
        <v>464</v>
      </c>
      <c r="J16" s="491" t="s">
        <v>68</v>
      </c>
    </row>
    <row r="17" spans="1:10" ht="14.4" customHeight="1" x14ac:dyDescent="0.3">
      <c r="A17" s="487" t="s">
        <v>470</v>
      </c>
      <c r="B17" s="488" t="s">
        <v>471</v>
      </c>
      <c r="C17" s="489" t="s">
        <v>464</v>
      </c>
      <c r="D17" s="489" t="s">
        <v>464</v>
      </c>
      <c r="E17" s="489"/>
      <c r="F17" s="489" t="s">
        <v>464</v>
      </c>
      <c r="G17" s="489" t="s">
        <v>464</v>
      </c>
      <c r="H17" s="489" t="s">
        <v>464</v>
      </c>
      <c r="I17" s="490" t="s">
        <v>464</v>
      </c>
      <c r="J17" s="491" t="s">
        <v>0</v>
      </c>
    </row>
    <row r="18" spans="1:10" ht="14.4" customHeight="1" x14ac:dyDescent="0.3">
      <c r="A18" s="487" t="s">
        <v>470</v>
      </c>
      <c r="B18" s="488" t="s">
        <v>804</v>
      </c>
      <c r="C18" s="489">
        <v>7.8891999999999998</v>
      </c>
      <c r="D18" s="489">
        <v>6.5934799999999996</v>
      </c>
      <c r="E18" s="489"/>
      <c r="F18" s="489">
        <v>2.7793699999999997</v>
      </c>
      <c r="G18" s="489">
        <v>1</v>
      </c>
      <c r="H18" s="489">
        <v>1.7793699999999997</v>
      </c>
      <c r="I18" s="490">
        <v>2.7793699999999997</v>
      </c>
      <c r="J18" s="491" t="s">
        <v>1</v>
      </c>
    </row>
    <row r="19" spans="1:10" ht="14.4" customHeight="1" x14ac:dyDescent="0.3">
      <c r="A19" s="487" t="s">
        <v>470</v>
      </c>
      <c r="B19" s="488" t="s">
        <v>805</v>
      </c>
      <c r="C19" s="489">
        <v>5.4929600000000001</v>
      </c>
      <c r="D19" s="489">
        <v>4.1319600000000012</v>
      </c>
      <c r="E19" s="489"/>
      <c r="F19" s="489">
        <v>10.862069999999999</v>
      </c>
      <c r="G19" s="489">
        <v>11</v>
      </c>
      <c r="H19" s="489">
        <v>-0.13793000000000077</v>
      </c>
      <c r="I19" s="490">
        <v>0.987460909090909</v>
      </c>
      <c r="J19" s="491" t="s">
        <v>1</v>
      </c>
    </row>
    <row r="20" spans="1:10" ht="14.4" customHeight="1" x14ac:dyDescent="0.3">
      <c r="A20" s="487" t="s">
        <v>470</v>
      </c>
      <c r="B20" s="488" t="s">
        <v>806</v>
      </c>
      <c r="C20" s="489">
        <v>11.188370000000001</v>
      </c>
      <c r="D20" s="489">
        <v>14.404560000000004</v>
      </c>
      <c r="E20" s="489"/>
      <c r="F20" s="489">
        <v>26.595120000000005</v>
      </c>
      <c r="G20" s="489">
        <v>35</v>
      </c>
      <c r="H20" s="489">
        <v>-8.404879999999995</v>
      </c>
      <c r="I20" s="490">
        <v>0.75986057142857155</v>
      </c>
      <c r="J20" s="491" t="s">
        <v>1</v>
      </c>
    </row>
    <row r="21" spans="1:10" ht="14.4" customHeight="1" x14ac:dyDescent="0.3">
      <c r="A21" s="487" t="s">
        <v>470</v>
      </c>
      <c r="B21" s="488" t="s">
        <v>807</v>
      </c>
      <c r="C21" s="489">
        <v>8.1599999999999992E-2</v>
      </c>
      <c r="D21" s="489">
        <v>8.1599999999999992E-2</v>
      </c>
      <c r="E21" s="489"/>
      <c r="F21" s="489">
        <v>0</v>
      </c>
      <c r="G21" s="489">
        <v>0</v>
      </c>
      <c r="H21" s="489">
        <v>0</v>
      </c>
      <c r="I21" s="490" t="s">
        <v>464</v>
      </c>
      <c r="J21" s="491" t="s">
        <v>1</v>
      </c>
    </row>
    <row r="22" spans="1:10" ht="14.4" customHeight="1" x14ac:dyDescent="0.3">
      <c r="A22" s="487" t="s">
        <v>470</v>
      </c>
      <c r="B22" s="488" t="s">
        <v>808</v>
      </c>
      <c r="C22" s="489">
        <v>2.8610000000000002</v>
      </c>
      <c r="D22" s="489">
        <v>2.3180000000000001</v>
      </c>
      <c r="E22" s="489"/>
      <c r="F22" s="489">
        <v>3.1080000000000001</v>
      </c>
      <c r="G22" s="489">
        <v>5</v>
      </c>
      <c r="H22" s="489">
        <v>-1.8919999999999999</v>
      </c>
      <c r="I22" s="490">
        <v>0.62160000000000004</v>
      </c>
      <c r="J22" s="491" t="s">
        <v>1</v>
      </c>
    </row>
    <row r="23" spans="1:10" ht="14.4" customHeight="1" x14ac:dyDescent="0.3">
      <c r="A23" s="487" t="s">
        <v>470</v>
      </c>
      <c r="B23" s="488" t="s">
        <v>809</v>
      </c>
      <c r="C23" s="489">
        <v>6.5162000000000004</v>
      </c>
      <c r="D23" s="489">
        <v>5.4859999999999998</v>
      </c>
      <c r="E23" s="489"/>
      <c r="F23" s="489">
        <v>6.9</v>
      </c>
      <c r="G23" s="489">
        <v>7</v>
      </c>
      <c r="H23" s="489">
        <v>-9.9999999999999645E-2</v>
      </c>
      <c r="I23" s="490">
        <v>0.98571428571428577</v>
      </c>
      <c r="J23" s="491" t="s">
        <v>1</v>
      </c>
    </row>
    <row r="24" spans="1:10" ht="14.4" customHeight="1" x14ac:dyDescent="0.3">
      <c r="A24" s="487" t="s">
        <v>470</v>
      </c>
      <c r="B24" s="488" t="s">
        <v>810</v>
      </c>
      <c r="C24" s="489">
        <v>0</v>
      </c>
      <c r="D24" s="489">
        <v>0.26315</v>
      </c>
      <c r="E24" s="489"/>
      <c r="F24" s="489">
        <v>0</v>
      </c>
      <c r="G24" s="489">
        <v>0</v>
      </c>
      <c r="H24" s="489">
        <v>0</v>
      </c>
      <c r="I24" s="490" t="s">
        <v>464</v>
      </c>
      <c r="J24" s="491" t="s">
        <v>1</v>
      </c>
    </row>
    <row r="25" spans="1:10" ht="14.4" customHeight="1" x14ac:dyDescent="0.3">
      <c r="A25" s="487" t="s">
        <v>470</v>
      </c>
      <c r="B25" s="488" t="s">
        <v>472</v>
      </c>
      <c r="C25" s="489">
        <v>34.029330000000002</v>
      </c>
      <c r="D25" s="489">
        <v>33.278750000000009</v>
      </c>
      <c r="E25" s="489"/>
      <c r="F25" s="489">
        <v>50.24456</v>
      </c>
      <c r="G25" s="489">
        <v>60</v>
      </c>
      <c r="H25" s="489">
        <v>-9.7554400000000001</v>
      </c>
      <c r="I25" s="490">
        <v>0.83740933333333334</v>
      </c>
      <c r="J25" s="491" t="s">
        <v>473</v>
      </c>
    </row>
    <row r="26" spans="1:10" ht="14.4" customHeight="1" x14ac:dyDescent="0.3">
      <c r="A26" s="487" t="s">
        <v>464</v>
      </c>
      <c r="B26" s="488" t="s">
        <v>464</v>
      </c>
      <c r="C26" s="489" t="s">
        <v>464</v>
      </c>
      <c r="D26" s="489" t="s">
        <v>464</v>
      </c>
      <c r="E26" s="489"/>
      <c r="F26" s="489" t="s">
        <v>464</v>
      </c>
      <c r="G26" s="489" t="s">
        <v>464</v>
      </c>
      <c r="H26" s="489" t="s">
        <v>464</v>
      </c>
      <c r="I26" s="490" t="s">
        <v>464</v>
      </c>
      <c r="J26" s="491" t="s">
        <v>474</v>
      </c>
    </row>
    <row r="27" spans="1:10" ht="14.4" customHeight="1" x14ac:dyDescent="0.3">
      <c r="A27" s="487" t="s">
        <v>475</v>
      </c>
      <c r="B27" s="488" t="s">
        <v>476</v>
      </c>
      <c r="C27" s="489" t="s">
        <v>464</v>
      </c>
      <c r="D27" s="489" t="s">
        <v>464</v>
      </c>
      <c r="E27" s="489"/>
      <c r="F27" s="489" t="s">
        <v>464</v>
      </c>
      <c r="G27" s="489" t="s">
        <v>464</v>
      </c>
      <c r="H27" s="489" t="s">
        <v>464</v>
      </c>
      <c r="I27" s="490" t="s">
        <v>464</v>
      </c>
      <c r="J27" s="491" t="s">
        <v>0</v>
      </c>
    </row>
    <row r="28" spans="1:10" ht="14.4" customHeight="1" x14ac:dyDescent="0.3">
      <c r="A28" s="487" t="s">
        <v>475</v>
      </c>
      <c r="B28" s="488" t="s">
        <v>803</v>
      </c>
      <c r="C28" s="489">
        <v>3916.6904600000034</v>
      </c>
      <c r="D28" s="489">
        <v>4225.4083600000004</v>
      </c>
      <c r="E28" s="489"/>
      <c r="F28" s="489">
        <v>4019.9522100000017</v>
      </c>
      <c r="G28" s="489">
        <v>4200</v>
      </c>
      <c r="H28" s="489">
        <v>-180.04778999999826</v>
      </c>
      <c r="I28" s="490">
        <v>0.957131478571429</v>
      </c>
      <c r="J28" s="491" t="s">
        <v>1</v>
      </c>
    </row>
    <row r="29" spans="1:10" ht="14.4" customHeight="1" x14ac:dyDescent="0.3">
      <c r="A29" s="487" t="s">
        <v>475</v>
      </c>
      <c r="B29" s="488" t="s">
        <v>804</v>
      </c>
      <c r="C29" s="489">
        <v>244.50633999999994</v>
      </c>
      <c r="D29" s="489">
        <v>165.42987999999994</v>
      </c>
      <c r="E29" s="489"/>
      <c r="F29" s="489">
        <v>293.76992999999993</v>
      </c>
      <c r="G29" s="489">
        <v>348</v>
      </c>
      <c r="H29" s="489">
        <v>-54.230070000000069</v>
      </c>
      <c r="I29" s="490">
        <v>0.84416646551724117</v>
      </c>
      <c r="J29" s="491" t="s">
        <v>1</v>
      </c>
    </row>
    <row r="30" spans="1:10" ht="14.4" customHeight="1" x14ac:dyDescent="0.3">
      <c r="A30" s="487" t="s">
        <v>475</v>
      </c>
      <c r="B30" s="488" t="s">
        <v>805</v>
      </c>
      <c r="C30" s="489">
        <v>4.0483900000000004</v>
      </c>
      <c r="D30" s="489">
        <v>4.7181600000000001</v>
      </c>
      <c r="E30" s="489"/>
      <c r="F30" s="489">
        <v>2.0364199999999997</v>
      </c>
      <c r="G30" s="489">
        <v>9</v>
      </c>
      <c r="H30" s="489">
        <v>-6.9635800000000003</v>
      </c>
      <c r="I30" s="490">
        <v>0.22626888888888885</v>
      </c>
      <c r="J30" s="491" t="s">
        <v>1</v>
      </c>
    </row>
    <row r="31" spans="1:10" ht="14.4" customHeight="1" x14ac:dyDescent="0.3">
      <c r="A31" s="487" t="s">
        <v>475</v>
      </c>
      <c r="B31" s="488" t="s">
        <v>806</v>
      </c>
      <c r="C31" s="489">
        <v>124.61511000000002</v>
      </c>
      <c r="D31" s="489">
        <v>90.106750000000019</v>
      </c>
      <c r="E31" s="489"/>
      <c r="F31" s="489">
        <v>168.34481</v>
      </c>
      <c r="G31" s="489">
        <v>135</v>
      </c>
      <c r="H31" s="489">
        <v>33.344809999999995</v>
      </c>
      <c r="I31" s="490">
        <v>1.2469985925925926</v>
      </c>
      <c r="J31" s="491" t="s">
        <v>1</v>
      </c>
    </row>
    <row r="32" spans="1:10" ht="14.4" customHeight="1" x14ac:dyDescent="0.3">
      <c r="A32" s="487" t="s">
        <v>475</v>
      </c>
      <c r="B32" s="488" t="s">
        <v>808</v>
      </c>
      <c r="C32" s="489">
        <v>0.4</v>
      </c>
      <c r="D32" s="489">
        <v>0.45400000000000001</v>
      </c>
      <c r="E32" s="489"/>
      <c r="F32" s="489">
        <v>0.38800000000000001</v>
      </c>
      <c r="G32" s="489">
        <v>1</v>
      </c>
      <c r="H32" s="489">
        <v>-0.61199999999999999</v>
      </c>
      <c r="I32" s="490">
        <v>0.38800000000000001</v>
      </c>
      <c r="J32" s="491" t="s">
        <v>1</v>
      </c>
    </row>
    <row r="33" spans="1:10" ht="14.4" customHeight="1" x14ac:dyDescent="0.3">
      <c r="A33" s="487" t="s">
        <v>475</v>
      </c>
      <c r="B33" s="488" t="s">
        <v>809</v>
      </c>
      <c r="C33" s="489">
        <v>8.42624</v>
      </c>
      <c r="D33" s="489">
        <v>9.6310000000000002</v>
      </c>
      <c r="E33" s="489"/>
      <c r="F33" s="489">
        <v>10.605499999999999</v>
      </c>
      <c r="G33" s="489">
        <v>9</v>
      </c>
      <c r="H33" s="489">
        <v>1.6054999999999993</v>
      </c>
      <c r="I33" s="490">
        <v>1.1783888888888887</v>
      </c>
      <c r="J33" s="491" t="s">
        <v>1</v>
      </c>
    </row>
    <row r="34" spans="1:10" ht="14.4" customHeight="1" x14ac:dyDescent="0.3">
      <c r="A34" s="487" t="s">
        <v>475</v>
      </c>
      <c r="B34" s="488" t="s">
        <v>477</v>
      </c>
      <c r="C34" s="489">
        <v>4298.6865400000024</v>
      </c>
      <c r="D34" s="489">
        <v>4495.7481500000004</v>
      </c>
      <c r="E34" s="489"/>
      <c r="F34" s="489">
        <v>4495.0968700000012</v>
      </c>
      <c r="G34" s="489">
        <v>4702</v>
      </c>
      <c r="H34" s="489">
        <v>-206.90312999999878</v>
      </c>
      <c r="I34" s="490">
        <v>0.95599678222033202</v>
      </c>
      <c r="J34" s="491" t="s">
        <v>473</v>
      </c>
    </row>
    <row r="35" spans="1:10" ht="14.4" customHeight="1" x14ac:dyDescent="0.3">
      <c r="A35" s="487" t="s">
        <v>464</v>
      </c>
      <c r="B35" s="488" t="s">
        <v>464</v>
      </c>
      <c r="C35" s="489" t="s">
        <v>464</v>
      </c>
      <c r="D35" s="489" t="s">
        <v>464</v>
      </c>
      <c r="E35" s="489"/>
      <c r="F35" s="489" t="s">
        <v>464</v>
      </c>
      <c r="G35" s="489" t="s">
        <v>464</v>
      </c>
      <c r="H35" s="489" t="s">
        <v>464</v>
      </c>
      <c r="I35" s="490" t="s">
        <v>464</v>
      </c>
      <c r="J35" s="491" t="s">
        <v>474</v>
      </c>
    </row>
    <row r="36" spans="1:10" ht="14.4" customHeight="1" x14ac:dyDescent="0.3">
      <c r="A36" s="487" t="s">
        <v>462</v>
      </c>
      <c r="B36" s="488" t="s">
        <v>468</v>
      </c>
      <c r="C36" s="489">
        <v>4332.7158700000027</v>
      </c>
      <c r="D36" s="489">
        <v>4529.0269000000008</v>
      </c>
      <c r="E36" s="489"/>
      <c r="F36" s="489">
        <v>4545.3414300000013</v>
      </c>
      <c r="G36" s="489">
        <v>4762</v>
      </c>
      <c r="H36" s="489">
        <v>-216.65856999999869</v>
      </c>
      <c r="I36" s="490">
        <v>0.95450261024779537</v>
      </c>
      <c r="J36" s="491" t="s">
        <v>469</v>
      </c>
    </row>
  </sheetData>
  <mergeCells count="3">
    <mergeCell ref="A1:I1"/>
    <mergeCell ref="F3:I3"/>
    <mergeCell ref="C4:D4"/>
  </mergeCells>
  <conditionalFormatting sqref="F15 F37:F65537">
    <cfRule type="cellIs" dxfId="20" priority="18" stopIfTrue="1" operator="greaterThan">
      <formula>1</formula>
    </cfRule>
  </conditionalFormatting>
  <conditionalFormatting sqref="H5:H14">
    <cfRule type="expression" dxfId="19" priority="14">
      <formula>$H5&gt;0</formula>
    </cfRule>
  </conditionalFormatting>
  <conditionalFormatting sqref="I5:I14">
    <cfRule type="expression" dxfId="18" priority="15">
      <formula>$I5&gt;1</formula>
    </cfRule>
  </conditionalFormatting>
  <conditionalFormatting sqref="B5:B14">
    <cfRule type="expression" dxfId="17" priority="11">
      <formula>OR($J5="NS",$J5="SumaNS",$J5="Účet")</formula>
    </cfRule>
  </conditionalFormatting>
  <conditionalFormatting sqref="F5:I14 B5:D14">
    <cfRule type="expression" dxfId="16" priority="17">
      <formula>AND($J5&lt;&gt;"",$J5&lt;&gt;"mezeraKL")</formula>
    </cfRule>
  </conditionalFormatting>
  <conditionalFormatting sqref="B5:D14 F5:I14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14" priority="13">
      <formula>OR($J5="SumaNS",$J5="NS")</formula>
    </cfRule>
  </conditionalFormatting>
  <conditionalFormatting sqref="A5:A14">
    <cfRule type="expression" dxfId="13" priority="9">
      <formula>AND($J5&lt;&gt;"mezeraKL",$J5&lt;&gt;"")</formula>
    </cfRule>
  </conditionalFormatting>
  <conditionalFormatting sqref="A5:A14">
    <cfRule type="expression" dxfId="12" priority="10">
      <formula>AND($J5&lt;&gt;"",$J5&lt;&gt;"mezeraKL")</formula>
    </cfRule>
  </conditionalFormatting>
  <conditionalFormatting sqref="H16:H36">
    <cfRule type="expression" dxfId="11" priority="6">
      <formula>$H16&gt;0</formula>
    </cfRule>
  </conditionalFormatting>
  <conditionalFormatting sqref="A16:A36">
    <cfRule type="expression" dxfId="10" priority="5">
      <formula>AND($J16&lt;&gt;"mezeraKL",$J16&lt;&gt;"")</formula>
    </cfRule>
  </conditionalFormatting>
  <conditionalFormatting sqref="I16:I36">
    <cfRule type="expression" dxfId="9" priority="7">
      <formula>$I16&gt;1</formula>
    </cfRule>
  </conditionalFormatting>
  <conditionalFormatting sqref="B16:B36">
    <cfRule type="expression" dxfId="8" priority="4">
      <formula>OR($J16="NS",$J16="SumaNS",$J16="Účet")</formula>
    </cfRule>
  </conditionalFormatting>
  <conditionalFormatting sqref="A16:D36 F16:I36">
    <cfRule type="expression" dxfId="7" priority="8">
      <formula>AND($J16&lt;&gt;"",$J16&lt;&gt;"mezeraKL")</formula>
    </cfRule>
  </conditionalFormatting>
  <conditionalFormatting sqref="B16:D36 F16:I36">
    <cfRule type="expression" dxfId="6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36 F16:I36">
    <cfRule type="expression" dxfId="5" priority="2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6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1303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266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25.8067956152317</v>
      </c>
      <c r="J3" s="98">
        <f>SUBTOTAL(9,J5:J1048576)</f>
        <v>172480.00100082159</v>
      </c>
      <c r="K3" s="99">
        <f>SUBTOTAL(9,K5:K1048576)</f>
        <v>4451156.1335431617</v>
      </c>
    </row>
    <row r="4" spans="1:11" s="208" customFormat="1" ht="14.4" customHeight="1" thickBot="1" x14ac:dyDescent="0.35">
      <c r="A4" s="596" t="s">
        <v>4</v>
      </c>
      <c r="B4" s="597" t="s">
        <v>5</v>
      </c>
      <c r="C4" s="597" t="s">
        <v>0</v>
      </c>
      <c r="D4" s="597" t="s">
        <v>6</v>
      </c>
      <c r="E4" s="597" t="s">
        <v>7</v>
      </c>
      <c r="F4" s="597" t="s">
        <v>1</v>
      </c>
      <c r="G4" s="597" t="s">
        <v>70</v>
      </c>
      <c r="H4" s="495" t="s">
        <v>11</v>
      </c>
      <c r="I4" s="496" t="s">
        <v>141</v>
      </c>
      <c r="J4" s="496" t="s">
        <v>13</v>
      </c>
      <c r="K4" s="497" t="s">
        <v>155</v>
      </c>
    </row>
    <row r="5" spans="1:11" ht="14.4" customHeight="1" x14ac:dyDescent="0.3">
      <c r="A5" s="564" t="s">
        <v>462</v>
      </c>
      <c r="B5" s="565" t="s">
        <v>463</v>
      </c>
      <c r="C5" s="568" t="s">
        <v>470</v>
      </c>
      <c r="D5" s="598" t="s">
        <v>471</v>
      </c>
      <c r="E5" s="568" t="s">
        <v>811</v>
      </c>
      <c r="F5" s="598" t="s">
        <v>812</v>
      </c>
      <c r="G5" s="568" t="s">
        <v>813</v>
      </c>
      <c r="H5" s="568" t="s">
        <v>814</v>
      </c>
      <c r="I5" s="116">
        <v>139.14999389648438</v>
      </c>
      <c r="J5" s="116">
        <v>4</v>
      </c>
      <c r="K5" s="581">
        <v>556.5999755859375</v>
      </c>
    </row>
    <row r="6" spans="1:11" ht="14.4" customHeight="1" x14ac:dyDescent="0.3">
      <c r="A6" s="505" t="s">
        <v>462</v>
      </c>
      <c r="B6" s="506" t="s">
        <v>463</v>
      </c>
      <c r="C6" s="507" t="s">
        <v>470</v>
      </c>
      <c r="D6" s="508" t="s">
        <v>471</v>
      </c>
      <c r="E6" s="507" t="s">
        <v>811</v>
      </c>
      <c r="F6" s="508" t="s">
        <v>812</v>
      </c>
      <c r="G6" s="507" t="s">
        <v>815</v>
      </c>
      <c r="H6" s="507" t="s">
        <v>816</v>
      </c>
      <c r="I6" s="510">
        <v>37.509998321533203</v>
      </c>
      <c r="J6" s="510">
        <v>10</v>
      </c>
      <c r="K6" s="511">
        <v>375.10000610351562</v>
      </c>
    </row>
    <row r="7" spans="1:11" ht="14.4" customHeight="1" x14ac:dyDescent="0.3">
      <c r="A7" s="505" t="s">
        <v>462</v>
      </c>
      <c r="B7" s="506" t="s">
        <v>463</v>
      </c>
      <c r="C7" s="507" t="s">
        <v>470</v>
      </c>
      <c r="D7" s="508" t="s">
        <v>471</v>
      </c>
      <c r="E7" s="507" t="s">
        <v>811</v>
      </c>
      <c r="F7" s="508" t="s">
        <v>812</v>
      </c>
      <c r="G7" s="507" t="s">
        <v>817</v>
      </c>
      <c r="H7" s="507" t="s">
        <v>818</v>
      </c>
      <c r="I7" s="510">
        <v>90.75</v>
      </c>
      <c r="J7" s="510">
        <v>1</v>
      </c>
      <c r="K7" s="511">
        <v>90.75</v>
      </c>
    </row>
    <row r="8" spans="1:11" ht="14.4" customHeight="1" x14ac:dyDescent="0.3">
      <c r="A8" s="505" t="s">
        <v>462</v>
      </c>
      <c r="B8" s="506" t="s">
        <v>463</v>
      </c>
      <c r="C8" s="507" t="s">
        <v>470</v>
      </c>
      <c r="D8" s="508" t="s">
        <v>471</v>
      </c>
      <c r="E8" s="507" t="s">
        <v>811</v>
      </c>
      <c r="F8" s="508" t="s">
        <v>812</v>
      </c>
      <c r="G8" s="507" t="s">
        <v>819</v>
      </c>
      <c r="H8" s="507" t="s">
        <v>820</v>
      </c>
      <c r="I8" s="510">
        <v>17.569999694824219</v>
      </c>
      <c r="J8" s="510">
        <v>100</v>
      </c>
      <c r="K8" s="511">
        <v>1756.9200439453125</v>
      </c>
    </row>
    <row r="9" spans="1:11" ht="14.4" customHeight="1" x14ac:dyDescent="0.3">
      <c r="A9" s="505" t="s">
        <v>462</v>
      </c>
      <c r="B9" s="506" t="s">
        <v>463</v>
      </c>
      <c r="C9" s="507" t="s">
        <v>470</v>
      </c>
      <c r="D9" s="508" t="s">
        <v>471</v>
      </c>
      <c r="E9" s="507" t="s">
        <v>821</v>
      </c>
      <c r="F9" s="508" t="s">
        <v>822</v>
      </c>
      <c r="G9" s="507" t="s">
        <v>823</v>
      </c>
      <c r="H9" s="507" t="s">
        <v>824</v>
      </c>
      <c r="I9" s="510">
        <v>0.6339999914169312</v>
      </c>
      <c r="J9" s="510">
        <v>4000</v>
      </c>
      <c r="K9" s="511">
        <v>2532.1400146484375</v>
      </c>
    </row>
    <row r="10" spans="1:11" ht="14.4" customHeight="1" x14ac:dyDescent="0.3">
      <c r="A10" s="505" t="s">
        <v>462</v>
      </c>
      <c r="B10" s="506" t="s">
        <v>463</v>
      </c>
      <c r="C10" s="507" t="s">
        <v>470</v>
      </c>
      <c r="D10" s="508" t="s">
        <v>471</v>
      </c>
      <c r="E10" s="507" t="s">
        <v>821</v>
      </c>
      <c r="F10" s="508" t="s">
        <v>822</v>
      </c>
      <c r="G10" s="507" t="s">
        <v>825</v>
      </c>
      <c r="H10" s="507" t="s">
        <v>826</v>
      </c>
      <c r="I10" s="510">
        <v>1.4940000057220459</v>
      </c>
      <c r="J10" s="510">
        <v>1000</v>
      </c>
      <c r="K10" s="511">
        <v>1494</v>
      </c>
    </row>
    <row r="11" spans="1:11" ht="14.4" customHeight="1" x14ac:dyDescent="0.3">
      <c r="A11" s="505" t="s">
        <v>462</v>
      </c>
      <c r="B11" s="506" t="s">
        <v>463</v>
      </c>
      <c r="C11" s="507" t="s">
        <v>470</v>
      </c>
      <c r="D11" s="508" t="s">
        <v>471</v>
      </c>
      <c r="E11" s="507" t="s">
        <v>821</v>
      </c>
      <c r="F11" s="508" t="s">
        <v>822</v>
      </c>
      <c r="G11" s="507" t="s">
        <v>827</v>
      </c>
      <c r="H11" s="507" t="s">
        <v>828</v>
      </c>
      <c r="I11" s="510">
        <v>13.020000457763672</v>
      </c>
      <c r="J11" s="510">
        <v>5</v>
      </c>
      <c r="K11" s="511">
        <v>65.100002288818359</v>
      </c>
    </row>
    <row r="12" spans="1:11" ht="14.4" customHeight="1" x14ac:dyDescent="0.3">
      <c r="A12" s="505" t="s">
        <v>462</v>
      </c>
      <c r="B12" s="506" t="s">
        <v>463</v>
      </c>
      <c r="C12" s="507" t="s">
        <v>470</v>
      </c>
      <c r="D12" s="508" t="s">
        <v>471</v>
      </c>
      <c r="E12" s="507" t="s">
        <v>821</v>
      </c>
      <c r="F12" s="508" t="s">
        <v>822</v>
      </c>
      <c r="G12" s="507" t="s">
        <v>829</v>
      </c>
      <c r="H12" s="507" t="s">
        <v>830</v>
      </c>
      <c r="I12" s="510">
        <v>4.2925001382827759</v>
      </c>
      <c r="J12" s="510">
        <v>81</v>
      </c>
      <c r="K12" s="511">
        <v>348.05998992919922</v>
      </c>
    </row>
    <row r="13" spans="1:11" ht="14.4" customHeight="1" x14ac:dyDescent="0.3">
      <c r="A13" s="505" t="s">
        <v>462</v>
      </c>
      <c r="B13" s="506" t="s">
        <v>463</v>
      </c>
      <c r="C13" s="507" t="s">
        <v>470</v>
      </c>
      <c r="D13" s="508" t="s">
        <v>471</v>
      </c>
      <c r="E13" s="507" t="s">
        <v>821</v>
      </c>
      <c r="F13" s="508" t="s">
        <v>822</v>
      </c>
      <c r="G13" s="507" t="s">
        <v>831</v>
      </c>
      <c r="H13" s="507" t="s">
        <v>832</v>
      </c>
      <c r="I13" s="510">
        <v>8.5799999237060547</v>
      </c>
      <c r="J13" s="510">
        <v>24</v>
      </c>
      <c r="K13" s="511">
        <v>205.91999816894531</v>
      </c>
    </row>
    <row r="14" spans="1:11" ht="14.4" customHeight="1" x14ac:dyDescent="0.3">
      <c r="A14" s="505" t="s">
        <v>462</v>
      </c>
      <c r="B14" s="506" t="s">
        <v>463</v>
      </c>
      <c r="C14" s="507" t="s">
        <v>470</v>
      </c>
      <c r="D14" s="508" t="s">
        <v>471</v>
      </c>
      <c r="E14" s="507" t="s">
        <v>821</v>
      </c>
      <c r="F14" s="508" t="s">
        <v>822</v>
      </c>
      <c r="G14" s="507" t="s">
        <v>833</v>
      </c>
      <c r="H14" s="507" t="s">
        <v>834</v>
      </c>
      <c r="I14" s="510">
        <v>1.6399999856948853</v>
      </c>
      <c r="J14" s="510">
        <v>160</v>
      </c>
      <c r="K14" s="511">
        <v>262.15000915527344</v>
      </c>
    </row>
    <row r="15" spans="1:11" ht="14.4" customHeight="1" x14ac:dyDescent="0.3">
      <c r="A15" s="505" t="s">
        <v>462</v>
      </c>
      <c r="B15" s="506" t="s">
        <v>463</v>
      </c>
      <c r="C15" s="507" t="s">
        <v>470</v>
      </c>
      <c r="D15" s="508" t="s">
        <v>471</v>
      </c>
      <c r="E15" s="507" t="s">
        <v>821</v>
      </c>
      <c r="F15" s="508" t="s">
        <v>822</v>
      </c>
      <c r="G15" s="507" t="s">
        <v>835</v>
      </c>
      <c r="H15" s="507" t="s">
        <v>836</v>
      </c>
      <c r="I15" s="510">
        <v>12.164999961853027</v>
      </c>
      <c r="J15" s="510">
        <v>20</v>
      </c>
      <c r="K15" s="511">
        <v>243.25</v>
      </c>
    </row>
    <row r="16" spans="1:11" ht="14.4" customHeight="1" x14ac:dyDescent="0.3">
      <c r="A16" s="505" t="s">
        <v>462</v>
      </c>
      <c r="B16" s="506" t="s">
        <v>463</v>
      </c>
      <c r="C16" s="507" t="s">
        <v>470</v>
      </c>
      <c r="D16" s="508" t="s">
        <v>471</v>
      </c>
      <c r="E16" s="507" t="s">
        <v>821</v>
      </c>
      <c r="F16" s="508" t="s">
        <v>822</v>
      </c>
      <c r="G16" s="507" t="s">
        <v>835</v>
      </c>
      <c r="H16" s="507" t="s">
        <v>837</v>
      </c>
      <c r="I16" s="510">
        <v>12.170000076293945</v>
      </c>
      <c r="J16" s="510">
        <v>10</v>
      </c>
      <c r="K16" s="511">
        <v>121.69999694824219</v>
      </c>
    </row>
    <row r="17" spans="1:11" ht="14.4" customHeight="1" x14ac:dyDescent="0.3">
      <c r="A17" s="505" t="s">
        <v>462</v>
      </c>
      <c r="B17" s="506" t="s">
        <v>463</v>
      </c>
      <c r="C17" s="507" t="s">
        <v>470</v>
      </c>
      <c r="D17" s="508" t="s">
        <v>471</v>
      </c>
      <c r="E17" s="507" t="s">
        <v>821</v>
      </c>
      <c r="F17" s="508" t="s">
        <v>822</v>
      </c>
      <c r="G17" s="507" t="s">
        <v>838</v>
      </c>
      <c r="H17" s="507" t="s">
        <v>839</v>
      </c>
      <c r="I17" s="510">
        <v>13.229999542236328</v>
      </c>
      <c r="J17" s="510">
        <v>10</v>
      </c>
      <c r="K17" s="511">
        <v>132.25</v>
      </c>
    </row>
    <row r="18" spans="1:11" ht="14.4" customHeight="1" x14ac:dyDescent="0.3">
      <c r="A18" s="505" t="s">
        <v>462</v>
      </c>
      <c r="B18" s="506" t="s">
        <v>463</v>
      </c>
      <c r="C18" s="507" t="s">
        <v>470</v>
      </c>
      <c r="D18" s="508" t="s">
        <v>471</v>
      </c>
      <c r="E18" s="507" t="s">
        <v>821</v>
      </c>
      <c r="F18" s="508" t="s">
        <v>822</v>
      </c>
      <c r="G18" s="507" t="s">
        <v>840</v>
      </c>
      <c r="H18" s="507" t="s">
        <v>841</v>
      </c>
      <c r="I18" s="510">
        <v>10.520000457763672</v>
      </c>
      <c r="J18" s="510">
        <v>30</v>
      </c>
      <c r="K18" s="511">
        <v>315.59999084472656</v>
      </c>
    </row>
    <row r="19" spans="1:11" ht="14.4" customHeight="1" x14ac:dyDescent="0.3">
      <c r="A19" s="505" t="s">
        <v>462</v>
      </c>
      <c r="B19" s="506" t="s">
        <v>463</v>
      </c>
      <c r="C19" s="507" t="s">
        <v>470</v>
      </c>
      <c r="D19" s="508" t="s">
        <v>471</v>
      </c>
      <c r="E19" s="507" t="s">
        <v>821</v>
      </c>
      <c r="F19" s="508" t="s">
        <v>822</v>
      </c>
      <c r="G19" s="507" t="s">
        <v>842</v>
      </c>
      <c r="H19" s="507" t="s">
        <v>843</v>
      </c>
      <c r="I19" s="510">
        <v>13.220000267028809</v>
      </c>
      <c r="J19" s="510">
        <v>2</v>
      </c>
      <c r="K19" s="511">
        <v>26.440000534057617</v>
      </c>
    </row>
    <row r="20" spans="1:11" ht="14.4" customHeight="1" x14ac:dyDescent="0.3">
      <c r="A20" s="505" t="s">
        <v>462</v>
      </c>
      <c r="B20" s="506" t="s">
        <v>463</v>
      </c>
      <c r="C20" s="507" t="s">
        <v>470</v>
      </c>
      <c r="D20" s="508" t="s">
        <v>471</v>
      </c>
      <c r="E20" s="507" t="s">
        <v>821</v>
      </c>
      <c r="F20" s="508" t="s">
        <v>822</v>
      </c>
      <c r="G20" s="507" t="s">
        <v>844</v>
      </c>
      <c r="H20" s="507" t="s">
        <v>845</v>
      </c>
      <c r="I20" s="510">
        <v>17.620000839233398</v>
      </c>
      <c r="J20" s="510">
        <v>8</v>
      </c>
      <c r="K20" s="511">
        <v>140.95000076293945</v>
      </c>
    </row>
    <row r="21" spans="1:11" ht="14.4" customHeight="1" x14ac:dyDescent="0.3">
      <c r="A21" s="505" t="s">
        <v>462</v>
      </c>
      <c r="B21" s="506" t="s">
        <v>463</v>
      </c>
      <c r="C21" s="507" t="s">
        <v>470</v>
      </c>
      <c r="D21" s="508" t="s">
        <v>471</v>
      </c>
      <c r="E21" s="507" t="s">
        <v>821</v>
      </c>
      <c r="F21" s="508" t="s">
        <v>822</v>
      </c>
      <c r="G21" s="507" t="s">
        <v>846</v>
      </c>
      <c r="H21" s="507" t="s">
        <v>847</v>
      </c>
      <c r="I21" s="510">
        <v>22.309999465942383</v>
      </c>
      <c r="J21" s="510">
        <v>5</v>
      </c>
      <c r="K21" s="511">
        <v>111.54999732971191</v>
      </c>
    </row>
    <row r="22" spans="1:11" ht="14.4" customHeight="1" x14ac:dyDescent="0.3">
      <c r="A22" s="505" t="s">
        <v>462</v>
      </c>
      <c r="B22" s="506" t="s">
        <v>463</v>
      </c>
      <c r="C22" s="507" t="s">
        <v>470</v>
      </c>
      <c r="D22" s="508" t="s">
        <v>471</v>
      </c>
      <c r="E22" s="507" t="s">
        <v>821</v>
      </c>
      <c r="F22" s="508" t="s">
        <v>822</v>
      </c>
      <c r="G22" s="507" t="s">
        <v>848</v>
      </c>
      <c r="H22" s="507" t="s">
        <v>849</v>
      </c>
      <c r="I22" s="510">
        <v>2.7400000095367432</v>
      </c>
      <c r="J22" s="510">
        <v>170</v>
      </c>
      <c r="K22" s="511">
        <v>466.09999847412109</v>
      </c>
    </row>
    <row r="23" spans="1:11" ht="14.4" customHeight="1" x14ac:dyDescent="0.3">
      <c r="A23" s="505" t="s">
        <v>462</v>
      </c>
      <c r="B23" s="506" t="s">
        <v>463</v>
      </c>
      <c r="C23" s="507" t="s">
        <v>470</v>
      </c>
      <c r="D23" s="508" t="s">
        <v>471</v>
      </c>
      <c r="E23" s="507" t="s">
        <v>821</v>
      </c>
      <c r="F23" s="508" t="s">
        <v>822</v>
      </c>
      <c r="G23" s="507" t="s">
        <v>850</v>
      </c>
      <c r="H23" s="507" t="s">
        <v>851</v>
      </c>
      <c r="I23" s="510">
        <v>0.66400002241134648</v>
      </c>
      <c r="J23" s="510">
        <v>300</v>
      </c>
      <c r="K23" s="511">
        <v>199.5</v>
      </c>
    </row>
    <row r="24" spans="1:11" ht="14.4" customHeight="1" x14ac:dyDescent="0.3">
      <c r="A24" s="505" t="s">
        <v>462</v>
      </c>
      <c r="B24" s="506" t="s">
        <v>463</v>
      </c>
      <c r="C24" s="507" t="s">
        <v>470</v>
      </c>
      <c r="D24" s="508" t="s">
        <v>471</v>
      </c>
      <c r="E24" s="507" t="s">
        <v>821</v>
      </c>
      <c r="F24" s="508" t="s">
        <v>822</v>
      </c>
      <c r="G24" s="507" t="s">
        <v>852</v>
      </c>
      <c r="H24" s="507" t="s">
        <v>853</v>
      </c>
      <c r="I24" s="510">
        <v>27.875</v>
      </c>
      <c r="J24" s="510">
        <v>11</v>
      </c>
      <c r="K24" s="511">
        <v>306.63000106811523</v>
      </c>
    </row>
    <row r="25" spans="1:11" ht="14.4" customHeight="1" x14ac:dyDescent="0.3">
      <c r="A25" s="505" t="s">
        <v>462</v>
      </c>
      <c r="B25" s="506" t="s">
        <v>463</v>
      </c>
      <c r="C25" s="507" t="s">
        <v>470</v>
      </c>
      <c r="D25" s="508" t="s">
        <v>471</v>
      </c>
      <c r="E25" s="507" t="s">
        <v>821</v>
      </c>
      <c r="F25" s="508" t="s">
        <v>822</v>
      </c>
      <c r="G25" s="507" t="s">
        <v>854</v>
      </c>
      <c r="H25" s="507" t="s">
        <v>855</v>
      </c>
      <c r="I25" s="510">
        <v>28.734545100818981</v>
      </c>
      <c r="J25" s="510">
        <v>115</v>
      </c>
      <c r="K25" s="511">
        <v>3304.5499267578125</v>
      </c>
    </row>
    <row r="26" spans="1:11" ht="14.4" customHeight="1" x14ac:dyDescent="0.3">
      <c r="A26" s="505" t="s">
        <v>462</v>
      </c>
      <c r="B26" s="506" t="s">
        <v>463</v>
      </c>
      <c r="C26" s="507" t="s">
        <v>470</v>
      </c>
      <c r="D26" s="508" t="s">
        <v>471</v>
      </c>
      <c r="E26" s="507" t="s">
        <v>821</v>
      </c>
      <c r="F26" s="508" t="s">
        <v>822</v>
      </c>
      <c r="G26" s="507" t="s">
        <v>856</v>
      </c>
      <c r="H26" s="507" t="s">
        <v>857</v>
      </c>
      <c r="I26" s="510">
        <v>18.909999847412109</v>
      </c>
      <c r="J26" s="510">
        <v>5</v>
      </c>
      <c r="K26" s="511">
        <v>94.529998779296875</v>
      </c>
    </row>
    <row r="27" spans="1:11" ht="14.4" customHeight="1" x14ac:dyDescent="0.3">
      <c r="A27" s="505" t="s">
        <v>462</v>
      </c>
      <c r="B27" s="506" t="s">
        <v>463</v>
      </c>
      <c r="C27" s="507" t="s">
        <v>470</v>
      </c>
      <c r="D27" s="508" t="s">
        <v>471</v>
      </c>
      <c r="E27" s="507" t="s">
        <v>858</v>
      </c>
      <c r="F27" s="508" t="s">
        <v>859</v>
      </c>
      <c r="G27" s="507" t="s">
        <v>860</v>
      </c>
      <c r="H27" s="507" t="s">
        <v>861</v>
      </c>
      <c r="I27" s="510">
        <v>8.2299995422363281</v>
      </c>
      <c r="J27" s="510">
        <v>20</v>
      </c>
      <c r="K27" s="511">
        <v>164.55999755859375</v>
      </c>
    </row>
    <row r="28" spans="1:11" ht="14.4" customHeight="1" x14ac:dyDescent="0.3">
      <c r="A28" s="505" t="s">
        <v>462</v>
      </c>
      <c r="B28" s="506" t="s">
        <v>463</v>
      </c>
      <c r="C28" s="507" t="s">
        <v>470</v>
      </c>
      <c r="D28" s="508" t="s">
        <v>471</v>
      </c>
      <c r="E28" s="507" t="s">
        <v>858</v>
      </c>
      <c r="F28" s="508" t="s">
        <v>859</v>
      </c>
      <c r="G28" s="507" t="s">
        <v>862</v>
      </c>
      <c r="H28" s="507" t="s">
        <v>863</v>
      </c>
      <c r="I28" s="510">
        <v>1.181818155402487E-2</v>
      </c>
      <c r="J28" s="510">
        <v>1500</v>
      </c>
      <c r="K28" s="511">
        <v>17</v>
      </c>
    </row>
    <row r="29" spans="1:11" ht="14.4" customHeight="1" x14ac:dyDescent="0.3">
      <c r="A29" s="505" t="s">
        <v>462</v>
      </c>
      <c r="B29" s="506" t="s">
        <v>463</v>
      </c>
      <c r="C29" s="507" t="s">
        <v>470</v>
      </c>
      <c r="D29" s="508" t="s">
        <v>471</v>
      </c>
      <c r="E29" s="507" t="s">
        <v>858</v>
      </c>
      <c r="F29" s="508" t="s">
        <v>859</v>
      </c>
      <c r="G29" s="507" t="s">
        <v>864</v>
      </c>
      <c r="H29" s="507" t="s">
        <v>865</v>
      </c>
      <c r="I29" s="510">
        <v>33.880001068115234</v>
      </c>
      <c r="J29" s="510">
        <v>1</v>
      </c>
      <c r="K29" s="511">
        <v>33.880001068115234</v>
      </c>
    </row>
    <row r="30" spans="1:11" ht="14.4" customHeight="1" x14ac:dyDescent="0.3">
      <c r="A30" s="505" t="s">
        <v>462</v>
      </c>
      <c r="B30" s="506" t="s">
        <v>463</v>
      </c>
      <c r="C30" s="507" t="s">
        <v>470</v>
      </c>
      <c r="D30" s="508" t="s">
        <v>471</v>
      </c>
      <c r="E30" s="507" t="s">
        <v>858</v>
      </c>
      <c r="F30" s="508" t="s">
        <v>859</v>
      </c>
      <c r="G30" s="507" t="s">
        <v>866</v>
      </c>
      <c r="H30" s="507" t="s">
        <v>867</v>
      </c>
      <c r="I30" s="510">
        <v>10.5</v>
      </c>
      <c r="J30" s="510">
        <v>30</v>
      </c>
      <c r="K30" s="511">
        <v>315.07998657226562</v>
      </c>
    </row>
    <row r="31" spans="1:11" ht="14.4" customHeight="1" x14ac:dyDescent="0.3">
      <c r="A31" s="505" t="s">
        <v>462</v>
      </c>
      <c r="B31" s="506" t="s">
        <v>463</v>
      </c>
      <c r="C31" s="507" t="s">
        <v>470</v>
      </c>
      <c r="D31" s="508" t="s">
        <v>471</v>
      </c>
      <c r="E31" s="507" t="s">
        <v>858</v>
      </c>
      <c r="F31" s="508" t="s">
        <v>859</v>
      </c>
      <c r="G31" s="507" t="s">
        <v>868</v>
      </c>
      <c r="H31" s="507" t="s">
        <v>869</v>
      </c>
      <c r="I31" s="510">
        <v>17.979999542236328</v>
      </c>
      <c r="J31" s="510">
        <v>5</v>
      </c>
      <c r="K31" s="511">
        <v>89.900001525878906</v>
      </c>
    </row>
    <row r="32" spans="1:11" ht="14.4" customHeight="1" x14ac:dyDescent="0.3">
      <c r="A32" s="505" t="s">
        <v>462</v>
      </c>
      <c r="B32" s="506" t="s">
        <v>463</v>
      </c>
      <c r="C32" s="507" t="s">
        <v>470</v>
      </c>
      <c r="D32" s="508" t="s">
        <v>471</v>
      </c>
      <c r="E32" s="507" t="s">
        <v>858</v>
      </c>
      <c r="F32" s="508" t="s">
        <v>859</v>
      </c>
      <c r="G32" s="507" t="s">
        <v>870</v>
      </c>
      <c r="H32" s="507" t="s">
        <v>871</v>
      </c>
      <c r="I32" s="510">
        <v>4.630000114440918</v>
      </c>
      <c r="J32" s="510">
        <v>400</v>
      </c>
      <c r="K32" s="511">
        <v>1852</v>
      </c>
    </row>
    <row r="33" spans="1:11" ht="14.4" customHeight="1" x14ac:dyDescent="0.3">
      <c r="A33" s="505" t="s">
        <v>462</v>
      </c>
      <c r="B33" s="506" t="s">
        <v>463</v>
      </c>
      <c r="C33" s="507" t="s">
        <v>470</v>
      </c>
      <c r="D33" s="508" t="s">
        <v>471</v>
      </c>
      <c r="E33" s="507" t="s">
        <v>858</v>
      </c>
      <c r="F33" s="508" t="s">
        <v>859</v>
      </c>
      <c r="G33" s="507" t="s">
        <v>872</v>
      </c>
      <c r="H33" s="507" t="s">
        <v>873</v>
      </c>
      <c r="I33" s="510">
        <v>3.1500000953674316</v>
      </c>
      <c r="J33" s="510">
        <v>20</v>
      </c>
      <c r="K33" s="511">
        <v>63</v>
      </c>
    </row>
    <row r="34" spans="1:11" ht="14.4" customHeight="1" x14ac:dyDescent="0.3">
      <c r="A34" s="505" t="s">
        <v>462</v>
      </c>
      <c r="B34" s="506" t="s">
        <v>463</v>
      </c>
      <c r="C34" s="507" t="s">
        <v>470</v>
      </c>
      <c r="D34" s="508" t="s">
        <v>471</v>
      </c>
      <c r="E34" s="507" t="s">
        <v>858</v>
      </c>
      <c r="F34" s="508" t="s">
        <v>859</v>
      </c>
      <c r="G34" s="507" t="s">
        <v>874</v>
      </c>
      <c r="H34" s="507" t="s">
        <v>875</v>
      </c>
      <c r="I34" s="510">
        <v>2.8349999189376831</v>
      </c>
      <c r="J34" s="510">
        <v>100</v>
      </c>
      <c r="K34" s="511">
        <v>283.5</v>
      </c>
    </row>
    <row r="35" spans="1:11" ht="14.4" customHeight="1" x14ac:dyDescent="0.3">
      <c r="A35" s="505" t="s">
        <v>462</v>
      </c>
      <c r="B35" s="506" t="s">
        <v>463</v>
      </c>
      <c r="C35" s="507" t="s">
        <v>470</v>
      </c>
      <c r="D35" s="508" t="s">
        <v>471</v>
      </c>
      <c r="E35" s="507" t="s">
        <v>858</v>
      </c>
      <c r="F35" s="508" t="s">
        <v>859</v>
      </c>
      <c r="G35" s="507" t="s">
        <v>876</v>
      </c>
      <c r="H35" s="507" t="s">
        <v>877</v>
      </c>
      <c r="I35" s="510">
        <v>183.91999816894531</v>
      </c>
      <c r="J35" s="510">
        <v>1</v>
      </c>
      <c r="K35" s="511">
        <v>183.91999816894531</v>
      </c>
    </row>
    <row r="36" spans="1:11" ht="14.4" customHeight="1" x14ac:dyDescent="0.3">
      <c r="A36" s="505" t="s">
        <v>462</v>
      </c>
      <c r="B36" s="506" t="s">
        <v>463</v>
      </c>
      <c r="C36" s="507" t="s">
        <v>470</v>
      </c>
      <c r="D36" s="508" t="s">
        <v>471</v>
      </c>
      <c r="E36" s="507" t="s">
        <v>858</v>
      </c>
      <c r="F36" s="508" t="s">
        <v>859</v>
      </c>
      <c r="G36" s="507" t="s">
        <v>878</v>
      </c>
      <c r="H36" s="507" t="s">
        <v>879</v>
      </c>
      <c r="I36" s="510">
        <v>11.739999771118164</v>
      </c>
      <c r="J36" s="510">
        <v>10</v>
      </c>
      <c r="K36" s="511">
        <v>117.40000152587891</v>
      </c>
    </row>
    <row r="37" spans="1:11" ht="14.4" customHeight="1" x14ac:dyDescent="0.3">
      <c r="A37" s="505" t="s">
        <v>462</v>
      </c>
      <c r="B37" s="506" t="s">
        <v>463</v>
      </c>
      <c r="C37" s="507" t="s">
        <v>470</v>
      </c>
      <c r="D37" s="508" t="s">
        <v>471</v>
      </c>
      <c r="E37" s="507" t="s">
        <v>858</v>
      </c>
      <c r="F37" s="508" t="s">
        <v>859</v>
      </c>
      <c r="G37" s="507" t="s">
        <v>880</v>
      </c>
      <c r="H37" s="507" t="s">
        <v>881</v>
      </c>
      <c r="I37" s="510">
        <v>13.310000419616699</v>
      </c>
      <c r="J37" s="510">
        <v>80</v>
      </c>
      <c r="K37" s="511">
        <v>1064.800048828125</v>
      </c>
    </row>
    <row r="38" spans="1:11" ht="14.4" customHeight="1" x14ac:dyDescent="0.3">
      <c r="A38" s="505" t="s">
        <v>462</v>
      </c>
      <c r="B38" s="506" t="s">
        <v>463</v>
      </c>
      <c r="C38" s="507" t="s">
        <v>470</v>
      </c>
      <c r="D38" s="508" t="s">
        <v>471</v>
      </c>
      <c r="E38" s="507" t="s">
        <v>858</v>
      </c>
      <c r="F38" s="508" t="s">
        <v>859</v>
      </c>
      <c r="G38" s="507" t="s">
        <v>882</v>
      </c>
      <c r="H38" s="507" t="s">
        <v>883</v>
      </c>
      <c r="I38" s="510">
        <v>25.530000686645508</v>
      </c>
      <c r="J38" s="510">
        <v>50.000000417232513</v>
      </c>
      <c r="K38" s="511">
        <v>1276.5000152587891</v>
      </c>
    </row>
    <row r="39" spans="1:11" ht="14.4" customHeight="1" x14ac:dyDescent="0.3">
      <c r="A39" s="505" t="s">
        <v>462</v>
      </c>
      <c r="B39" s="506" t="s">
        <v>463</v>
      </c>
      <c r="C39" s="507" t="s">
        <v>470</v>
      </c>
      <c r="D39" s="508" t="s">
        <v>471</v>
      </c>
      <c r="E39" s="507" t="s">
        <v>858</v>
      </c>
      <c r="F39" s="508" t="s">
        <v>859</v>
      </c>
      <c r="G39" s="507" t="s">
        <v>884</v>
      </c>
      <c r="H39" s="507" t="s">
        <v>885</v>
      </c>
      <c r="I39" s="510">
        <v>136.53999328613281</v>
      </c>
      <c r="J39" s="510">
        <v>3</v>
      </c>
      <c r="K39" s="511">
        <v>409.6099853515625</v>
      </c>
    </row>
    <row r="40" spans="1:11" ht="14.4" customHeight="1" x14ac:dyDescent="0.3">
      <c r="A40" s="505" t="s">
        <v>462</v>
      </c>
      <c r="B40" s="506" t="s">
        <v>463</v>
      </c>
      <c r="C40" s="507" t="s">
        <v>470</v>
      </c>
      <c r="D40" s="508" t="s">
        <v>471</v>
      </c>
      <c r="E40" s="507" t="s">
        <v>858</v>
      </c>
      <c r="F40" s="508" t="s">
        <v>859</v>
      </c>
      <c r="G40" s="507" t="s">
        <v>886</v>
      </c>
      <c r="H40" s="507" t="s">
        <v>887</v>
      </c>
      <c r="I40" s="510">
        <v>223.33000183105469</v>
      </c>
      <c r="J40" s="510">
        <v>2</v>
      </c>
      <c r="K40" s="511">
        <v>446.64999389648437</v>
      </c>
    </row>
    <row r="41" spans="1:11" ht="14.4" customHeight="1" x14ac:dyDescent="0.3">
      <c r="A41" s="505" t="s">
        <v>462</v>
      </c>
      <c r="B41" s="506" t="s">
        <v>463</v>
      </c>
      <c r="C41" s="507" t="s">
        <v>470</v>
      </c>
      <c r="D41" s="508" t="s">
        <v>471</v>
      </c>
      <c r="E41" s="507" t="s">
        <v>858</v>
      </c>
      <c r="F41" s="508" t="s">
        <v>859</v>
      </c>
      <c r="G41" s="507" t="s">
        <v>884</v>
      </c>
      <c r="H41" s="507" t="s">
        <v>888</v>
      </c>
      <c r="I41" s="510">
        <v>136.54666137695312</v>
      </c>
      <c r="J41" s="510">
        <v>6</v>
      </c>
      <c r="K41" s="511">
        <v>819.25997924804687</v>
      </c>
    </row>
    <row r="42" spans="1:11" ht="14.4" customHeight="1" x14ac:dyDescent="0.3">
      <c r="A42" s="505" t="s">
        <v>462</v>
      </c>
      <c r="B42" s="506" t="s">
        <v>463</v>
      </c>
      <c r="C42" s="507" t="s">
        <v>470</v>
      </c>
      <c r="D42" s="508" t="s">
        <v>471</v>
      </c>
      <c r="E42" s="507" t="s">
        <v>858</v>
      </c>
      <c r="F42" s="508" t="s">
        <v>859</v>
      </c>
      <c r="G42" s="507" t="s">
        <v>889</v>
      </c>
      <c r="H42" s="507" t="s">
        <v>890</v>
      </c>
      <c r="I42" s="510">
        <v>62.759998321533203</v>
      </c>
      <c r="J42" s="510">
        <v>1</v>
      </c>
      <c r="K42" s="511">
        <v>62.759998321533203</v>
      </c>
    </row>
    <row r="43" spans="1:11" ht="14.4" customHeight="1" x14ac:dyDescent="0.3">
      <c r="A43" s="505" t="s">
        <v>462</v>
      </c>
      <c r="B43" s="506" t="s">
        <v>463</v>
      </c>
      <c r="C43" s="507" t="s">
        <v>470</v>
      </c>
      <c r="D43" s="508" t="s">
        <v>471</v>
      </c>
      <c r="E43" s="507" t="s">
        <v>858</v>
      </c>
      <c r="F43" s="508" t="s">
        <v>859</v>
      </c>
      <c r="G43" s="507" t="s">
        <v>891</v>
      </c>
      <c r="H43" s="507" t="s">
        <v>892</v>
      </c>
      <c r="I43" s="510">
        <v>24.430000305175781</v>
      </c>
      <c r="J43" s="510">
        <v>2</v>
      </c>
      <c r="K43" s="511">
        <v>48.860000610351563</v>
      </c>
    </row>
    <row r="44" spans="1:11" ht="14.4" customHeight="1" x14ac:dyDescent="0.3">
      <c r="A44" s="505" t="s">
        <v>462</v>
      </c>
      <c r="B44" s="506" t="s">
        <v>463</v>
      </c>
      <c r="C44" s="507" t="s">
        <v>470</v>
      </c>
      <c r="D44" s="508" t="s">
        <v>471</v>
      </c>
      <c r="E44" s="507" t="s">
        <v>858</v>
      </c>
      <c r="F44" s="508" t="s">
        <v>859</v>
      </c>
      <c r="G44" s="507" t="s">
        <v>893</v>
      </c>
      <c r="H44" s="507" t="s">
        <v>894</v>
      </c>
      <c r="I44" s="510">
        <v>2.0449999570846558</v>
      </c>
      <c r="J44" s="510">
        <v>200</v>
      </c>
      <c r="K44" s="511">
        <v>409</v>
      </c>
    </row>
    <row r="45" spans="1:11" ht="14.4" customHeight="1" x14ac:dyDescent="0.3">
      <c r="A45" s="505" t="s">
        <v>462</v>
      </c>
      <c r="B45" s="506" t="s">
        <v>463</v>
      </c>
      <c r="C45" s="507" t="s">
        <v>470</v>
      </c>
      <c r="D45" s="508" t="s">
        <v>471</v>
      </c>
      <c r="E45" s="507" t="s">
        <v>858</v>
      </c>
      <c r="F45" s="508" t="s">
        <v>859</v>
      </c>
      <c r="G45" s="507" t="s">
        <v>895</v>
      </c>
      <c r="H45" s="507" t="s">
        <v>896</v>
      </c>
      <c r="I45" s="510">
        <v>4.190000057220459</v>
      </c>
      <c r="J45" s="510">
        <v>50</v>
      </c>
      <c r="K45" s="511">
        <v>209.5</v>
      </c>
    </row>
    <row r="46" spans="1:11" ht="14.4" customHeight="1" x14ac:dyDescent="0.3">
      <c r="A46" s="505" t="s">
        <v>462</v>
      </c>
      <c r="B46" s="506" t="s">
        <v>463</v>
      </c>
      <c r="C46" s="507" t="s">
        <v>470</v>
      </c>
      <c r="D46" s="508" t="s">
        <v>471</v>
      </c>
      <c r="E46" s="507" t="s">
        <v>858</v>
      </c>
      <c r="F46" s="508" t="s">
        <v>859</v>
      </c>
      <c r="G46" s="507" t="s">
        <v>897</v>
      </c>
      <c r="H46" s="507" t="s">
        <v>898</v>
      </c>
      <c r="I46" s="510">
        <v>1.0900000333786011</v>
      </c>
      <c r="J46" s="510">
        <v>100</v>
      </c>
      <c r="K46" s="511">
        <v>109</v>
      </c>
    </row>
    <row r="47" spans="1:11" ht="14.4" customHeight="1" x14ac:dyDescent="0.3">
      <c r="A47" s="505" t="s">
        <v>462</v>
      </c>
      <c r="B47" s="506" t="s">
        <v>463</v>
      </c>
      <c r="C47" s="507" t="s">
        <v>470</v>
      </c>
      <c r="D47" s="508" t="s">
        <v>471</v>
      </c>
      <c r="E47" s="507" t="s">
        <v>858</v>
      </c>
      <c r="F47" s="508" t="s">
        <v>859</v>
      </c>
      <c r="G47" s="507" t="s">
        <v>899</v>
      </c>
      <c r="H47" s="507" t="s">
        <v>900</v>
      </c>
      <c r="I47" s="510">
        <v>0.46333332856496173</v>
      </c>
      <c r="J47" s="510">
        <v>300</v>
      </c>
      <c r="K47" s="511">
        <v>139</v>
      </c>
    </row>
    <row r="48" spans="1:11" ht="14.4" customHeight="1" x14ac:dyDescent="0.3">
      <c r="A48" s="505" t="s">
        <v>462</v>
      </c>
      <c r="B48" s="506" t="s">
        <v>463</v>
      </c>
      <c r="C48" s="507" t="s">
        <v>470</v>
      </c>
      <c r="D48" s="508" t="s">
        <v>471</v>
      </c>
      <c r="E48" s="507" t="s">
        <v>858</v>
      </c>
      <c r="F48" s="508" t="s">
        <v>859</v>
      </c>
      <c r="G48" s="507" t="s">
        <v>901</v>
      </c>
      <c r="H48" s="507" t="s">
        <v>902</v>
      </c>
      <c r="I48" s="510">
        <v>1.6749999523162842</v>
      </c>
      <c r="J48" s="510">
        <v>200</v>
      </c>
      <c r="K48" s="511">
        <v>335</v>
      </c>
    </row>
    <row r="49" spans="1:11" ht="14.4" customHeight="1" x14ac:dyDescent="0.3">
      <c r="A49" s="505" t="s">
        <v>462</v>
      </c>
      <c r="B49" s="506" t="s">
        <v>463</v>
      </c>
      <c r="C49" s="507" t="s">
        <v>470</v>
      </c>
      <c r="D49" s="508" t="s">
        <v>471</v>
      </c>
      <c r="E49" s="507" t="s">
        <v>858</v>
      </c>
      <c r="F49" s="508" t="s">
        <v>859</v>
      </c>
      <c r="G49" s="507" t="s">
        <v>903</v>
      </c>
      <c r="H49" s="507" t="s">
        <v>904</v>
      </c>
      <c r="I49" s="510">
        <v>0.66500002145767212</v>
      </c>
      <c r="J49" s="510">
        <v>200</v>
      </c>
      <c r="K49" s="511">
        <v>133</v>
      </c>
    </row>
    <row r="50" spans="1:11" ht="14.4" customHeight="1" x14ac:dyDescent="0.3">
      <c r="A50" s="505" t="s">
        <v>462</v>
      </c>
      <c r="B50" s="506" t="s">
        <v>463</v>
      </c>
      <c r="C50" s="507" t="s">
        <v>470</v>
      </c>
      <c r="D50" s="508" t="s">
        <v>471</v>
      </c>
      <c r="E50" s="507" t="s">
        <v>858</v>
      </c>
      <c r="F50" s="508" t="s">
        <v>859</v>
      </c>
      <c r="G50" s="507" t="s">
        <v>905</v>
      </c>
      <c r="H50" s="507" t="s">
        <v>906</v>
      </c>
      <c r="I50" s="510">
        <v>21.229999542236328</v>
      </c>
      <c r="J50" s="510">
        <v>10</v>
      </c>
      <c r="K50" s="511">
        <v>212.30000305175781</v>
      </c>
    </row>
    <row r="51" spans="1:11" ht="14.4" customHeight="1" x14ac:dyDescent="0.3">
      <c r="A51" s="505" t="s">
        <v>462</v>
      </c>
      <c r="B51" s="506" t="s">
        <v>463</v>
      </c>
      <c r="C51" s="507" t="s">
        <v>470</v>
      </c>
      <c r="D51" s="508" t="s">
        <v>471</v>
      </c>
      <c r="E51" s="507" t="s">
        <v>858</v>
      </c>
      <c r="F51" s="508" t="s">
        <v>859</v>
      </c>
      <c r="G51" s="507" t="s">
        <v>907</v>
      </c>
      <c r="H51" s="507" t="s">
        <v>908</v>
      </c>
      <c r="I51" s="510">
        <v>2.369999885559082</v>
      </c>
      <c r="J51" s="510">
        <v>60</v>
      </c>
      <c r="K51" s="511">
        <v>142.20000076293945</v>
      </c>
    </row>
    <row r="52" spans="1:11" ht="14.4" customHeight="1" x14ac:dyDescent="0.3">
      <c r="A52" s="505" t="s">
        <v>462</v>
      </c>
      <c r="B52" s="506" t="s">
        <v>463</v>
      </c>
      <c r="C52" s="507" t="s">
        <v>470</v>
      </c>
      <c r="D52" s="508" t="s">
        <v>471</v>
      </c>
      <c r="E52" s="507" t="s">
        <v>858</v>
      </c>
      <c r="F52" s="508" t="s">
        <v>859</v>
      </c>
      <c r="G52" s="507" t="s">
        <v>909</v>
      </c>
      <c r="H52" s="507" t="s">
        <v>910</v>
      </c>
      <c r="I52" s="510">
        <v>1.9900000095367432</v>
      </c>
      <c r="J52" s="510">
        <v>50</v>
      </c>
      <c r="K52" s="511">
        <v>99.5</v>
      </c>
    </row>
    <row r="53" spans="1:11" ht="14.4" customHeight="1" x14ac:dyDescent="0.3">
      <c r="A53" s="505" t="s">
        <v>462</v>
      </c>
      <c r="B53" s="506" t="s">
        <v>463</v>
      </c>
      <c r="C53" s="507" t="s">
        <v>470</v>
      </c>
      <c r="D53" s="508" t="s">
        <v>471</v>
      </c>
      <c r="E53" s="507" t="s">
        <v>858</v>
      </c>
      <c r="F53" s="508" t="s">
        <v>859</v>
      </c>
      <c r="G53" s="507" t="s">
        <v>911</v>
      </c>
      <c r="H53" s="507" t="s">
        <v>912</v>
      </c>
      <c r="I53" s="510">
        <v>2.0354545116424561</v>
      </c>
      <c r="J53" s="510">
        <v>1500</v>
      </c>
      <c r="K53" s="511">
        <v>3054</v>
      </c>
    </row>
    <row r="54" spans="1:11" ht="14.4" customHeight="1" x14ac:dyDescent="0.3">
      <c r="A54" s="505" t="s">
        <v>462</v>
      </c>
      <c r="B54" s="506" t="s">
        <v>463</v>
      </c>
      <c r="C54" s="507" t="s">
        <v>470</v>
      </c>
      <c r="D54" s="508" t="s">
        <v>471</v>
      </c>
      <c r="E54" s="507" t="s">
        <v>858</v>
      </c>
      <c r="F54" s="508" t="s">
        <v>859</v>
      </c>
      <c r="G54" s="507" t="s">
        <v>913</v>
      </c>
      <c r="H54" s="507" t="s">
        <v>914</v>
      </c>
      <c r="I54" s="510">
        <v>1.9249999523162842</v>
      </c>
      <c r="J54" s="510">
        <v>200</v>
      </c>
      <c r="K54" s="511">
        <v>385</v>
      </c>
    </row>
    <row r="55" spans="1:11" ht="14.4" customHeight="1" x14ac:dyDescent="0.3">
      <c r="A55" s="505" t="s">
        <v>462</v>
      </c>
      <c r="B55" s="506" t="s">
        <v>463</v>
      </c>
      <c r="C55" s="507" t="s">
        <v>470</v>
      </c>
      <c r="D55" s="508" t="s">
        <v>471</v>
      </c>
      <c r="E55" s="507" t="s">
        <v>858</v>
      </c>
      <c r="F55" s="508" t="s">
        <v>859</v>
      </c>
      <c r="G55" s="507" t="s">
        <v>915</v>
      </c>
      <c r="H55" s="507" t="s">
        <v>916</v>
      </c>
      <c r="I55" s="510">
        <v>2.690000057220459</v>
      </c>
      <c r="J55" s="510">
        <v>100</v>
      </c>
      <c r="K55" s="511">
        <v>269</v>
      </c>
    </row>
    <row r="56" spans="1:11" ht="14.4" customHeight="1" x14ac:dyDescent="0.3">
      <c r="A56" s="505" t="s">
        <v>462</v>
      </c>
      <c r="B56" s="506" t="s">
        <v>463</v>
      </c>
      <c r="C56" s="507" t="s">
        <v>470</v>
      </c>
      <c r="D56" s="508" t="s">
        <v>471</v>
      </c>
      <c r="E56" s="507" t="s">
        <v>858</v>
      </c>
      <c r="F56" s="508" t="s">
        <v>859</v>
      </c>
      <c r="G56" s="507" t="s">
        <v>917</v>
      </c>
      <c r="H56" s="507" t="s">
        <v>918</v>
      </c>
      <c r="I56" s="510">
        <v>3.0999999046325684</v>
      </c>
      <c r="J56" s="510">
        <v>100</v>
      </c>
      <c r="K56" s="511">
        <v>310</v>
      </c>
    </row>
    <row r="57" spans="1:11" ht="14.4" customHeight="1" x14ac:dyDescent="0.3">
      <c r="A57" s="505" t="s">
        <v>462</v>
      </c>
      <c r="B57" s="506" t="s">
        <v>463</v>
      </c>
      <c r="C57" s="507" t="s">
        <v>470</v>
      </c>
      <c r="D57" s="508" t="s">
        <v>471</v>
      </c>
      <c r="E57" s="507" t="s">
        <v>858</v>
      </c>
      <c r="F57" s="508" t="s">
        <v>859</v>
      </c>
      <c r="G57" s="507" t="s">
        <v>919</v>
      </c>
      <c r="H57" s="507" t="s">
        <v>920</v>
      </c>
      <c r="I57" s="510">
        <v>1.9199999570846558</v>
      </c>
      <c r="J57" s="510">
        <v>100</v>
      </c>
      <c r="K57" s="511">
        <v>192</v>
      </c>
    </row>
    <row r="58" spans="1:11" ht="14.4" customHeight="1" x14ac:dyDescent="0.3">
      <c r="A58" s="505" t="s">
        <v>462</v>
      </c>
      <c r="B58" s="506" t="s">
        <v>463</v>
      </c>
      <c r="C58" s="507" t="s">
        <v>470</v>
      </c>
      <c r="D58" s="508" t="s">
        <v>471</v>
      </c>
      <c r="E58" s="507" t="s">
        <v>858</v>
      </c>
      <c r="F58" s="508" t="s">
        <v>859</v>
      </c>
      <c r="G58" s="507" t="s">
        <v>921</v>
      </c>
      <c r="H58" s="507" t="s">
        <v>922</v>
      </c>
      <c r="I58" s="510">
        <v>2.1600000858306885</v>
      </c>
      <c r="J58" s="510">
        <v>60</v>
      </c>
      <c r="K58" s="511">
        <v>129.60000228881836</v>
      </c>
    </row>
    <row r="59" spans="1:11" ht="14.4" customHeight="1" x14ac:dyDescent="0.3">
      <c r="A59" s="505" t="s">
        <v>462</v>
      </c>
      <c r="B59" s="506" t="s">
        <v>463</v>
      </c>
      <c r="C59" s="507" t="s">
        <v>470</v>
      </c>
      <c r="D59" s="508" t="s">
        <v>471</v>
      </c>
      <c r="E59" s="507" t="s">
        <v>858</v>
      </c>
      <c r="F59" s="508" t="s">
        <v>859</v>
      </c>
      <c r="G59" s="507" t="s">
        <v>921</v>
      </c>
      <c r="H59" s="507" t="s">
        <v>923</v>
      </c>
      <c r="I59" s="510">
        <v>2.1700000762939453</v>
      </c>
      <c r="J59" s="510">
        <v>60</v>
      </c>
      <c r="K59" s="511">
        <v>130.19999694824219</v>
      </c>
    </row>
    <row r="60" spans="1:11" ht="14.4" customHeight="1" x14ac:dyDescent="0.3">
      <c r="A60" s="505" t="s">
        <v>462</v>
      </c>
      <c r="B60" s="506" t="s">
        <v>463</v>
      </c>
      <c r="C60" s="507" t="s">
        <v>470</v>
      </c>
      <c r="D60" s="508" t="s">
        <v>471</v>
      </c>
      <c r="E60" s="507" t="s">
        <v>858</v>
      </c>
      <c r="F60" s="508" t="s">
        <v>859</v>
      </c>
      <c r="G60" s="507" t="s">
        <v>905</v>
      </c>
      <c r="H60" s="507" t="s">
        <v>924</v>
      </c>
      <c r="I60" s="510">
        <v>21.234999656677246</v>
      </c>
      <c r="J60" s="510">
        <v>20</v>
      </c>
      <c r="K60" s="511">
        <v>424.69999694824219</v>
      </c>
    </row>
    <row r="61" spans="1:11" ht="14.4" customHeight="1" x14ac:dyDescent="0.3">
      <c r="A61" s="505" t="s">
        <v>462</v>
      </c>
      <c r="B61" s="506" t="s">
        <v>463</v>
      </c>
      <c r="C61" s="507" t="s">
        <v>470</v>
      </c>
      <c r="D61" s="508" t="s">
        <v>471</v>
      </c>
      <c r="E61" s="507" t="s">
        <v>858</v>
      </c>
      <c r="F61" s="508" t="s">
        <v>859</v>
      </c>
      <c r="G61" s="507" t="s">
        <v>925</v>
      </c>
      <c r="H61" s="507" t="s">
        <v>926</v>
      </c>
      <c r="I61" s="510">
        <v>2.5133333206176758</v>
      </c>
      <c r="J61" s="510">
        <v>150</v>
      </c>
      <c r="K61" s="511">
        <v>377</v>
      </c>
    </row>
    <row r="62" spans="1:11" ht="14.4" customHeight="1" x14ac:dyDescent="0.3">
      <c r="A62" s="505" t="s">
        <v>462</v>
      </c>
      <c r="B62" s="506" t="s">
        <v>463</v>
      </c>
      <c r="C62" s="507" t="s">
        <v>470</v>
      </c>
      <c r="D62" s="508" t="s">
        <v>471</v>
      </c>
      <c r="E62" s="507" t="s">
        <v>858</v>
      </c>
      <c r="F62" s="508" t="s">
        <v>859</v>
      </c>
      <c r="G62" s="507" t="s">
        <v>927</v>
      </c>
      <c r="H62" s="507" t="s">
        <v>928</v>
      </c>
      <c r="I62" s="510">
        <v>3.6099998950958252</v>
      </c>
      <c r="J62" s="510">
        <v>250</v>
      </c>
      <c r="K62" s="511">
        <v>901.44996643066406</v>
      </c>
    </row>
    <row r="63" spans="1:11" ht="14.4" customHeight="1" x14ac:dyDescent="0.3">
      <c r="A63" s="505" t="s">
        <v>462</v>
      </c>
      <c r="B63" s="506" t="s">
        <v>463</v>
      </c>
      <c r="C63" s="507" t="s">
        <v>470</v>
      </c>
      <c r="D63" s="508" t="s">
        <v>471</v>
      </c>
      <c r="E63" s="507" t="s">
        <v>858</v>
      </c>
      <c r="F63" s="508" t="s">
        <v>859</v>
      </c>
      <c r="G63" s="507" t="s">
        <v>929</v>
      </c>
      <c r="H63" s="507" t="s">
        <v>930</v>
      </c>
      <c r="I63" s="510">
        <v>1.9700000286102295</v>
      </c>
      <c r="J63" s="510">
        <v>2800</v>
      </c>
      <c r="K63" s="511">
        <v>5510.659912109375</v>
      </c>
    </row>
    <row r="64" spans="1:11" ht="14.4" customHeight="1" x14ac:dyDescent="0.3">
      <c r="A64" s="505" t="s">
        <v>462</v>
      </c>
      <c r="B64" s="506" t="s">
        <v>463</v>
      </c>
      <c r="C64" s="507" t="s">
        <v>470</v>
      </c>
      <c r="D64" s="508" t="s">
        <v>471</v>
      </c>
      <c r="E64" s="507" t="s">
        <v>858</v>
      </c>
      <c r="F64" s="508" t="s">
        <v>859</v>
      </c>
      <c r="G64" s="507" t="s">
        <v>931</v>
      </c>
      <c r="H64" s="507" t="s">
        <v>932</v>
      </c>
      <c r="I64" s="510">
        <v>2.1600000858306885</v>
      </c>
      <c r="J64" s="510">
        <v>1200</v>
      </c>
      <c r="K64" s="511">
        <v>2591.820068359375</v>
      </c>
    </row>
    <row r="65" spans="1:11" ht="14.4" customHeight="1" x14ac:dyDescent="0.3">
      <c r="A65" s="505" t="s">
        <v>462</v>
      </c>
      <c r="B65" s="506" t="s">
        <v>463</v>
      </c>
      <c r="C65" s="507" t="s">
        <v>470</v>
      </c>
      <c r="D65" s="508" t="s">
        <v>471</v>
      </c>
      <c r="E65" s="507" t="s">
        <v>858</v>
      </c>
      <c r="F65" s="508" t="s">
        <v>859</v>
      </c>
      <c r="G65" s="507" t="s">
        <v>933</v>
      </c>
      <c r="H65" s="507" t="s">
        <v>934</v>
      </c>
      <c r="I65" s="510">
        <v>21.236666361490887</v>
      </c>
      <c r="J65" s="510">
        <v>30</v>
      </c>
      <c r="K65" s="511">
        <v>637.09999084472656</v>
      </c>
    </row>
    <row r="66" spans="1:11" ht="14.4" customHeight="1" x14ac:dyDescent="0.3">
      <c r="A66" s="505" t="s">
        <v>462</v>
      </c>
      <c r="B66" s="506" t="s">
        <v>463</v>
      </c>
      <c r="C66" s="507" t="s">
        <v>470</v>
      </c>
      <c r="D66" s="508" t="s">
        <v>471</v>
      </c>
      <c r="E66" s="507" t="s">
        <v>858</v>
      </c>
      <c r="F66" s="508" t="s">
        <v>859</v>
      </c>
      <c r="G66" s="507" t="s">
        <v>935</v>
      </c>
      <c r="H66" s="507" t="s">
        <v>936</v>
      </c>
      <c r="I66" s="510">
        <v>2</v>
      </c>
      <c r="J66" s="510">
        <v>50</v>
      </c>
      <c r="K66" s="511">
        <v>100</v>
      </c>
    </row>
    <row r="67" spans="1:11" ht="14.4" customHeight="1" x14ac:dyDescent="0.3">
      <c r="A67" s="505" t="s">
        <v>462</v>
      </c>
      <c r="B67" s="506" t="s">
        <v>463</v>
      </c>
      <c r="C67" s="507" t="s">
        <v>470</v>
      </c>
      <c r="D67" s="508" t="s">
        <v>471</v>
      </c>
      <c r="E67" s="507" t="s">
        <v>858</v>
      </c>
      <c r="F67" s="508" t="s">
        <v>859</v>
      </c>
      <c r="G67" s="507" t="s">
        <v>937</v>
      </c>
      <c r="H67" s="507" t="s">
        <v>938</v>
      </c>
      <c r="I67" s="510">
        <v>0.94999998807907104</v>
      </c>
      <c r="J67" s="510">
        <v>200</v>
      </c>
      <c r="K67" s="511">
        <v>189.97000122070312</v>
      </c>
    </row>
    <row r="68" spans="1:11" ht="14.4" customHeight="1" x14ac:dyDescent="0.3">
      <c r="A68" s="505" t="s">
        <v>462</v>
      </c>
      <c r="B68" s="506" t="s">
        <v>463</v>
      </c>
      <c r="C68" s="507" t="s">
        <v>470</v>
      </c>
      <c r="D68" s="508" t="s">
        <v>471</v>
      </c>
      <c r="E68" s="507" t="s">
        <v>858</v>
      </c>
      <c r="F68" s="508" t="s">
        <v>859</v>
      </c>
      <c r="G68" s="507" t="s">
        <v>939</v>
      </c>
      <c r="H68" s="507" t="s">
        <v>940</v>
      </c>
      <c r="I68" s="510">
        <v>2.5288888613382974</v>
      </c>
      <c r="J68" s="510">
        <v>650</v>
      </c>
      <c r="K68" s="511">
        <v>1643.4699935913086</v>
      </c>
    </row>
    <row r="69" spans="1:11" ht="14.4" customHeight="1" x14ac:dyDescent="0.3">
      <c r="A69" s="505" t="s">
        <v>462</v>
      </c>
      <c r="B69" s="506" t="s">
        <v>463</v>
      </c>
      <c r="C69" s="507" t="s">
        <v>470</v>
      </c>
      <c r="D69" s="508" t="s">
        <v>471</v>
      </c>
      <c r="E69" s="507" t="s">
        <v>941</v>
      </c>
      <c r="F69" s="508" t="s">
        <v>942</v>
      </c>
      <c r="G69" s="507" t="s">
        <v>943</v>
      </c>
      <c r="H69" s="507" t="s">
        <v>944</v>
      </c>
      <c r="I69" s="510">
        <v>0.27000001072883606</v>
      </c>
      <c r="J69" s="510">
        <v>100</v>
      </c>
      <c r="K69" s="511">
        <v>27</v>
      </c>
    </row>
    <row r="70" spans="1:11" ht="14.4" customHeight="1" x14ac:dyDescent="0.3">
      <c r="A70" s="505" t="s">
        <v>462</v>
      </c>
      <c r="B70" s="506" t="s">
        <v>463</v>
      </c>
      <c r="C70" s="507" t="s">
        <v>470</v>
      </c>
      <c r="D70" s="508" t="s">
        <v>471</v>
      </c>
      <c r="E70" s="507" t="s">
        <v>941</v>
      </c>
      <c r="F70" s="508" t="s">
        <v>942</v>
      </c>
      <c r="G70" s="507" t="s">
        <v>945</v>
      </c>
      <c r="H70" s="507" t="s">
        <v>946</v>
      </c>
      <c r="I70" s="510">
        <v>0.2800000011920929</v>
      </c>
      <c r="J70" s="510">
        <v>100</v>
      </c>
      <c r="K70" s="511">
        <v>28</v>
      </c>
    </row>
    <row r="71" spans="1:11" ht="14.4" customHeight="1" x14ac:dyDescent="0.3">
      <c r="A71" s="505" t="s">
        <v>462</v>
      </c>
      <c r="B71" s="506" t="s">
        <v>463</v>
      </c>
      <c r="C71" s="507" t="s">
        <v>470</v>
      </c>
      <c r="D71" s="508" t="s">
        <v>471</v>
      </c>
      <c r="E71" s="507" t="s">
        <v>941</v>
      </c>
      <c r="F71" s="508" t="s">
        <v>942</v>
      </c>
      <c r="G71" s="507" t="s">
        <v>947</v>
      </c>
      <c r="H71" s="507" t="s">
        <v>948</v>
      </c>
      <c r="I71" s="510">
        <v>0.29600000381469727</v>
      </c>
      <c r="J71" s="510">
        <v>700</v>
      </c>
      <c r="K71" s="511">
        <v>210</v>
      </c>
    </row>
    <row r="72" spans="1:11" ht="14.4" customHeight="1" x14ac:dyDescent="0.3">
      <c r="A72" s="505" t="s">
        <v>462</v>
      </c>
      <c r="B72" s="506" t="s">
        <v>463</v>
      </c>
      <c r="C72" s="507" t="s">
        <v>470</v>
      </c>
      <c r="D72" s="508" t="s">
        <v>471</v>
      </c>
      <c r="E72" s="507" t="s">
        <v>941</v>
      </c>
      <c r="F72" s="508" t="s">
        <v>942</v>
      </c>
      <c r="G72" s="507" t="s">
        <v>949</v>
      </c>
      <c r="H72" s="507" t="s">
        <v>950</v>
      </c>
      <c r="I72" s="510">
        <v>0.47999998927116394</v>
      </c>
      <c r="J72" s="510">
        <v>100</v>
      </c>
      <c r="K72" s="511">
        <v>48</v>
      </c>
    </row>
    <row r="73" spans="1:11" ht="14.4" customHeight="1" x14ac:dyDescent="0.3">
      <c r="A73" s="505" t="s">
        <v>462</v>
      </c>
      <c r="B73" s="506" t="s">
        <v>463</v>
      </c>
      <c r="C73" s="507" t="s">
        <v>470</v>
      </c>
      <c r="D73" s="508" t="s">
        <v>471</v>
      </c>
      <c r="E73" s="507" t="s">
        <v>941</v>
      </c>
      <c r="F73" s="508" t="s">
        <v>942</v>
      </c>
      <c r="G73" s="507" t="s">
        <v>951</v>
      </c>
      <c r="H73" s="507" t="s">
        <v>952</v>
      </c>
      <c r="I73" s="510">
        <v>1.803999948501587</v>
      </c>
      <c r="J73" s="510">
        <v>1300</v>
      </c>
      <c r="K73" s="511">
        <v>2345</v>
      </c>
    </row>
    <row r="74" spans="1:11" ht="14.4" customHeight="1" x14ac:dyDescent="0.3">
      <c r="A74" s="505" t="s">
        <v>462</v>
      </c>
      <c r="B74" s="506" t="s">
        <v>463</v>
      </c>
      <c r="C74" s="507" t="s">
        <v>470</v>
      </c>
      <c r="D74" s="508" t="s">
        <v>471</v>
      </c>
      <c r="E74" s="507" t="s">
        <v>941</v>
      </c>
      <c r="F74" s="508" t="s">
        <v>942</v>
      </c>
      <c r="G74" s="507" t="s">
        <v>953</v>
      </c>
      <c r="H74" s="507" t="s">
        <v>954</v>
      </c>
      <c r="I74" s="510">
        <v>1.7999999523162842</v>
      </c>
      <c r="J74" s="510">
        <v>200</v>
      </c>
      <c r="K74" s="511">
        <v>360</v>
      </c>
    </row>
    <row r="75" spans="1:11" ht="14.4" customHeight="1" x14ac:dyDescent="0.3">
      <c r="A75" s="505" t="s">
        <v>462</v>
      </c>
      <c r="B75" s="506" t="s">
        <v>463</v>
      </c>
      <c r="C75" s="507" t="s">
        <v>470</v>
      </c>
      <c r="D75" s="508" t="s">
        <v>471</v>
      </c>
      <c r="E75" s="507" t="s">
        <v>955</v>
      </c>
      <c r="F75" s="508" t="s">
        <v>956</v>
      </c>
      <c r="G75" s="507" t="s">
        <v>957</v>
      </c>
      <c r="H75" s="507" t="s">
        <v>958</v>
      </c>
      <c r="I75" s="510">
        <v>0.68999999761581421</v>
      </c>
      <c r="J75" s="510">
        <v>1600</v>
      </c>
      <c r="K75" s="511">
        <v>1104</v>
      </c>
    </row>
    <row r="76" spans="1:11" ht="14.4" customHeight="1" x14ac:dyDescent="0.3">
      <c r="A76" s="505" t="s">
        <v>462</v>
      </c>
      <c r="B76" s="506" t="s">
        <v>463</v>
      </c>
      <c r="C76" s="507" t="s">
        <v>470</v>
      </c>
      <c r="D76" s="508" t="s">
        <v>471</v>
      </c>
      <c r="E76" s="507" t="s">
        <v>955</v>
      </c>
      <c r="F76" s="508" t="s">
        <v>956</v>
      </c>
      <c r="G76" s="507" t="s">
        <v>959</v>
      </c>
      <c r="H76" s="507" t="s">
        <v>960</v>
      </c>
      <c r="I76" s="510">
        <v>0.68999999761581421</v>
      </c>
      <c r="J76" s="510">
        <v>6400</v>
      </c>
      <c r="K76" s="511">
        <v>4416</v>
      </c>
    </row>
    <row r="77" spans="1:11" ht="14.4" customHeight="1" x14ac:dyDescent="0.3">
      <c r="A77" s="505" t="s">
        <v>462</v>
      </c>
      <c r="B77" s="506" t="s">
        <v>463</v>
      </c>
      <c r="C77" s="507" t="s">
        <v>470</v>
      </c>
      <c r="D77" s="508" t="s">
        <v>471</v>
      </c>
      <c r="E77" s="507" t="s">
        <v>955</v>
      </c>
      <c r="F77" s="508" t="s">
        <v>956</v>
      </c>
      <c r="G77" s="507" t="s">
        <v>961</v>
      </c>
      <c r="H77" s="507" t="s">
        <v>962</v>
      </c>
      <c r="I77" s="510">
        <v>0.68999999761581421</v>
      </c>
      <c r="J77" s="510">
        <v>1200</v>
      </c>
      <c r="K77" s="511">
        <v>828</v>
      </c>
    </row>
    <row r="78" spans="1:11" ht="14.4" customHeight="1" x14ac:dyDescent="0.3">
      <c r="A78" s="505" t="s">
        <v>462</v>
      </c>
      <c r="B78" s="506" t="s">
        <v>463</v>
      </c>
      <c r="C78" s="507" t="s">
        <v>475</v>
      </c>
      <c r="D78" s="508" t="s">
        <v>476</v>
      </c>
      <c r="E78" s="507" t="s">
        <v>963</v>
      </c>
      <c r="F78" s="508" t="s">
        <v>964</v>
      </c>
      <c r="G78" s="507" t="s">
        <v>965</v>
      </c>
      <c r="H78" s="507" t="s">
        <v>966</v>
      </c>
      <c r="I78" s="510">
        <v>11506.89501953125</v>
      </c>
      <c r="J78" s="510">
        <v>2</v>
      </c>
      <c r="K78" s="511">
        <v>23013.7900390625</v>
      </c>
    </row>
    <row r="79" spans="1:11" ht="14.4" customHeight="1" x14ac:dyDescent="0.3">
      <c r="A79" s="505" t="s">
        <v>462</v>
      </c>
      <c r="B79" s="506" t="s">
        <v>463</v>
      </c>
      <c r="C79" s="507" t="s">
        <v>475</v>
      </c>
      <c r="D79" s="508" t="s">
        <v>476</v>
      </c>
      <c r="E79" s="507" t="s">
        <v>963</v>
      </c>
      <c r="F79" s="508" t="s">
        <v>964</v>
      </c>
      <c r="G79" s="507" t="s">
        <v>967</v>
      </c>
      <c r="H79" s="507" t="s">
        <v>968</v>
      </c>
      <c r="I79" s="510">
        <v>5929</v>
      </c>
      <c r="J79" s="510">
        <v>1</v>
      </c>
      <c r="K79" s="511">
        <v>5929</v>
      </c>
    </row>
    <row r="80" spans="1:11" ht="14.4" customHeight="1" x14ac:dyDescent="0.3">
      <c r="A80" s="505" t="s">
        <v>462</v>
      </c>
      <c r="B80" s="506" t="s">
        <v>463</v>
      </c>
      <c r="C80" s="507" t="s">
        <v>475</v>
      </c>
      <c r="D80" s="508" t="s">
        <v>476</v>
      </c>
      <c r="E80" s="507" t="s">
        <v>963</v>
      </c>
      <c r="F80" s="508" t="s">
        <v>964</v>
      </c>
      <c r="G80" s="507" t="s">
        <v>969</v>
      </c>
      <c r="H80" s="507" t="s">
        <v>970</v>
      </c>
      <c r="I80" s="510">
        <v>17908</v>
      </c>
      <c r="J80" s="510">
        <v>1</v>
      </c>
      <c r="K80" s="511">
        <v>17908</v>
      </c>
    </row>
    <row r="81" spans="1:11" ht="14.4" customHeight="1" x14ac:dyDescent="0.3">
      <c r="A81" s="505" t="s">
        <v>462</v>
      </c>
      <c r="B81" s="506" t="s">
        <v>463</v>
      </c>
      <c r="C81" s="507" t="s">
        <v>475</v>
      </c>
      <c r="D81" s="508" t="s">
        <v>476</v>
      </c>
      <c r="E81" s="507" t="s">
        <v>963</v>
      </c>
      <c r="F81" s="508" t="s">
        <v>964</v>
      </c>
      <c r="G81" s="507" t="s">
        <v>971</v>
      </c>
      <c r="H81" s="507" t="s">
        <v>972</v>
      </c>
      <c r="I81" s="510">
        <v>5215</v>
      </c>
      <c r="J81" s="510">
        <v>1</v>
      </c>
      <c r="K81" s="511">
        <v>5215</v>
      </c>
    </row>
    <row r="82" spans="1:11" ht="14.4" customHeight="1" x14ac:dyDescent="0.3">
      <c r="A82" s="505" t="s">
        <v>462</v>
      </c>
      <c r="B82" s="506" t="s">
        <v>463</v>
      </c>
      <c r="C82" s="507" t="s">
        <v>475</v>
      </c>
      <c r="D82" s="508" t="s">
        <v>476</v>
      </c>
      <c r="E82" s="507" t="s">
        <v>963</v>
      </c>
      <c r="F82" s="508" t="s">
        <v>964</v>
      </c>
      <c r="G82" s="507" t="s">
        <v>973</v>
      </c>
      <c r="H82" s="507" t="s">
        <v>974</v>
      </c>
      <c r="I82" s="510">
        <v>5215</v>
      </c>
      <c r="J82" s="510">
        <v>1</v>
      </c>
      <c r="K82" s="511">
        <v>5215</v>
      </c>
    </row>
    <row r="83" spans="1:11" ht="14.4" customHeight="1" x14ac:dyDescent="0.3">
      <c r="A83" s="505" t="s">
        <v>462</v>
      </c>
      <c r="B83" s="506" t="s">
        <v>463</v>
      </c>
      <c r="C83" s="507" t="s">
        <v>475</v>
      </c>
      <c r="D83" s="508" t="s">
        <v>476</v>
      </c>
      <c r="E83" s="507" t="s">
        <v>963</v>
      </c>
      <c r="F83" s="508" t="s">
        <v>964</v>
      </c>
      <c r="G83" s="507" t="s">
        <v>975</v>
      </c>
      <c r="H83" s="507" t="s">
        <v>976</v>
      </c>
      <c r="I83" s="510">
        <v>1328.7312927246094</v>
      </c>
      <c r="J83" s="510">
        <v>80</v>
      </c>
      <c r="K83" s="511">
        <v>106298.5</v>
      </c>
    </row>
    <row r="84" spans="1:11" ht="14.4" customHeight="1" x14ac:dyDescent="0.3">
      <c r="A84" s="505" t="s">
        <v>462</v>
      </c>
      <c r="B84" s="506" t="s">
        <v>463</v>
      </c>
      <c r="C84" s="507" t="s">
        <v>475</v>
      </c>
      <c r="D84" s="508" t="s">
        <v>476</v>
      </c>
      <c r="E84" s="507" t="s">
        <v>963</v>
      </c>
      <c r="F84" s="508" t="s">
        <v>964</v>
      </c>
      <c r="G84" s="507" t="s">
        <v>977</v>
      </c>
      <c r="H84" s="507" t="s">
        <v>978</v>
      </c>
      <c r="I84" s="510">
        <v>13733.5</v>
      </c>
      <c r="J84" s="510">
        <v>2</v>
      </c>
      <c r="K84" s="511">
        <v>27467</v>
      </c>
    </row>
    <row r="85" spans="1:11" ht="14.4" customHeight="1" x14ac:dyDescent="0.3">
      <c r="A85" s="505" t="s">
        <v>462</v>
      </c>
      <c r="B85" s="506" t="s">
        <v>463</v>
      </c>
      <c r="C85" s="507" t="s">
        <v>475</v>
      </c>
      <c r="D85" s="508" t="s">
        <v>476</v>
      </c>
      <c r="E85" s="507" t="s">
        <v>963</v>
      </c>
      <c r="F85" s="508" t="s">
        <v>964</v>
      </c>
      <c r="G85" s="507" t="s">
        <v>979</v>
      </c>
      <c r="H85" s="507" t="s">
        <v>980</v>
      </c>
      <c r="I85" s="510">
        <v>194.33000183105469</v>
      </c>
      <c r="J85" s="510">
        <v>4</v>
      </c>
      <c r="K85" s="511">
        <v>777.30999755859375</v>
      </c>
    </row>
    <row r="86" spans="1:11" ht="14.4" customHeight="1" x14ac:dyDescent="0.3">
      <c r="A86" s="505" t="s">
        <v>462</v>
      </c>
      <c r="B86" s="506" t="s">
        <v>463</v>
      </c>
      <c r="C86" s="507" t="s">
        <v>475</v>
      </c>
      <c r="D86" s="508" t="s">
        <v>476</v>
      </c>
      <c r="E86" s="507" t="s">
        <v>963</v>
      </c>
      <c r="F86" s="508" t="s">
        <v>964</v>
      </c>
      <c r="G86" s="507" t="s">
        <v>981</v>
      </c>
      <c r="H86" s="507" t="s">
        <v>982</v>
      </c>
      <c r="I86" s="510">
        <v>35053.69921875</v>
      </c>
      <c r="J86" s="510">
        <v>1</v>
      </c>
      <c r="K86" s="511">
        <v>35053.69921875</v>
      </c>
    </row>
    <row r="87" spans="1:11" ht="14.4" customHeight="1" x14ac:dyDescent="0.3">
      <c r="A87" s="505" t="s">
        <v>462</v>
      </c>
      <c r="B87" s="506" t="s">
        <v>463</v>
      </c>
      <c r="C87" s="507" t="s">
        <v>475</v>
      </c>
      <c r="D87" s="508" t="s">
        <v>476</v>
      </c>
      <c r="E87" s="507" t="s">
        <v>963</v>
      </c>
      <c r="F87" s="508" t="s">
        <v>964</v>
      </c>
      <c r="G87" s="507" t="s">
        <v>983</v>
      </c>
      <c r="H87" s="507" t="s">
        <v>984</v>
      </c>
      <c r="I87" s="510">
        <v>54262.44921875</v>
      </c>
      <c r="J87" s="510">
        <v>1</v>
      </c>
      <c r="K87" s="511">
        <v>54262.44921875</v>
      </c>
    </row>
    <row r="88" spans="1:11" ht="14.4" customHeight="1" x14ac:dyDescent="0.3">
      <c r="A88" s="505" t="s">
        <v>462</v>
      </c>
      <c r="B88" s="506" t="s">
        <v>463</v>
      </c>
      <c r="C88" s="507" t="s">
        <v>475</v>
      </c>
      <c r="D88" s="508" t="s">
        <v>476</v>
      </c>
      <c r="E88" s="507" t="s">
        <v>963</v>
      </c>
      <c r="F88" s="508" t="s">
        <v>964</v>
      </c>
      <c r="G88" s="507" t="s">
        <v>985</v>
      </c>
      <c r="H88" s="507" t="s">
        <v>986</v>
      </c>
      <c r="I88" s="510">
        <v>1254</v>
      </c>
      <c r="J88" s="510">
        <v>1</v>
      </c>
      <c r="K88" s="511">
        <v>1254</v>
      </c>
    </row>
    <row r="89" spans="1:11" ht="14.4" customHeight="1" x14ac:dyDescent="0.3">
      <c r="A89" s="505" t="s">
        <v>462</v>
      </c>
      <c r="B89" s="506" t="s">
        <v>463</v>
      </c>
      <c r="C89" s="507" t="s">
        <v>475</v>
      </c>
      <c r="D89" s="508" t="s">
        <v>476</v>
      </c>
      <c r="E89" s="507" t="s">
        <v>963</v>
      </c>
      <c r="F89" s="508" t="s">
        <v>964</v>
      </c>
      <c r="G89" s="507" t="s">
        <v>987</v>
      </c>
      <c r="H89" s="507" t="s">
        <v>988</v>
      </c>
      <c r="I89" s="510">
        <v>253846.125</v>
      </c>
      <c r="J89" s="510">
        <v>1</v>
      </c>
      <c r="K89" s="511">
        <v>253846.125</v>
      </c>
    </row>
    <row r="90" spans="1:11" ht="14.4" customHeight="1" x14ac:dyDescent="0.3">
      <c r="A90" s="505" t="s">
        <v>462</v>
      </c>
      <c r="B90" s="506" t="s">
        <v>463</v>
      </c>
      <c r="C90" s="507" t="s">
        <v>475</v>
      </c>
      <c r="D90" s="508" t="s">
        <v>476</v>
      </c>
      <c r="E90" s="507" t="s">
        <v>963</v>
      </c>
      <c r="F90" s="508" t="s">
        <v>964</v>
      </c>
      <c r="G90" s="507" t="s">
        <v>989</v>
      </c>
      <c r="H90" s="507" t="s">
        <v>990</v>
      </c>
      <c r="I90" s="510">
        <v>59229.55859375</v>
      </c>
      <c r="J90" s="510">
        <v>1</v>
      </c>
      <c r="K90" s="511">
        <v>59229.55859375</v>
      </c>
    </row>
    <row r="91" spans="1:11" ht="14.4" customHeight="1" x14ac:dyDescent="0.3">
      <c r="A91" s="505" t="s">
        <v>462</v>
      </c>
      <c r="B91" s="506" t="s">
        <v>463</v>
      </c>
      <c r="C91" s="507" t="s">
        <v>475</v>
      </c>
      <c r="D91" s="508" t="s">
        <v>476</v>
      </c>
      <c r="E91" s="507" t="s">
        <v>963</v>
      </c>
      <c r="F91" s="508" t="s">
        <v>964</v>
      </c>
      <c r="G91" s="507" t="s">
        <v>991</v>
      </c>
      <c r="H91" s="507" t="s">
        <v>992</v>
      </c>
      <c r="I91" s="510">
        <v>24180.4248046875</v>
      </c>
      <c r="J91" s="510">
        <v>2</v>
      </c>
      <c r="K91" s="511">
        <v>48360.849609375</v>
      </c>
    </row>
    <row r="92" spans="1:11" ht="14.4" customHeight="1" x14ac:dyDescent="0.3">
      <c r="A92" s="505" t="s">
        <v>462</v>
      </c>
      <c r="B92" s="506" t="s">
        <v>463</v>
      </c>
      <c r="C92" s="507" t="s">
        <v>475</v>
      </c>
      <c r="D92" s="508" t="s">
        <v>476</v>
      </c>
      <c r="E92" s="507" t="s">
        <v>963</v>
      </c>
      <c r="F92" s="508" t="s">
        <v>964</v>
      </c>
      <c r="G92" s="507" t="s">
        <v>993</v>
      </c>
      <c r="H92" s="507" t="s">
        <v>994</v>
      </c>
      <c r="I92" s="510">
        <v>5215</v>
      </c>
      <c r="J92" s="510">
        <v>1</v>
      </c>
      <c r="K92" s="511">
        <v>5215</v>
      </c>
    </row>
    <row r="93" spans="1:11" ht="14.4" customHeight="1" x14ac:dyDescent="0.3">
      <c r="A93" s="505" t="s">
        <v>462</v>
      </c>
      <c r="B93" s="506" t="s">
        <v>463</v>
      </c>
      <c r="C93" s="507" t="s">
        <v>475</v>
      </c>
      <c r="D93" s="508" t="s">
        <v>476</v>
      </c>
      <c r="E93" s="507" t="s">
        <v>963</v>
      </c>
      <c r="F93" s="508" t="s">
        <v>964</v>
      </c>
      <c r="G93" s="507" t="s">
        <v>995</v>
      </c>
      <c r="H93" s="507" t="s">
        <v>996</v>
      </c>
      <c r="I93" s="510">
        <v>4038.2049560546875</v>
      </c>
      <c r="J93" s="510">
        <v>2</v>
      </c>
      <c r="K93" s="511">
        <v>8076.409912109375</v>
      </c>
    </row>
    <row r="94" spans="1:11" ht="14.4" customHeight="1" x14ac:dyDescent="0.3">
      <c r="A94" s="505" t="s">
        <v>462</v>
      </c>
      <c r="B94" s="506" t="s">
        <v>463</v>
      </c>
      <c r="C94" s="507" t="s">
        <v>475</v>
      </c>
      <c r="D94" s="508" t="s">
        <v>476</v>
      </c>
      <c r="E94" s="507" t="s">
        <v>963</v>
      </c>
      <c r="F94" s="508" t="s">
        <v>964</v>
      </c>
      <c r="G94" s="507" t="s">
        <v>997</v>
      </c>
      <c r="H94" s="507" t="s">
        <v>998</v>
      </c>
      <c r="I94" s="510">
        <v>9486.02001953125</v>
      </c>
      <c r="J94" s="510">
        <v>2</v>
      </c>
      <c r="K94" s="511">
        <v>18972.0400390625</v>
      </c>
    </row>
    <row r="95" spans="1:11" ht="14.4" customHeight="1" x14ac:dyDescent="0.3">
      <c r="A95" s="505" t="s">
        <v>462</v>
      </c>
      <c r="B95" s="506" t="s">
        <v>463</v>
      </c>
      <c r="C95" s="507" t="s">
        <v>475</v>
      </c>
      <c r="D95" s="508" t="s">
        <v>476</v>
      </c>
      <c r="E95" s="507" t="s">
        <v>963</v>
      </c>
      <c r="F95" s="508" t="s">
        <v>964</v>
      </c>
      <c r="G95" s="507" t="s">
        <v>999</v>
      </c>
      <c r="H95" s="507" t="s">
        <v>1000</v>
      </c>
      <c r="I95" s="510">
        <v>48332.75</v>
      </c>
      <c r="J95" s="510">
        <v>2</v>
      </c>
      <c r="K95" s="511">
        <v>96665.5</v>
      </c>
    </row>
    <row r="96" spans="1:11" ht="14.4" customHeight="1" x14ac:dyDescent="0.3">
      <c r="A96" s="505" t="s">
        <v>462</v>
      </c>
      <c r="B96" s="506" t="s">
        <v>463</v>
      </c>
      <c r="C96" s="507" t="s">
        <v>475</v>
      </c>
      <c r="D96" s="508" t="s">
        <v>476</v>
      </c>
      <c r="E96" s="507" t="s">
        <v>963</v>
      </c>
      <c r="F96" s="508" t="s">
        <v>964</v>
      </c>
      <c r="G96" s="507" t="s">
        <v>1001</v>
      </c>
      <c r="H96" s="507" t="s">
        <v>1002</v>
      </c>
      <c r="I96" s="510">
        <v>88057.75</v>
      </c>
      <c r="J96" s="510">
        <v>2</v>
      </c>
      <c r="K96" s="511">
        <v>176115.5</v>
      </c>
    </row>
    <row r="97" spans="1:11" ht="14.4" customHeight="1" x14ac:dyDescent="0.3">
      <c r="A97" s="505" t="s">
        <v>462</v>
      </c>
      <c r="B97" s="506" t="s">
        <v>463</v>
      </c>
      <c r="C97" s="507" t="s">
        <v>475</v>
      </c>
      <c r="D97" s="508" t="s">
        <v>476</v>
      </c>
      <c r="E97" s="507" t="s">
        <v>963</v>
      </c>
      <c r="F97" s="508" t="s">
        <v>964</v>
      </c>
      <c r="G97" s="507" t="s">
        <v>1003</v>
      </c>
      <c r="H97" s="507" t="s">
        <v>1004</v>
      </c>
      <c r="I97" s="510">
        <v>256.12009416489445</v>
      </c>
      <c r="J97" s="510">
        <v>4</v>
      </c>
      <c r="K97" s="511">
        <v>1024.4803766595778</v>
      </c>
    </row>
    <row r="98" spans="1:11" ht="14.4" customHeight="1" x14ac:dyDescent="0.3">
      <c r="A98" s="505" t="s">
        <v>462</v>
      </c>
      <c r="B98" s="506" t="s">
        <v>463</v>
      </c>
      <c r="C98" s="507" t="s">
        <v>475</v>
      </c>
      <c r="D98" s="508" t="s">
        <v>476</v>
      </c>
      <c r="E98" s="507" t="s">
        <v>963</v>
      </c>
      <c r="F98" s="508" t="s">
        <v>964</v>
      </c>
      <c r="G98" s="507" t="s">
        <v>1005</v>
      </c>
      <c r="H98" s="507" t="s">
        <v>1006</v>
      </c>
      <c r="I98" s="510">
        <v>3412</v>
      </c>
      <c r="J98" s="510">
        <v>2</v>
      </c>
      <c r="K98" s="511">
        <v>6824</v>
      </c>
    </row>
    <row r="99" spans="1:11" ht="14.4" customHeight="1" x14ac:dyDescent="0.3">
      <c r="A99" s="505" t="s">
        <v>462</v>
      </c>
      <c r="B99" s="506" t="s">
        <v>463</v>
      </c>
      <c r="C99" s="507" t="s">
        <v>475</v>
      </c>
      <c r="D99" s="508" t="s">
        <v>476</v>
      </c>
      <c r="E99" s="507" t="s">
        <v>963</v>
      </c>
      <c r="F99" s="508" t="s">
        <v>964</v>
      </c>
      <c r="G99" s="507" t="s">
        <v>1007</v>
      </c>
      <c r="H99" s="507" t="s">
        <v>1008</v>
      </c>
      <c r="I99" s="510">
        <v>15734.83984375</v>
      </c>
      <c r="J99" s="510">
        <v>1</v>
      </c>
      <c r="K99" s="511">
        <v>15734.83984375</v>
      </c>
    </row>
    <row r="100" spans="1:11" ht="14.4" customHeight="1" x14ac:dyDescent="0.3">
      <c r="A100" s="505" t="s">
        <v>462</v>
      </c>
      <c r="B100" s="506" t="s">
        <v>463</v>
      </c>
      <c r="C100" s="507" t="s">
        <v>475</v>
      </c>
      <c r="D100" s="508" t="s">
        <v>476</v>
      </c>
      <c r="E100" s="507" t="s">
        <v>963</v>
      </c>
      <c r="F100" s="508" t="s">
        <v>964</v>
      </c>
      <c r="G100" s="507" t="s">
        <v>1009</v>
      </c>
      <c r="H100" s="507" t="s">
        <v>1010</v>
      </c>
      <c r="I100" s="510">
        <v>477.98428780691967</v>
      </c>
      <c r="J100" s="510">
        <v>8</v>
      </c>
      <c r="K100" s="511">
        <v>3823.8300170898437</v>
      </c>
    </row>
    <row r="101" spans="1:11" ht="14.4" customHeight="1" x14ac:dyDescent="0.3">
      <c r="A101" s="505" t="s">
        <v>462</v>
      </c>
      <c r="B101" s="506" t="s">
        <v>463</v>
      </c>
      <c r="C101" s="507" t="s">
        <v>475</v>
      </c>
      <c r="D101" s="508" t="s">
        <v>476</v>
      </c>
      <c r="E101" s="507" t="s">
        <v>963</v>
      </c>
      <c r="F101" s="508" t="s">
        <v>964</v>
      </c>
      <c r="G101" s="507" t="s">
        <v>1011</v>
      </c>
      <c r="H101" s="507" t="s">
        <v>1012</v>
      </c>
      <c r="I101" s="510">
        <v>2348.1587524414062</v>
      </c>
      <c r="J101" s="510">
        <v>8</v>
      </c>
      <c r="K101" s="511">
        <v>18785.260009765625</v>
      </c>
    </row>
    <row r="102" spans="1:11" ht="14.4" customHeight="1" x14ac:dyDescent="0.3">
      <c r="A102" s="505" t="s">
        <v>462</v>
      </c>
      <c r="B102" s="506" t="s">
        <v>463</v>
      </c>
      <c r="C102" s="507" t="s">
        <v>475</v>
      </c>
      <c r="D102" s="508" t="s">
        <v>476</v>
      </c>
      <c r="E102" s="507" t="s">
        <v>963</v>
      </c>
      <c r="F102" s="508" t="s">
        <v>964</v>
      </c>
      <c r="G102" s="507" t="s">
        <v>1013</v>
      </c>
      <c r="H102" s="507" t="s">
        <v>1014</v>
      </c>
      <c r="I102" s="510">
        <v>13431</v>
      </c>
      <c r="J102" s="510">
        <v>1</v>
      </c>
      <c r="K102" s="511">
        <v>13431</v>
      </c>
    </row>
    <row r="103" spans="1:11" ht="14.4" customHeight="1" x14ac:dyDescent="0.3">
      <c r="A103" s="505" t="s">
        <v>462</v>
      </c>
      <c r="B103" s="506" t="s">
        <v>463</v>
      </c>
      <c r="C103" s="507" t="s">
        <v>475</v>
      </c>
      <c r="D103" s="508" t="s">
        <v>476</v>
      </c>
      <c r="E103" s="507" t="s">
        <v>963</v>
      </c>
      <c r="F103" s="508" t="s">
        <v>964</v>
      </c>
      <c r="G103" s="507" t="s">
        <v>1015</v>
      </c>
      <c r="H103" s="507" t="s">
        <v>1016</v>
      </c>
      <c r="I103" s="510">
        <v>1835.8749389648437</v>
      </c>
      <c r="J103" s="510">
        <v>5</v>
      </c>
      <c r="K103" s="511">
        <v>9441.6396484375</v>
      </c>
    </row>
    <row r="104" spans="1:11" ht="14.4" customHeight="1" x14ac:dyDescent="0.3">
      <c r="A104" s="505" t="s">
        <v>462</v>
      </c>
      <c r="B104" s="506" t="s">
        <v>463</v>
      </c>
      <c r="C104" s="507" t="s">
        <v>475</v>
      </c>
      <c r="D104" s="508" t="s">
        <v>476</v>
      </c>
      <c r="E104" s="507" t="s">
        <v>963</v>
      </c>
      <c r="F104" s="508" t="s">
        <v>964</v>
      </c>
      <c r="G104" s="507" t="s">
        <v>1017</v>
      </c>
      <c r="H104" s="507" t="s">
        <v>1018</v>
      </c>
      <c r="I104" s="510">
        <v>1996.3260742187499</v>
      </c>
      <c r="J104" s="510">
        <v>5</v>
      </c>
      <c r="K104" s="511">
        <v>9981.63037109375</v>
      </c>
    </row>
    <row r="105" spans="1:11" ht="14.4" customHeight="1" x14ac:dyDescent="0.3">
      <c r="A105" s="505" t="s">
        <v>462</v>
      </c>
      <c r="B105" s="506" t="s">
        <v>463</v>
      </c>
      <c r="C105" s="507" t="s">
        <v>475</v>
      </c>
      <c r="D105" s="508" t="s">
        <v>476</v>
      </c>
      <c r="E105" s="507" t="s">
        <v>963</v>
      </c>
      <c r="F105" s="508" t="s">
        <v>964</v>
      </c>
      <c r="G105" s="507" t="s">
        <v>1019</v>
      </c>
      <c r="H105" s="507" t="s">
        <v>1020</v>
      </c>
      <c r="I105" s="510">
        <v>2964.5</v>
      </c>
      <c r="J105" s="510">
        <v>4</v>
      </c>
      <c r="K105" s="511">
        <v>11858</v>
      </c>
    </row>
    <row r="106" spans="1:11" ht="14.4" customHeight="1" x14ac:dyDescent="0.3">
      <c r="A106" s="505" t="s">
        <v>462</v>
      </c>
      <c r="B106" s="506" t="s">
        <v>463</v>
      </c>
      <c r="C106" s="507" t="s">
        <v>475</v>
      </c>
      <c r="D106" s="508" t="s">
        <v>476</v>
      </c>
      <c r="E106" s="507" t="s">
        <v>963</v>
      </c>
      <c r="F106" s="508" t="s">
        <v>964</v>
      </c>
      <c r="G106" s="507" t="s">
        <v>1021</v>
      </c>
      <c r="H106" s="507" t="s">
        <v>1022</v>
      </c>
      <c r="I106" s="510">
        <v>3616.68994140625</v>
      </c>
      <c r="J106" s="510">
        <v>2</v>
      </c>
      <c r="K106" s="511">
        <v>7233.3798828125</v>
      </c>
    </row>
    <row r="107" spans="1:11" ht="14.4" customHeight="1" x14ac:dyDescent="0.3">
      <c r="A107" s="505" t="s">
        <v>462</v>
      </c>
      <c r="B107" s="506" t="s">
        <v>463</v>
      </c>
      <c r="C107" s="507" t="s">
        <v>475</v>
      </c>
      <c r="D107" s="508" t="s">
        <v>476</v>
      </c>
      <c r="E107" s="507" t="s">
        <v>963</v>
      </c>
      <c r="F107" s="508" t="s">
        <v>964</v>
      </c>
      <c r="G107" s="507" t="s">
        <v>1023</v>
      </c>
      <c r="H107" s="507" t="s">
        <v>1024</v>
      </c>
      <c r="I107" s="510">
        <v>15851</v>
      </c>
      <c r="J107" s="510">
        <v>1</v>
      </c>
      <c r="K107" s="511">
        <v>15851</v>
      </c>
    </row>
    <row r="108" spans="1:11" ht="14.4" customHeight="1" x14ac:dyDescent="0.3">
      <c r="A108" s="505" t="s">
        <v>462</v>
      </c>
      <c r="B108" s="506" t="s">
        <v>463</v>
      </c>
      <c r="C108" s="507" t="s">
        <v>475</v>
      </c>
      <c r="D108" s="508" t="s">
        <v>476</v>
      </c>
      <c r="E108" s="507" t="s">
        <v>963</v>
      </c>
      <c r="F108" s="508" t="s">
        <v>964</v>
      </c>
      <c r="G108" s="507" t="s">
        <v>1025</v>
      </c>
      <c r="H108" s="507" t="s">
        <v>1026</v>
      </c>
      <c r="I108" s="510">
        <v>13765.032031250001</v>
      </c>
      <c r="J108" s="510">
        <v>5</v>
      </c>
      <c r="K108" s="511">
        <v>68825.16015625</v>
      </c>
    </row>
    <row r="109" spans="1:11" ht="14.4" customHeight="1" x14ac:dyDescent="0.3">
      <c r="A109" s="505" t="s">
        <v>462</v>
      </c>
      <c r="B109" s="506" t="s">
        <v>463</v>
      </c>
      <c r="C109" s="507" t="s">
        <v>475</v>
      </c>
      <c r="D109" s="508" t="s">
        <v>476</v>
      </c>
      <c r="E109" s="507" t="s">
        <v>963</v>
      </c>
      <c r="F109" s="508" t="s">
        <v>964</v>
      </c>
      <c r="G109" s="507" t="s">
        <v>1027</v>
      </c>
      <c r="H109" s="507" t="s">
        <v>1028</v>
      </c>
      <c r="I109" s="510">
        <v>14240.0634765625</v>
      </c>
      <c r="J109" s="510">
        <v>3</v>
      </c>
      <c r="K109" s="511">
        <v>42720.1904296875</v>
      </c>
    </row>
    <row r="110" spans="1:11" ht="14.4" customHeight="1" x14ac:dyDescent="0.3">
      <c r="A110" s="505" t="s">
        <v>462</v>
      </c>
      <c r="B110" s="506" t="s">
        <v>463</v>
      </c>
      <c r="C110" s="507" t="s">
        <v>475</v>
      </c>
      <c r="D110" s="508" t="s">
        <v>476</v>
      </c>
      <c r="E110" s="507" t="s">
        <v>963</v>
      </c>
      <c r="F110" s="508" t="s">
        <v>964</v>
      </c>
      <c r="G110" s="507" t="s">
        <v>1029</v>
      </c>
      <c r="H110" s="507" t="s">
        <v>1030</v>
      </c>
      <c r="I110" s="510">
        <v>646.1199951171875</v>
      </c>
      <c r="J110" s="510">
        <v>1</v>
      </c>
      <c r="K110" s="511">
        <v>646.1199951171875</v>
      </c>
    </row>
    <row r="111" spans="1:11" ht="14.4" customHeight="1" x14ac:dyDescent="0.3">
      <c r="A111" s="505" t="s">
        <v>462</v>
      </c>
      <c r="B111" s="506" t="s">
        <v>463</v>
      </c>
      <c r="C111" s="507" t="s">
        <v>475</v>
      </c>
      <c r="D111" s="508" t="s">
        <v>476</v>
      </c>
      <c r="E111" s="507" t="s">
        <v>963</v>
      </c>
      <c r="F111" s="508" t="s">
        <v>964</v>
      </c>
      <c r="G111" s="507" t="s">
        <v>1031</v>
      </c>
      <c r="H111" s="507" t="s">
        <v>1032</v>
      </c>
      <c r="I111" s="510">
        <v>697.39999389648437</v>
      </c>
      <c r="J111" s="510">
        <v>2</v>
      </c>
      <c r="K111" s="511">
        <v>1394.7999877929687</v>
      </c>
    </row>
    <row r="112" spans="1:11" ht="14.4" customHeight="1" x14ac:dyDescent="0.3">
      <c r="A112" s="505" t="s">
        <v>462</v>
      </c>
      <c r="B112" s="506" t="s">
        <v>463</v>
      </c>
      <c r="C112" s="507" t="s">
        <v>475</v>
      </c>
      <c r="D112" s="508" t="s">
        <v>476</v>
      </c>
      <c r="E112" s="507" t="s">
        <v>963</v>
      </c>
      <c r="F112" s="508" t="s">
        <v>964</v>
      </c>
      <c r="G112" s="507" t="s">
        <v>1033</v>
      </c>
      <c r="H112" s="507" t="s">
        <v>1034</v>
      </c>
      <c r="I112" s="510">
        <v>169.47186491615469</v>
      </c>
      <c r="J112" s="510">
        <v>1</v>
      </c>
      <c r="K112" s="511">
        <v>169.47186491615469</v>
      </c>
    </row>
    <row r="113" spans="1:11" ht="14.4" customHeight="1" x14ac:dyDescent="0.3">
      <c r="A113" s="505" t="s">
        <v>462</v>
      </c>
      <c r="B113" s="506" t="s">
        <v>463</v>
      </c>
      <c r="C113" s="507" t="s">
        <v>475</v>
      </c>
      <c r="D113" s="508" t="s">
        <v>476</v>
      </c>
      <c r="E113" s="507" t="s">
        <v>963</v>
      </c>
      <c r="F113" s="508" t="s">
        <v>964</v>
      </c>
      <c r="G113" s="507" t="s">
        <v>1035</v>
      </c>
      <c r="H113" s="507" t="s">
        <v>1036</v>
      </c>
      <c r="I113" s="510">
        <v>1323</v>
      </c>
      <c r="J113" s="510">
        <v>2</v>
      </c>
      <c r="K113" s="511">
        <v>2646</v>
      </c>
    </row>
    <row r="114" spans="1:11" ht="14.4" customHeight="1" x14ac:dyDescent="0.3">
      <c r="A114" s="505" t="s">
        <v>462</v>
      </c>
      <c r="B114" s="506" t="s">
        <v>463</v>
      </c>
      <c r="C114" s="507" t="s">
        <v>475</v>
      </c>
      <c r="D114" s="508" t="s">
        <v>476</v>
      </c>
      <c r="E114" s="507" t="s">
        <v>963</v>
      </c>
      <c r="F114" s="508" t="s">
        <v>964</v>
      </c>
      <c r="G114" s="507" t="s">
        <v>1037</v>
      </c>
      <c r="H114" s="507" t="s">
        <v>1038</v>
      </c>
      <c r="I114" s="510">
        <v>19976.4296875</v>
      </c>
      <c r="J114" s="510">
        <v>1</v>
      </c>
      <c r="K114" s="511">
        <v>19976.4296875</v>
      </c>
    </row>
    <row r="115" spans="1:11" ht="14.4" customHeight="1" x14ac:dyDescent="0.3">
      <c r="A115" s="505" t="s">
        <v>462</v>
      </c>
      <c r="B115" s="506" t="s">
        <v>463</v>
      </c>
      <c r="C115" s="507" t="s">
        <v>475</v>
      </c>
      <c r="D115" s="508" t="s">
        <v>476</v>
      </c>
      <c r="E115" s="507" t="s">
        <v>963</v>
      </c>
      <c r="F115" s="508" t="s">
        <v>964</v>
      </c>
      <c r="G115" s="507" t="s">
        <v>1039</v>
      </c>
      <c r="H115" s="507" t="s">
        <v>1040</v>
      </c>
      <c r="I115" s="510">
        <v>11306</v>
      </c>
      <c r="J115" s="510">
        <v>1</v>
      </c>
      <c r="K115" s="511">
        <v>11306</v>
      </c>
    </row>
    <row r="116" spans="1:11" ht="14.4" customHeight="1" x14ac:dyDescent="0.3">
      <c r="A116" s="505" t="s">
        <v>462</v>
      </c>
      <c r="B116" s="506" t="s">
        <v>463</v>
      </c>
      <c r="C116" s="507" t="s">
        <v>475</v>
      </c>
      <c r="D116" s="508" t="s">
        <v>476</v>
      </c>
      <c r="E116" s="507" t="s">
        <v>963</v>
      </c>
      <c r="F116" s="508" t="s">
        <v>964</v>
      </c>
      <c r="G116" s="507" t="s">
        <v>1041</v>
      </c>
      <c r="H116" s="507" t="s">
        <v>1042</v>
      </c>
      <c r="I116" s="510">
        <v>3739</v>
      </c>
      <c r="J116" s="510">
        <v>8</v>
      </c>
      <c r="K116" s="511">
        <v>29912</v>
      </c>
    </row>
    <row r="117" spans="1:11" ht="14.4" customHeight="1" x14ac:dyDescent="0.3">
      <c r="A117" s="505" t="s">
        <v>462</v>
      </c>
      <c r="B117" s="506" t="s">
        <v>463</v>
      </c>
      <c r="C117" s="507" t="s">
        <v>475</v>
      </c>
      <c r="D117" s="508" t="s">
        <v>476</v>
      </c>
      <c r="E117" s="507" t="s">
        <v>963</v>
      </c>
      <c r="F117" s="508" t="s">
        <v>964</v>
      </c>
      <c r="G117" s="507" t="s">
        <v>1043</v>
      </c>
      <c r="H117" s="507" t="s">
        <v>1044</v>
      </c>
      <c r="I117" s="510">
        <v>44284.5</v>
      </c>
      <c r="J117" s="510">
        <v>2</v>
      </c>
      <c r="K117" s="511">
        <v>88569</v>
      </c>
    </row>
    <row r="118" spans="1:11" ht="14.4" customHeight="1" x14ac:dyDescent="0.3">
      <c r="A118" s="505" t="s">
        <v>462</v>
      </c>
      <c r="B118" s="506" t="s">
        <v>463</v>
      </c>
      <c r="C118" s="507" t="s">
        <v>475</v>
      </c>
      <c r="D118" s="508" t="s">
        <v>476</v>
      </c>
      <c r="E118" s="507" t="s">
        <v>963</v>
      </c>
      <c r="F118" s="508" t="s">
        <v>964</v>
      </c>
      <c r="G118" s="507" t="s">
        <v>1045</v>
      </c>
      <c r="H118" s="507" t="s">
        <v>1046</v>
      </c>
      <c r="I118" s="510">
        <v>32356</v>
      </c>
      <c r="J118" s="510">
        <v>2</v>
      </c>
      <c r="K118" s="511">
        <v>64712</v>
      </c>
    </row>
    <row r="119" spans="1:11" ht="14.4" customHeight="1" x14ac:dyDescent="0.3">
      <c r="A119" s="505" t="s">
        <v>462</v>
      </c>
      <c r="B119" s="506" t="s">
        <v>463</v>
      </c>
      <c r="C119" s="507" t="s">
        <v>475</v>
      </c>
      <c r="D119" s="508" t="s">
        <v>476</v>
      </c>
      <c r="E119" s="507" t="s">
        <v>963</v>
      </c>
      <c r="F119" s="508" t="s">
        <v>964</v>
      </c>
      <c r="G119" s="507" t="s">
        <v>1047</v>
      </c>
      <c r="H119" s="507" t="s">
        <v>1048</v>
      </c>
      <c r="I119" s="510">
        <v>38163.666666666664</v>
      </c>
      <c r="J119" s="510">
        <v>3</v>
      </c>
      <c r="K119" s="511">
        <v>114491</v>
      </c>
    </row>
    <row r="120" spans="1:11" ht="14.4" customHeight="1" x14ac:dyDescent="0.3">
      <c r="A120" s="505" t="s">
        <v>462</v>
      </c>
      <c r="B120" s="506" t="s">
        <v>463</v>
      </c>
      <c r="C120" s="507" t="s">
        <v>475</v>
      </c>
      <c r="D120" s="508" t="s">
        <v>476</v>
      </c>
      <c r="E120" s="507" t="s">
        <v>963</v>
      </c>
      <c r="F120" s="508" t="s">
        <v>964</v>
      </c>
      <c r="G120" s="507" t="s">
        <v>1049</v>
      </c>
      <c r="H120" s="507" t="s">
        <v>1050</v>
      </c>
      <c r="I120" s="510">
        <v>60913.765625</v>
      </c>
      <c r="J120" s="510">
        <v>2</v>
      </c>
      <c r="K120" s="511">
        <v>121827.53125</v>
      </c>
    </row>
    <row r="121" spans="1:11" ht="14.4" customHeight="1" x14ac:dyDescent="0.3">
      <c r="A121" s="505" t="s">
        <v>462</v>
      </c>
      <c r="B121" s="506" t="s">
        <v>463</v>
      </c>
      <c r="C121" s="507" t="s">
        <v>475</v>
      </c>
      <c r="D121" s="508" t="s">
        <v>476</v>
      </c>
      <c r="E121" s="507" t="s">
        <v>963</v>
      </c>
      <c r="F121" s="508" t="s">
        <v>964</v>
      </c>
      <c r="G121" s="507" t="s">
        <v>1051</v>
      </c>
      <c r="H121" s="507" t="s">
        <v>1052</v>
      </c>
      <c r="I121" s="510">
        <v>25359.750651041668</v>
      </c>
      <c r="J121" s="510">
        <v>12</v>
      </c>
      <c r="K121" s="511">
        <v>298543.0390625</v>
      </c>
    </row>
    <row r="122" spans="1:11" ht="14.4" customHeight="1" x14ac:dyDescent="0.3">
      <c r="A122" s="505" t="s">
        <v>462</v>
      </c>
      <c r="B122" s="506" t="s">
        <v>463</v>
      </c>
      <c r="C122" s="507" t="s">
        <v>475</v>
      </c>
      <c r="D122" s="508" t="s">
        <v>476</v>
      </c>
      <c r="E122" s="507" t="s">
        <v>963</v>
      </c>
      <c r="F122" s="508" t="s">
        <v>964</v>
      </c>
      <c r="G122" s="507" t="s">
        <v>1053</v>
      </c>
      <c r="H122" s="507" t="s">
        <v>1054</v>
      </c>
      <c r="I122" s="510">
        <v>2351.780029296875</v>
      </c>
      <c r="J122" s="510">
        <v>3</v>
      </c>
      <c r="K122" s="511">
        <v>6842.840087890625</v>
      </c>
    </row>
    <row r="123" spans="1:11" ht="14.4" customHeight="1" x14ac:dyDescent="0.3">
      <c r="A123" s="505" t="s">
        <v>462</v>
      </c>
      <c r="B123" s="506" t="s">
        <v>463</v>
      </c>
      <c r="C123" s="507" t="s">
        <v>475</v>
      </c>
      <c r="D123" s="508" t="s">
        <v>476</v>
      </c>
      <c r="E123" s="507" t="s">
        <v>963</v>
      </c>
      <c r="F123" s="508" t="s">
        <v>964</v>
      </c>
      <c r="G123" s="507" t="s">
        <v>1055</v>
      </c>
      <c r="H123" s="507" t="s">
        <v>1056</v>
      </c>
      <c r="I123" s="510">
        <v>36642.73828125</v>
      </c>
      <c r="J123" s="510">
        <v>1</v>
      </c>
      <c r="K123" s="511">
        <v>36642.73828125</v>
      </c>
    </row>
    <row r="124" spans="1:11" ht="14.4" customHeight="1" x14ac:dyDescent="0.3">
      <c r="A124" s="505" t="s">
        <v>462</v>
      </c>
      <c r="B124" s="506" t="s">
        <v>463</v>
      </c>
      <c r="C124" s="507" t="s">
        <v>475</v>
      </c>
      <c r="D124" s="508" t="s">
        <v>476</v>
      </c>
      <c r="E124" s="507" t="s">
        <v>963</v>
      </c>
      <c r="F124" s="508" t="s">
        <v>964</v>
      </c>
      <c r="G124" s="507" t="s">
        <v>1057</v>
      </c>
      <c r="H124" s="507" t="s">
        <v>1058</v>
      </c>
      <c r="I124" s="510">
        <v>31186.25</v>
      </c>
      <c r="J124" s="510">
        <v>1</v>
      </c>
      <c r="K124" s="511">
        <v>31186.25</v>
      </c>
    </row>
    <row r="125" spans="1:11" ht="14.4" customHeight="1" x14ac:dyDescent="0.3">
      <c r="A125" s="505" t="s">
        <v>462</v>
      </c>
      <c r="B125" s="506" t="s">
        <v>463</v>
      </c>
      <c r="C125" s="507" t="s">
        <v>475</v>
      </c>
      <c r="D125" s="508" t="s">
        <v>476</v>
      </c>
      <c r="E125" s="507" t="s">
        <v>963</v>
      </c>
      <c r="F125" s="508" t="s">
        <v>964</v>
      </c>
      <c r="G125" s="507" t="s">
        <v>1059</v>
      </c>
      <c r="H125" s="507" t="s">
        <v>1060</v>
      </c>
      <c r="I125" s="510">
        <v>117341.1484375</v>
      </c>
      <c r="J125" s="510">
        <v>1</v>
      </c>
      <c r="K125" s="511">
        <v>117341.1484375</v>
      </c>
    </row>
    <row r="126" spans="1:11" ht="14.4" customHeight="1" x14ac:dyDescent="0.3">
      <c r="A126" s="505" t="s">
        <v>462</v>
      </c>
      <c r="B126" s="506" t="s">
        <v>463</v>
      </c>
      <c r="C126" s="507" t="s">
        <v>475</v>
      </c>
      <c r="D126" s="508" t="s">
        <v>476</v>
      </c>
      <c r="E126" s="507" t="s">
        <v>963</v>
      </c>
      <c r="F126" s="508" t="s">
        <v>964</v>
      </c>
      <c r="G126" s="507" t="s">
        <v>1061</v>
      </c>
      <c r="H126" s="507" t="s">
        <v>1062</v>
      </c>
      <c r="I126" s="510">
        <v>80644.078125</v>
      </c>
      <c r="J126" s="510">
        <v>1</v>
      </c>
      <c r="K126" s="511">
        <v>80644.078125</v>
      </c>
    </row>
    <row r="127" spans="1:11" ht="14.4" customHeight="1" x14ac:dyDescent="0.3">
      <c r="A127" s="505" t="s">
        <v>462</v>
      </c>
      <c r="B127" s="506" t="s">
        <v>463</v>
      </c>
      <c r="C127" s="507" t="s">
        <v>475</v>
      </c>
      <c r="D127" s="508" t="s">
        <v>476</v>
      </c>
      <c r="E127" s="507" t="s">
        <v>963</v>
      </c>
      <c r="F127" s="508" t="s">
        <v>964</v>
      </c>
      <c r="G127" s="507" t="s">
        <v>1063</v>
      </c>
      <c r="H127" s="507" t="s">
        <v>1064</v>
      </c>
      <c r="I127" s="510">
        <v>1212.4199829101562</v>
      </c>
      <c r="J127" s="510">
        <v>6</v>
      </c>
      <c r="K127" s="511">
        <v>7274.519775390625</v>
      </c>
    </row>
    <row r="128" spans="1:11" ht="14.4" customHeight="1" x14ac:dyDescent="0.3">
      <c r="A128" s="505" t="s">
        <v>462</v>
      </c>
      <c r="B128" s="506" t="s">
        <v>463</v>
      </c>
      <c r="C128" s="507" t="s">
        <v>475</v>
      </c>
      <c r="D128" s="508" t="s">
        <v>476</v>
      </c>
      <c r="E128" s="507" t="s">
        <v>963</v>
      </c>
      <c r="F128" s="508" t="s">
        <v>964</v>
      </c>
      <c r="G128" s="507" t="s">
        <v>1065</v>
      </c>
      <c r="H128" s="507" t="s">
        <v>1066</v>
      </c>
      <c r="I128" s="510">
        <v>2111.81494140625</v>
      </c>
      <c r="J128" s="510">
        <v>10</v>
      </c>
      <c r="K128" s="511">
        <v>21118.1298828125</v>
      </c>
    </row>
    <row r="129" spans="1:11" ht="14.4" customHeight="1" x14ac:dyDescent="0.3">
      <c r="A129" s="505" t="s">
        <v>462</v>
      </c>
      <c r="B129" s="506" t="s">
        <v>463</v>
      </c>
      <c r="C129" s="507" t="s">
        <v>475</v>
      </c>
      <c r="D129" s="508" t="s">
        <v>476</v>
      </c>
      <c r="E129" s="507" t="s">
        <v>963</v>
      </c>
      <c r="F129" s="508" t="s">
        <v>964</v>
      </c>
      <c r="G129" s="507" t="s">
        <v>1067</v>
      </c>
      <c r="H129" s="507" t="s">
        <v>1068</v>
      </c>
      <c r="I129" s="510">
        <v>120.21749877929687</v>
      </c>
      <c r="J129" s="510">
        <v>12</v>
      </c>
      <c r="K129" s="511">
        <v>1446.1900024414062</v>
      </c>
    </row>
    <row r="130" spans="1:11" ht="14.4" customHeight="1" x14ac:dyDescent="0.3">
      <c r="A130" s="505" t="s">
        <v>462</v>
      </c>
      <c r="B130" s="506" t="s">
        <v>463</v>
      </c>
      <c r="C130" s="507" t="s">
        <v>475</v>
      </c>
      <c r="D130" s="508" t="s">
        <v>476</v>
      </c>
      <c r="E130" s="507" t="s">
        <v>963</v>
      </c>
      <c r="F130" s="508" t="s">
        <v>964</v>
      </c>
      <c r="G130" s="507" t="s">
        <v>1069</v>
      </c>
      <c r="H130" s="507" t="s">
        <v>1070</v>
      </c>
      <c r="I130" s="510">
        <v>72.724998474121094</v>
      </c>
      <c r="J130" s="510">
        <v>4</v>
      </c>
      <c r="K130" s="511">
        <v>290.88999938964844</v>
      </c>
    </row>
    <row r="131" spans="1:11" ht="14.4" customHeight="1" x14ac:dyDescent="0.3">
      <c r="A131" s="505" t="s">
        <v>462</v>
      </c>
      <c r="B131" s="506" t="s">
        <v>463</v>
      </c>
      <c r="C131" s="507" t="s">
        <v>475</v>
      </c>
      <c r="D131" s="508" t="s">
        <v>476</v>
      </c>
      <c r="E131" s="507" t="s">
        <v>963</v>
      </c>
      <c r="F131" s="508" t="s">
        <v>964</v>
      </c>
      <c r="G131" s="507" t="s">
        <v>1071</v>
      </c>
      <c r="H131" s="507" t="s">
        <v>1072</v>
      </c>
      <c r="I131" s="510">
        <v>7356.5400390625</v>
      </c>
      <c r="J131" s="510">
        <v>1</v>
      </c>
      <c r="K131" s="511">
        <v>7356.5400390625</v>
      </c>
    </row>
    <row r="132" spans="1:11" ht="14.4" customHeight="1" x14ac:dyDescent="0.3">
      <c r="A132" s="505" t="s">
        <v>462</v>
      </c>
      <c r="B132" s="506" t="s">
        <v>463</v>
      </c>
      <c r="C132" s="507" t="s">
        <v>475</v>
      </c>
      <c r="D132" s="508" t="s">
        <v>476</v>
      </c>
      <c r="E132" s="507" t="s">
        <v>963</v>
      </c>
      <c r="F132" s="508" t="s">
        <v>964</v>
      </c>
      <c r="G132" s="507" t="s">
        <v>1073</v>
      </c>
      <c r="H132" s="507" t="s">
        <v>1074</v>
      </c>
      <c r="I132" s="510">
        <v>11495</v>
      </c>
      <c r="J132" s="510">
        <v>1</v>
      </c>
      <c r="K132" s="511">
        <v>11495</v>
      </c>
    </row>
    <row r="133" spans="1:11" ht="14.4" customHeight="1" x14ac:dyDescent="0.3">
      <c r="A133" s="505" t="s">
        <v>462</v>
      </c>
      <c r="B133" s="506" t="s">
        <v>463</v>
      </c>
      <c r="C133" s="507" t="s">
        <v>475</v>
      </c>
      <c r="D133" s="508" t="s">
        <v>476</v>
      </c>
      <c r="E133" s="507" t="s">
        <v>963</v>
      </c>
      <c r="F133" s="508" t="s">
        <v>964</v>
      </c>
      <c r="G133" s="507" t="s">
        <v>1075</v>
      </c>
      <c r="H133" s="507" t="s">
        <v>1076</v>
      </c>
      <c r="I133" s="510">
        <v>85.476666768391922</v>
      </c>
      <c r="J133" s="510">
        <v>39</v>
      </c>
      <c r="K133" s="511">
        <v>3362.0900421142578</v>
      </c>
    </row>
    <row r="134" spans="1:11" ht="14.4" customHeight="1" x14ac:dyDescent="0.3">
      <c r="A134" s="505" t="s">
        <v>462</v>
      </c>
      <c r="B134" s="506" t="s">
        <v>463</v>
      </c>
      <c r="C134" s="507" t="s">
        <v>475</v>
      </c>
      <c r="D134" s="508" t="s">
        <v>476</v>
      </c>
      <c r="E134" s="507" t="s">
        <v>963</v>
      </c>
      <c r="F134" s="508" t="s">
        <v>964</v>
      </c>
      <c r="G134" s="507" t="s">
        <v>1077</v>
      </c>
      <c r="H134" s="507" t="s">
        <v>1078</v>
      </c>
      <c r="I134" s="510">
        <v>19638.3203125</v>
      </c>
      <c r="J134" s="510">
        <v>1</v>
      </c>
      <c r="K134" s="511">
        <v>19638.3203125</v>
      </c>
    </row>
    <row r="135" spans="1:11" ht="14.4" customHeight="1" x14ac:dyDescent="0.3">
      <c r="A135" s="505" t="s">
        <v>462</v>
      </c>
      <c r="B135" s="506" t="s">
        <v>463</v>
      </c>
      <c r="C135" s="507" t="s">
        <v>475</v>
      </c>
      <c r="D135" s="508" t="s">
        <v>476</v>
      </c>
      <c r="E135" s="507" t="s">
        <v>963</v>
      </c>
      <c r="F135" s="508" t="s">
        <v>964</v>
      </c>
      <c r="G135" s="507" t="s">
        <v>1079</v>
      </c>
      <c r="H135" s="507" t="s">
        <v>1080</v>
      </c>
      <c r="I135" s="510">
        <v>25719.6953125</v>
      </c>
      <c r="J135" s="510">
        <v>2</v>
      </c>
      <c r="K135" s="511">
        <v>51439.390625</v>
      </c>
    </row>
    <row r="136" spans="1:11" ht="14.4" customHeight="1" x14ac:dyDescent="0.3">
      <c r="A136" s="505" t="s">
        <v>462</v>
      </c>
      <c r="B136" s="506" t="s">
        <v>463</v>
      </c>
      <c r="C136" s="507" t="s">
        <v>475</v>
      </c>
      <c r="D136" s="508" t="s">
        <v>476</v>
      </c>
      <c r="E136" s="507" t="s">
        <v>963</v>
      </c>
      <c r="F136" s="508" t="s">
        <v>964</v>
      </c>
      <c r="G136" s="507" t="s">
        <v>1081</v>
      </c>
      <c r="H136" s="507" t="s">
        <v>1082</v>
      </c>
      <c r="I136" s="510">
        <v>18059</v>
      </c>
      <c r="J136" s="510">
        <v>6</v>
      </c>
      <c r="K136" s="511">
        <v>92262</v>
      </c>
    </row>
    <row r="137" spans="1:11" ht="14.4" customHeight="1" x14ac:dyDescent="0.3">
      <c r="A137" s="505" t="s">
        <v>462</v>
      </c>
      <c r="B137" s="506" t="s">
        <v>463</v>
      </c>
      <c r="C137" s="507" t="s">
        <v>475</v>
      </c>
      <c r="D137" s="508" t="s">
        <v>476</v>
      </c>
      <c r="E137" s="507" t="s">
        <v>963</v>
      </c>
      <c r="F137" s="508" t="s">
        <v>964</v>
      </c>
      <c r="G137" s="507" t="s">
        <v>1083</v>
      </c>
      <c r="H137" s="507" t="s">
        <v>1084</v>
      </c>
      <c r="I137" s="510">
        <v>219.2397437887702</v>
      </c>
      <c r="J137" s="510">
        <v>5</v>
      </c>
      <c r="K137" s="511">
        <v>1096.198718943851</v>
      </c>
    </row>
    <row r="138" spans="1:11" ht="14.4" customHeight="1" x14ac:dyDescent="0.3">
      <c r="A138" s="505" t="s">
        <v>462</v>
      </c>
      <c r="B138" s="506" t="s">
        <v>463</v>
      </c>
      <c r="C138" s="507" t="s">
        <v>475</v>
      </c>
      <c r="D138" s="508" t="s">
        <v>476</v>
      </c>
      <c r="E138" s="507" t="s">
        <v>963</v>
      </c>
      <c r="F138" s="508" t="s">
        <v>964</v>
      </c>
      <c r="G138" s="507" t="s">
        <v>1085</v>
      </c>
      <c r="H138" s="507" t="s">
        <v>1086</v>
      </c>
      <c r="I138" s="510">
        <v>241.99750137329102</v>
      </c>
      <c r="J138" s="510">
        <v>15</v>
      </c>
      <c r="K138" s="511">
        <v>3629.9600219726562</v>
      </c>
    </row>
    <row r="139" spans="1:11" ht="14.4" customHeight="1" x14ac:dyDescent="0.3">
      <c r="A139" s="505" t="s">
        <v>462</v>
      </c>
      <c r="B139" s="506" t="s">
        <v>463</v>
      </c>
      <c r="C139" s="507" t="s">
        <v>475</v>
      </c>
      <c r="D139" s="508" t="s">
        <v>476</v>
      </c>
      <c r="E139" s="507" t="s">
        <v>963</v>
      </c>
      <c r="F139" s="508" t="s">
        <v>964</v>
      </c>
      <c r="G139" s="507" t="s">
        <v>1087</v>
      </c>
      <c r="H139" s="507" t="s">
        <v>1088</v>
      </c>
      <c r="I139" s="510">
        <v>6076.60986328125</v>
      </c>
      <c r="J139" s="510">
        <v>1</v>
      </c>
      <c r="K139" s="511">
        <v>6076.60986328125</v>
      </c>
    </row>
    <row r="140" spans="1:11" ht="14.4" customHeight="1" x14ac:dyDescent="0.3">
      <c r="A140" s="505" t="s">
        <v>462</v>
      </c>
      <c r="B140" s="506" t="s">
        <v>463</v>
      </c>
      <c r="C140" s="507" t="s">
        <v>475</v>
      </c>
      <c r="D140" s="508" t="s">
        <v>476</v>
      </c>
      <c r="E140" s="507" t="s">
        <v>963</v>
      </c>
      <c r="F140" s="508" t="s">
        <v>964</v>
      </c>
      <c r="G140" s="507" t="s">
        <v>1089</v>
      </c>
      <c r="H140" s="507" t="s">
        <v>1090</v>
      </c>
      <c r="I140" s="510">
        <v>1228.1500244140625</v>
      </c>
      <c r="J140" s="510">
        <v>12</v>
      </c>
      <c r="K140" s="511">
        <v>14737.80029296875</v>
      </c>
    </row>
    <row r="141" spans="1:11" ht="14.4" customHeight="1" x14ac:dyDescent="0.3">
      <c r="A141" s="505" t="s">
        <v>462</v>
      </c>
      <c r="B141" s="506" t="s">
        <v>463</v>
      </c>
      <c r="C141" s="507" t="s">
        <v>475</v>
      </c>
      <c r="D141" s="508" t="s">
        <v>476</v>
      </c>
      <c r="E141" s="507" t="s">
        <v>963</v>
      </c>
      <c r="F141" s="508" t="s">
        <v>964</v>
      </c>
      <c r="G141" s="507" t="s">
        <v>1091</v>
      </c>
      <c r="H141" s="507" t="s">
        <v>1092</v>
      </c>
      <c r="I141" s="510">
        <v>7711.509765625</v>
      </c>
      <c r="J141" s="510">
        <v>1</v>
      </c>
      <c r="K141" s="511">
        <v>7711.509765625</v>
      </c>
    </row>
    <row r="142" spans="1:11" ht="14.4" customHeight="1" x14ac:dyDescent="0.3">
      <c r="A142" s="505" t="s">
        <v>462</v>
      </c>
      <c r="B142" s="506" t="s">
        <v>463</v>
      </c>
      <c r="C142" s="507" t="s">
        <v>475</v>
      </c>
      <c r="D142" s="508" t="s">
        <v>476</v>
      </c>
      <c r="E142" s="507" t="s">
        <v>963</v>
      </c>
      <c r="F142" s="508" t="s">
        <v>964</v>
      </c>
      <c r="G142" s="507" t="s">
        <v>1093</v>
      </c>
      <c r="H142" s="507" t="s">
        <v>1094</v>
      </c>
      <c r="I142" s="510">
        <v>8941.719970703125</v>
      </c>
      <c r="J142" s="510">
        <v>3</v>
      </c>
      <c r="K142" s="511">
        <v>23867.1298828125</v>
      </c>
    </row>
    <row r="143" spans="1:11" ht="14.4" customHeight="1" x14ac:dyDescent="0.3">
      <c r="A143" s="505" t="s">
        <v>462</v>
      </c>
      <c r="B143" s="506" t="s">
        <v>463</v>
      </c>
      <c r="C143" s="507" t="s">
        <v>475</v>
      </c>
      <c r="D143" s="508" t="s">
        <v>476</v>
      </c>
      <c r="E143" s="507" t="s">
        <v>963</v>
      </c>
      <c r="F143" s="508" t="s">
        <v>964</v>
      </c>
      <c r="G143" s="507" t="s">
        <v>1095</v>
      </c>
      <c r="H143" s="507" t="s">
        <v>1096</v>
      </c>
      <c r="I143" s="510">
        <v>6485.60009765625</v>
      </c>
      <c r="J143" s="510">
        <v>2</v>
      </c>
      <c r="K143" s="511">
        <v>12971.2001953125</v>
      </c>
    </row>
    <row r="144" spans="1:11" ht="14.4" customHeight="1" x14ac:dyDescent="0.3">
      <c r="A144" s="505" t="s">
        <v>462</v>
      </c>
      <c r="B144" s="506" t="s">
        <v>463</v>
      </c>
      <c r="C144" s="507" t="s">
        <v>475</v>
      </c>
      <c r="D144" s="508" t="s">
        <v>476</v>
      </c>
      <c r="E144" s="507" t="s">
        <v>963</v>
      </c>
      <c r="F144" s="508" t="s">
        <v>964</v>
      </c>
      <c r="G144" s="507" t="s">
        <v>1097</v>
      </c>
      <c r="H144" s="507" t="s">
        <v>1098</v>
      </c>
      <c r="I144" s="510">
        <v>33820.45556640625</v>
      </c>
      <c r="J144" s="510">
        <v>4</v>
      </c>
      <c r="K144" s="511">
        <v>135281.822265625</v>
      </c>
    </row>
    <row r="145" spans="1:11" ht="14.4" customHeight="1" x14ac:dyDescent="0.3">
      <c r="A145" s="505" t="s">
        <v>462</v>
      </c>
      <c r="B145" s="506" t="s">
        <v>463</v>
      </c>
      <c r="C145" s="507" t="s">
        <v>475</v>
      </c>
      <c r="D145" s="508" t="s">
        <v>476</v>
      </c>
      <c r="E145" s="507" t="s">
        <v>963</v>
      </c>
      <c r="F145" s="508" t="s">
        <v>964</v>
      </c>
      <c r="G145" s="507" t="s">
        <v>1099</v>
      </c>
      <c r="H145" s="507" t="s">
        <v>1100</v>
      </c>
      <c r="I145" s="510">
        <v>288.79180321574296</v>
      </c>
      <c r="J145" s="510">
        <v>23</v>
      </c>
      <c r="K145" s="511">
        <v>6643.0214630012488</v>
      </c>
    </row>
    <row r="146" spans="1:11" ht="14.4" customHeight="1" x14ac:dyDescent="0.3">
      <c r="A146" s="505" t="s">
        <v>462</v>
      </c>
      <c r="B146" s="506" t="s">
        <v>463</v>
      </c>
      <c r="C146" s="507" t="s">
        <v>475</v>
      </c>
      <c r="D146" s="508" t="s">
        <v>476</v>
      </c>
      <c r="E146" s="507" t="s">
        <v>963</v>
      </c>
      <c r="F146" s="508" t="s">
        <v>964</v>
      </c>
      <c r="G146" s="507" t="s">
        <v>1101</v>
      </c>
      <c r="H146" s="507" t="s">
        <v>1102</v>
      </c>
      <c r="I146" s="510">
        <v>565.87844848632812</v>
      </c>
      <c r="J146" s="510">
        <v>87</v>
      </c>
      <c r="K146" s="511">
        <v>66829.600952148438</v>
      </c>
    </row>
    <row r="147" spans="1:11" ht="14.4" customHeight="1" x14ac:dyDescent="0.3">
      <c r="A147" s="505" t="s">
        <v>462</v>
      </c>
      <c r="B147" s="506" t="s">
        <v>463</v>
      </c>
      <c r="C147" s="507" t="s">
        <v>475</v>
      </c>
      <c r="D147" s="508" t="s">
        <v>476</v>
      </c>
      <c r="E147" s="507" t="s">
        <v>963</v>
      </c>
      <c r="F147" s="508" t="s">
        <v>964</v>
      </c>
      <c r="G147" s="507" t="s">
        <v>1103</v>
      </c>
      <c r="H147" s="507" t="s">
        <v>1104</v>
      </c>
      <c r="I147" s="510">
        <v>15554</v>
      </c>
      <c r="J147" s="510">
        <v>2</v>
      </c>
      <c r="K147" s="511">
        <v>31108</v>
      </c>
    </row>
    <row r="148" spans="1:11" ht="14.4" customHeight="1" x14ac:dyDescent="0.3">
      <c r="A148" s="505" t="s">
        <v>462</v>
      </c>
      <c r="B148" s="506" t="s">
        <v>463</v>
      </c>
      <c r="C148" s="507" t="s">
        <v>475</v>
      </c>
      <c r="D148" s="508" t="s">
        <v>476</v>
      </c>
      <c r="E148" s="507" t="s">
        <v>963</v>
      </c>
      <c r="F148" s="508" t="s">
        <v>964</v>
      </c>
      <c r="G148" s="507" t="s">
        <v>1105</v>
      </c>
      <c r="H148" s="507" t="s">
        <v>1106</v>
      </c>
      <c r="I148" s="510">
        <v>22651.134765625</v>
      </c>
      <c r="J148" s="510">
        <v>2</v>
      </c>
      <c r="K148" s="511">
        <v>45302.26953125</v>
      </c>
    </row>
    <row r="149" spans="1:11" ht="14.4" customHeight="1" x14ac:dyDescent="0.3">
      <c r="A149" s="505" t="s">
        <v>462</v>
      </c>
      <c r="B149" s="506" t="s">
        <v>463</v>
      </c>
      <c r="C149" s="507" t="s">
        <v>475</v>
      </c>
      <c r="D149" s="508" t="s">
        <v>476</v>
      </c>
      <c r="E149" s="507" t="s">
        <v>963</v>
      </c>
      <c r="F149" s="508" t="s">
        <v>964</v>
      </c>
      <c r="G149" s="507" t="s">
        <v>1107</v>
      </c>
      <c r="H149" s="507" t="s">
        <v>1108</v>
      </c>
      <c r="I149" s="510">
        <v>19592.1826171875</v>
      </c>
      <c r="J149" s="510">
        <v>3</v>
      </c>
      <c r="K149" s="511">
        <v>58776.73046875</v>
      </c>
    </row>
    <row r="150" spans="1:11" ht="14.4" customHeight="1" x14ac:dyDescent="0.3">
      <c r="A150" s="505" t="s">
        <v>462</v>
      </c>
      <c r="B150" s="506" t="s">
        <v>463</v>
      </c>
      <c r="C150" s="507" t="s">
        <v>475</v>
      </c>
      <c r="D150" s="508" t="s">
        <v>476</v>
      </c>
      <c r="E150" s="507" t="s">
        <v>963</v>
      </c>
      <c r="F150" s="508" t="s">
        <v>964</v>
      </c>
      <c r="G150" s="507" t="s">
        <v>1109</v>
      </c>
      <c r="H150" s="507" t="s">
        <v>1110</v>
      </c>
      <c r="I150" s="510">
        <v>1829.4599609375</v>
      </c>
      <c r="J150" s="510">
        <v>1</v>
      </c>
      <c r="K150" s="511">
        <v>1829.4599609375</v>
      </c>
    </row>
    <row r="151" spans="1:11" ht="14.4" customHeight="1" x14ac:dyDescent="0.3">
      <c r="A151" s="505" t="s">
        <v>462</v>
      </c>
      <c r="B151" s="506" t="s">
        <v>463</v>
      </c>
      <c r="C151" s="507" t="s">
        <v>475</v>
      </c>
      <c r="D151" s="508" t="s">
        <v>476</v>
      </c>
      <c r="E151" s="507" t="s">
        <v>963</v>
      </c>
      <c r="F151" s="508" t="s">
        <v>964</v>
      </c>
      <c r="G151" s="507" t="s">
        <v>1111</v>
      </c>
      <c r="H151" s="507" t="s">
        <v>1112</v>
      </c>
      <c r="I151" s="510">
        <v>9226.14990234375</v>
      </c>
      <c r="J151" s="510">
        <v>2</v>
      </c>
      <c r="K151" s="511">
        <v>18452.2998046875</v>
      </c>
    </row>
    <row r="152" spans="1:11" ht="14.4" customHeight="1" x14ac:dyDescent="0.3">
      <c r="A152" s="505" t="s">
        <v>462</v>
      </c>
      <c r="B152" s="506" t="s">
        <v>463</v>
      </c>
      <c r="C152" s="507" t="s">
        <v>475</v>
      </c>
      <c r="D152" s="508" t="s">
        <v>476</v>
      </c>
      <c r="E152" s="507" t="s">
        <v>963</v>
      </c>
      <c r="F152" s="508" t="s">
        <v>964</v>
      </c>
      <c r="G152" s="507" t="s">
        <v>1113</v>
      </c>
      <c r="H152" s="507" t="s">
        <v>1114</v>
      </c>
      <c r="I152" s="510">
        <v>756.06596248125743</v>
      </c>
      <c r="J152" s="510">
        <v>4</v>
      </c>
      <c r="K152" s="511">
        <v>3024.2638499250297</v>
      </c>
    </row>
    <row r="153" spans="1:11" ht="14.4" customHeight="1" x14ac:dyDescent="0.3">
      <c r="A153" s="505" t="s">
        <v>462</v>
      </c>
      <c r="B153" s="506" t="s">
        <v>463</v>
      </c>
      <c r="C153" s="507" t="s">
        <v>475</v>
      </c>
      <c r="D153" s="508" t="s">
        <v>476</v>
      </c>
      <c r="E153" s="507" t="s">
        <v>963</v>
      </c>
      <c r="F153" s="508" t="s">
        <v>964</v>
      </c>
      <c r="G153" s="507" t="s">
        <v>1115</v>
      </c>
      <c r="H153" s="507" t="s">
        <v>1116</v>
      </c>
      <c r="I153" s="510">
        <v>303.38366778542871</v>
      </c>
      <c r="J153" s="510">
        <v>13</v>
      </c>
      <c r="K153" s="511">
        <v>3943.9876812105731</v>
      </c>
    </row>
    <row r="154" spans="1:11" ht="14.4" customHeight="1" x14ac:dyDescent="0.3">
      <c r="A154" s="505" t="s">
        <v>462</v>
      </c>
      <c r="B154" s="506" t="s">
        <v>463</v>
      </c>
      <c r="C154" s="507" t="s">
        <v>475</v>
      </c>
      <c r="D154" s="508" t="s">
        <v>476</v>
      </c>
      <c r="E154" s="507" t="s">
        <v>963</v>
      </c>
      <c r="F154" s="508" t="s">
        <v>964</v>
      </c>
      <c r="G154" s="507" t="s">
        <v>1117</v>
      </c>
      <c r="H154" s="507" t="s">
        <v>1118</v>
      </c>
      <c r="I154" s="510">
        <v>316.71200561523438</v>
      </c>
      <c r="J154" s="510">
        <v>5</v>
      </c>
      <c r="K154" s="511">
        <v>1583.56005859375</v>
      </c>
    </row>
    <row r="155" spans="1:11" ht="14.4" customHeight="1" x14ac:dyDescent="0.3">
      <c r="A155" s="505" t="s">
        <v>462</v>
      </c>
      <c r="B155" s="506" t="s">
        <v>463</v>
      </c>
      <c r="C155" s="507" t="s">
        <v>475</v>
      </c>
      <c r="D155" s="508" t="s">
        <v>476</v>
      </c>
      <c r="E155" s="507" t="s">
        <v>963</v>
      </c>
      <c r="F155" s="508" t="s">
        <v>964</v>
      </c>
      <c r="G155" s="507" t="s">
        <v>1119</v>
      </c>
      <c r="H155" s="507" t="s">
        <v>1120</v>
      </c>
      <c r="I155" s="510">
        <v>3279.159912109375</v>
      </c>
      <c r="J155" s="510">
        <v>2</v>
      </c>
      <c r="K155" s="511">
        <v>6558.31982421875</v>
      </c>
    </row>
    <row r="156" spans="1:11" ht="14.4" customHeight="1" x14ac:dyDescent="0.3">
      <c r="A156" s="505" t="s">
        <v>462</v>
      </c>
      <c r="B156" s="506" t="s">
        <v>463</v>
      </c>
      <c r="C156" s="507" t="s">
        <v>475</v>
      </c>
      <c r="D156" s="508" t="s">
        <v>476</v>
      </c>
      <c r="E156" s="507" t="s">
        <v>963</v>
      </c>
      <c r="F156" s="508" t="s">
        <v>964</v>
      </c>
      <c r="G156" s="507" t="s">
        <v>1121</v>
      </c>
      <c r="H156" s="507" t="s">
        <v>1122</v>
      </c>
      <c r="I156" s="510">
        <v>4135.9300537109375</v>
      </c>
      <c r="J156" s="510">
        <v>2</v>
      </c>
      <c r="K156" s="511">
        <v>8271.860107421875</v>
      </c>
    </row>
    <row r="157" spans="1:11" ht="14.4" customHeight="1" x14ac:dyDescent="0.3">
      <c r="A157" s="505" t="s">
        <v>462</v>
      </c>
      <c r="B157" s="506" t="s">
        <v>463</v>
      </c>
      <c r="C157" s="507" t="s">
        <v>475</v>
      </c>
      <c r="D157" s="508" t="s">
        <v>476</v>
      </c>
      <c r="E157" s="507" t="s">
        <v>963</v>
      </c>
      <c r="F157" s="508" t="s">
        <v>964</v>
      </c>
      <c r="G157" s="507" t="s">
        <v>1123</v>
      </c>
      <c r="H157" s="507" t="s">
        <v>1124</v>
      </c>
      <c r="I157" s="510">
        <v>3128.580078125</v>
      </c>
      <c r="J157" s="510">
        <v>2</v>
      </c>
      <c r="K157" s="511">
        <v>6257.14990234375</v>
      </c>
    </row>
    <row r="158" spans="1:11" ht="14.4" customHeight="1" x14ac:dyDescent="0.3">
      <c r="A158" s="505" t="s">
        <v>462</v>
      </c>
      <c r="B158" s="506" t="s">
        <v>463</v>
      </c>
      <c r="C158" s="507" t="s">
        <v>475</v>
      </c>
      <c r="D158" s="508" t="s">
        <v>476</v>
      </c>
      <c r="E158" s="507" t="s">
        <v>963</v>
      </c>
      <c r="F158" s="508" t="s">
        <v>964</v>
      </c>
      <c r="G158" s="507" t="s">
        <v>1125</v>
      </c>
      <c r="H158" s="507" t="s">
        <v>1126</v>
      </c>
      <c r="I158" s="510">
        <v>9362.3158482142862</v>
      </c>
      <c r="J158" s="510">
        <v>8</v>
      </c>
      <c r="K158" s="511">
        <v>75121.62109375</v>
      </c>
    </row>
    <row r="159" spans="1:11" ht="14.4" customHeight="1" x14ac:dyDescent="0.3">
      <c r="A159" s="505" t="s">
        <v>462</v>
      </c>
      <c r="B159" s="506" t="s">
        <v>463</v>
      </c>
      <c r="C159" s="507" t="s">
        <v>475</v>
      </c>
      <c r="D159" s="508" t="s">
        <v>476</v>
      </c>
      <c r="E159" s="507" t="s">
        <v>963</v>
      </c>
      <c r="F159" s="508" t="s">
        <v>964</v>
      </c>
      <c r="G159" s="507" t="s">
        <v>1127</v>
      </c>
      <c r="H159" s="507" t="s">
        <v>1128</v>
      </c>
      <c r="I159" s="510">
        <v>43248.596354166664</v>
      </c>
      <c r="J159" s="510">
        <v>3</v>
      </c>
      <c r="K159" s="511">
        <v>129745.7890625</v>
      </c>
    </row>
    <row r="160" spans="1:11" ht="14.4" customHeight="1" x14ac:dyDescent="0.3">
      <c r="A160" s="505" t="s">
        <v>462</v>
      </c>
      <c r="B160" s="506" t="s">
        <v>463</v>
      </c>
      <c r="C160" s="507" t="s">
        <v>475</v>
      </c>
      <c r="D160" s="508" t="s">
        <v>476</v>
      </c>
      <c r="E160" s="507" t="s">
        <v>963</v>
      </c>
      <c r="F160" s="508" t="s">
        <v>964</v>
      </c>
      <c r="G160" s="507" t="s">
        <v>1129</v>
      </c>
      <c r="H160" s="507" t="s">
        <v>1130</v>
      </c>
      <c r="I160" s="510">
        <v>15497.0498046875</v>
      </c>
      <c r="J160" s="510">
        <v>1</v>
      </c>
      <c r="K160" s="511">
        <v>15497.0498046875</v>
      </c>
    </row>
    <row r="161" spans="1:11" ht="14.4" customHeight="1" x14ac:dyDescent="0.3">
      <c r="A161" s="505" t="s">
        <v>462</v>
      </c>
      <c r="B161" s="506" t="s">
        <v>463</v>
      </c>
      <c r="C161" s="507" t="s">
        <v>475</v>
      </c>
      <c r="D161" s="508" t="s">
        <v>476</v>
      </c>
      <c r="E161" s="507" t="s">
        <v>963</v>
      </c>
      <c r="F161" s="508" t="s">
        <v>964</v>
      </c>
      <c r="G161" s="507" t="s">
        <v>1131</v>
      </c>
      <c r="H161" s="507" t="s">
        <v>1132</v>
      </c>
      <c r="I161" s="510">
        <v>14957.919921875</v>
      </c>
      <c r="J161" s="510">
        <v>1</v>
      </c>
      <c r="K161" s="511">
        <v>14957.919921875</v>
      </c>
    </row>
    <row r="162" spans="1:11" ht="14.4" customHeight="1" x14ac:dyDescent="0.3">
      <c r="A162" s="505" t="s">
        <v>462</v>
      </c>
      <c r="B162" s="506" t="s">
        <v>463</v>
      </c>
      <c r="C162" s="507" t="s">
        <v>475</v>
      </c>
      <c r="D162" s="508" t="s">
        <v>476</v>
      </c>
      <c r="E162" s="507" t="s">
        <v>963</v>
      </c>
      <c r="F162" s="508" t="s">
        <v>964</v>
      </c>
      <c r="G162" s="507" t="s">
        <v>1133</v>
      </c>
      <c r="H162" s="507" t="s">
        <v>1134</v>
      </c>
      <c r="I162" s="510">
        <v>30520.9296875</v>
      </c>
      <c r="J162" s="510">
        <v>2</v>
      </c>
      <c r="K162" s="511">
        <v>61041.859375</v>
      </c>
    </row>
    <row r="163" spans="1:11" ht="14.4" customHeight="1" x14ac:dyDescent="0.3">
      <c r="A163" s="505" t="s">
        <v>462</v>
      </c>
      <c r="B163" s="506" t="s">
        <v>463</v>
      </c>
      <c r="C163" s="507" t="s">
        <v>475</v>
      </c>
      <c r="D163" s="508" t="s">
        <v>476</v>
      </c>
      <c r="E163" s="507" t="s">
        <v>963</v>
      </c>
      <c r="F163" s="508" t="s">
        <v>964</v>
      </c>
      <c r="G163" s="507" t="s">
        <v>1135</v>
      </c>
      <c r="H163" s="507" t="s">
        <v>1136</v>
      </c>
      <c r="I163" s="510">
        <v>14765.7900390625</v>
      </c>
      <c r="J163" s="510">
        <v>2</v>
      </c>
      <c r="K163" s="511">
        <v>29531.580078125</v>
      </c>
    </row>
    <row r="164" spans="1:11" ht="14.4" customHeight="1" x14ac:dyDescent="0.3">
      <c r="A164" s="505" t="s">
        <v>462</v>
      </c>
      <c r="B164" s="506" t="s">
        <v>463</v>
      </c>
      <c r="C164" s="507" t="s">
        <v>475</v>
      </c>
      <c r="D164" s="508" t="s">
        <v>476</v>
      </c>
      <c r="E164" s="507" t="s">
        <v>963</v>
      </c>
      <c r="F164" s="508" t="s">
        <v>964</v>
      </c>
      <c r="G164" s="507" t="s">
        <v>1137</v>
      </c>
      <c r="H164" s="507" t="s">
        <v>1138</v>
      </c>
      <c r="I164" s="510">
        <v>14843.2197265625</v>
      </c>
      <c r="J164" s="510">
        <v>2</v>
      </c>
      <c r="K164" s="511">
        <v>29686.439453125</v>
      </c>
    </row>
    <row r="165" spans="1:11" ht="14.4" customHeight="1" x14ac:dyDescent="0.3">
      <c r="A165" s="505" t="s">
        <v>462</v>
      </c>
      <c r="B165" s="506" t="s">
        <v>463</v>
      </c>
      <c r="C165" s="507" t="s">
        <v>475</v>
      </c>
      <c r="D165" s="508" t="s">
        <v>476</v>
      </c>
      <c r="E165" s="507" t="s">
        <v>963</v>
      </c>
      <c r="F165" s="508" t="s">
        <v>964</v>
      </c>
      <c r="G165" s="507" t="s">
        <v>1139</v>
      </c>
      <c r="H165" s="507" t="s">
        <v>1140</v>
      </c>
      <c r="I165" s="510">
        <v>10677.149960937444</v>
      </c>
      <c r="J165" s="510">
        <v>4</v>
      </c>
      <c r="K165" s="511">
        <v>42708.599843749776</v>
      </c>
    </row>
    <row r="166" spans="1:11" ht="14.4" customHeight="1" x14ac:dyDescent="0.3">
      <c r="A166" s="505" t="s">
        <v>462</v>
      </c>
      <c r="B166" s="506" t="s">
        <v>463</v>
      </c>
      <c r="C166" s="507" t="s">
        <v>475</v>
      </c>
      <c r="D166" s="508" t="s">
        <v>476</v>
      </c>
      <c r="E166" s="507" t="s">
        <v>963</v>
      </c>
      <c r="F166" s="508" t="s">
        <v>964</v>
      </c>
      <c r="G166" s="507" t="s">
        <v>1141</v>
      </c>
      <c r="H166" s="507" t="s">
        <v>1142</v>
      </c>
      <c r="I166" s="510">
        <v>7524.8466796875</v>
      </c>
      <c r="J166" s="510">
        <v>3</v>
      </c>
      <c r="K166" s="511">
        <v>22574.5400390625</v>
      </c>
    </row>
    <row r="167" spans="1:11" ht="14.4" customHeight="1" x14ac:dyDescent="0.3">
      <c r="A167" s="505" t="s">
        <v>462</v>
      </c>
      <c r="B167" s="506" t="s">
        <v>463</v>
      </c>
      <c r="C167" s="507" t="s">
        <v>475</v>
      </c>
      <c r="D167" s="508" t="s">
        <v>476</v>
      </c>
      <c r="E167" s="507" t="s">
        <v>963</v>
      </c>
      <c r="F167" s="508" t="s">
        <v>964</v>
      </c>
      <c r="G167" s="507" t="s">
        <v>1143</v>
      </c>
      <c r="H167" s="507" t="s">
        <v>1144</v>
      </c>
      <c r="I167" s="510">
        <v>3874.2698925780132</v>
      </c>
      <c r="J167" s="510">
        <v>2</v>
      </c>
      <c r="K167" s="511">
        <v>7748.5397851560265</v>
      </c>
    </row>
    <row r="168" spans="1:11" ht="14.4" customHeight="1" x14ac:dyDescent="0.3">
      <c r="A168" s="505" t="s">
        <v>462</v>
      </c>
      <c r="B168" s="506" t="s">
        <v>463</v>
      </c>
      <c r="C168" s="507" t="s">
        <v>475</v>
      </c>
      <c r="D168" s="508" t="s">
        <v>476</v>
      </c>
      <c r="E168" s="507" t="s">
        <v>963</v>
      </c>
      <c r="F168" s="508" t="s">
        <v>964</v>
      </c>
      <c r="G168" s="507" t="s">
        <v>1145</v>
      </c>
      <c r="H168" s="507" t="s">
        <v>1146</v>
      </c>
      <c r="I168" s="510">
        <v>11368.99755859375</v>
      </c>
      <c r="J168" s="510">
        <v>4</v>
      </c>
      <c r="K168" s="511">
        <v>45475.990234375</v>
      </c>
    </row>
    <row r="169" spans="1:11" ht="14.4" customHeight="1" x14ac:dyDescent="0.3">
      <c r="A169" s="505" t="s">
        <v>462</v>
      </c>
      <c r="B169" s="506" t="s">
        <v>463</v>
      </c>
      <c r="C169" s="507" t="s">
        <v>475</v>
      </c>
      <c r="D169" s="508" t="s">
        <v>476</v>
      </c>
      <c r="E169" s="507" t="s">
        <v>963</v>
      </c>
      <c r="F169" s="508" t="s">
        <v>964</v>
      </c>
      <c r="G169" s="507" t="s">
        <v>1147</v>
      </c>
      <c r="H169" s="507" t="s">
        <v>1148</v>
      </c>
      <c r="I169" s="510">
        <v>30908.0703125</v>
      </c>
      <c r="J169" s="510">
        <v>1</v>
      </c>
      <c r="K169" s="511">
        <v>30908.0703125</v>
      </c>
    </row>
    <row r="170" spans="1:11" ht="14.4" customHeight="1" x14ac:dyDescent="0.3">
      <c r="A170" s="505" t="s">
        <v>462</v>
      </c>
      <c r="B170" s="506" t="s">
        <v>463</v>
      </c>
      <c r="C170" s="507" t="s">
        <v>475</v>
      </c>
      <c r="D170" s="508" t="s">
        <v>476</v>
      </c>
      <c r="E170" s="507" t="s">
        <v>963</v>
      </c>
      <c r="F170" s="508" t="s">
        <v>964</v>
      </c>
      <c r="G170" s="507" t="s">
        <v>1149</v>
      </c>
      <c r="H170" s="507" t="s">
        <v>1150</v>
      </c>
      <c r="I170" s="510">
        <v>14752.8798828125</v>
      </c>
      <c r="J170" s="510">
        <v>2</v>
      </c>
      <c r="K170" s="511">
        <v>29505.759765625</v>
      </c>
    </row>
    <row r="171" spans="1:11" ht="14.4" customHeight="1" x14ac:dyDescent="0.3">
      <c r="A171" s="505" t="s">
        <v>462</v>
      </c>
      <c r="B171" s="506" t="s">
        <v>463</v>
      </c>
      <c r="C171" s="507" t="s">
        <v>475</v>
      </c>
      <c r="D171" s="508" t="s">
        <v>476</v>
      </c>
      <c r="E171" s="507" t="s">
        <v>963</v>
      </c>
      <c r="F171" s="508" t="s">
        <v>964</v>
      </c>
      <c r="G171" s="507" t="s">
        <v>1151</v>
      </c>
      <c r="H171" s="507" t="s">
        <v>1152</v>
      </c>
      <c r="I171" s="510">
        <v>5083.4765625</v>
      </c>
      <c r="J171" s="510">
        <v>3</v>
      </c>
      <c r="K171" s="511">
        <v>15250.4296875</v>
      </c>
    </row>
    <row r="172" spans="1:11" ht="14.4" customHeight="1" x14ac:dyDescent="0.3">
      <c r="A172" s="505" t="s">
        <v>462</v>
      </c>
      <c r="B172" s="506" t="s">
        <v>463</v>
      </c>
      <c r="C172" s="507" t="s">
        <v>475</v>
      </c>
      <c r="D172" s="508" t="s">
        <v>476</v>
      </c>
      <c r="E172" s="507" t="s">
        <v>963</v>
      </c>
      <c r="F172" s="508" t="s">
        <v>964</v>
      </c>
      <c r="G172" s="507" t="s">
        <v>1153</v>
      </c>
      <c r="H172" s="507" t="s">
        <v>1154</v>
      </c>
      <c r="I172" s="510">
        <v>5984.0299804687502</v>
      </c>
      <c r="J172" s="510">
        <v>5</v>
      </c>
      <c r="K172" s="511">
        <v>29920.14990234375</v>
      </c>
    </row>
    <row r="173" spans="1:11" ht="14.4" customHeight="1" x14ac:dyDescent="0.3">
      <c r="A173" s="505" t="s">
        <v>462</v>
      </c>
      <c r="B173" s="506" t="s">
        <v>463</v>
      </c>
      <c r="C173" s="507" t="s">
        <v>475</v>
      </c>
      <c r="D173" s="508" t="s">
        <v>476</v>
      </c>
      <c r="E173" s="507" t="s">
        <v>963</v>
      </c>
      <c r="F173" s="508" t="s">
        <v>964</v>
      </c>
      <c r="G173" s="507" t="s">
        <v>1155</v>
      </c>
      <c r="H173" s="507" t="s">
        <v>1156</v>
      </c>
      <c r="I173" s="510">
        <v>7748.52978515625</v>
      </c>
      <c r="J173" s="510">
        <v>1</v>
      </c>
      <c r="K173" s="511">
        <v>7748.52978515625</v>
      </c>
    </row>
    <row r="174" spans="1:11" ht="14.4" customHeight="1" x14ac:dyDescent="0.3">
      <c r="A174" s="505" t="s">
        <v>462</v>
      </c>
      <c r="B174" s="506" t="s">
        <v>463</v>
      </c>
      <c r="C174" s="507" t="s">
        <v>475</v>
      </c>
      <c r="D174" s="508" t="s">
        <v>476</v>
      </c>
      <c r="E174" s="507" t="s">
        <v>963</v>
      </c>
      <c r="F174" s="508" t="s">
        <v>964</v>
      </c>
      <c r="G174" s="507" t="s">
        <v>1157</v>
      </c>
      <c r="H174" s="507" t="s">
        <v>1158</v>
      </c>
      <c r="I174" s="510">
        <v>15108.477294921875</v>
      </c>
      <c r="J174" s="510">
        <v>4</v>
      </c>
      <c r="K174" s="511">
        <v>60433.9091796875</v>
      </c>
    </row>
    <row r="175" spans="1:11" ht="14.4" customHeight="1" x14ac:dyDescent="0.3">
      <c r="A175" s="505" t="s">
        <v>462</v>
      </c>
      <c r="B175" s="506" t="s">
        <v>463</v>
      </c>
      <c r="C175" s="507" t="s">
        <v>475</v>
      </c>
      <c r="D175" s="508" t="s">
        <v>476</v>
      </c>
      <c r="E175" s="507" t="s">
        <v>963</v>
      </c>
      <c r="F175" s="508" t="s">
        <v>964</v>
      </c>
      <c r="G175" s="507" t="s">
        <v>1159</v>
      </c>
      <c r="H175" s="507" t="s">
        <v>1160</v>
      </c>
      <c r="I175" s="510">
        <v>4943.436686197917</v>
      </c>
      <c r="J175" s="510">
        <v>4</v>
      </c>
      <c r="K175" s="511">
        <v>14830.31005859375</v>
      </c>
    </row>
    <row r="176" spans="1:11" ht="14.4" customHeight="1" x14ac:dyDescent="0.3">
      <c r="A176" s="505" t="s">
        <v>462</v>
      </c>
      <c r="B176" s="506" t="s">
        <v>463</v>
      </c>
      <c r="C176" s="507" t="s">
        <v>475</v>
      </c>
      <c r="D176" s="508" t="s">
        <v>476</v>
      </c>
      <c r="E176" s="507" t="s">
        <v>963</v>
      </c>
      <c r="F176" s="508" t="s">
        <v>964</v>
      </c>
      <c r="G176" s="507" t="s">
        <v>1161</v>
      </c>
      <c r="H176" s="507" t="s">
        <v>1162</v>
      </c>
      <c r="I176" s="510">
        <v>7501.89990234375</v>
      </c>
      <c r="J176" s="510">
        <v>1</v>
      </c>
      <c r="K176" s="511">
        <v>7501.89990234375</v>
      </c>
    </row>
    <row r="177" spans="1:11" ht="14.4" customHeight="1" x14ac:dyDescent="0.3">
      <c r="A177" s="505" t="s">
        <v>462</v>
      </c>
      <c r="B177" s="506" t="s">
        <v>463</v>
      </c>
      <c r="C177" s="507" t="s">
        <v>475</v>
      </c>
      <c r="D177" s="508" t="s">
        <v>476</v>
      </c>
      <c r="E177" s="507" t="s">
        <v>963</v>
      </c>
      <c r="F177" s="508" t="s">
        <v>964</v>
      </c>
      <c r="G177" s="507" t="s">
        <v>1163</v>
      </c>
      <c r="H177" s="507" t="s">
        <v>1164</v>
      </c>
      <c r="I177" s="510">
        <v>15497.0498046875</v>
      </c>
      <c r="J177" s="510">
        <v>1</v>
      </c>
      <c r="K177" s="511">
        <v>15497.0498046875</v>
      </c>
    </row>
    <row r="178" spans="1:11" ht="14.4" customHeight="1" x14ac:dyDescent="0.3">
      <c r="A178" s="505" t="s">
        <v>462</v>
      </c>
      <c r="B178" s="506" t="s">
        <v>463</v>
      </c>
      <c r="C178" s="507" t="s">
        <v>475</v>
      </c>
      <c r="D178" s="508" t="s">
        <v>476</v>
      </c>
      <c r="E178" s="507" t="s">
        <v>963</v>
      </c>
      <c r="F178" s="508" t="s">
        <v>964</v>
      </c>
      <c r="G178" s="507" t="s">
        <v>1165</v>
      </c>
      <c r="H178" s="507" t="s">
        <v>1166</v>
      </c>
      <c r="I178" s="510">
        <v>7390.5400390625</v>
      </c>
      <c r="J178" s="510">
        <v>3</v>
      </c>
      <c r="K178" s="511">
        <v>22171.6201171875</v>
      </c>
    </row>
    <row r="179" spans="1:11" ht="14.4" customHeight="1" x14ac:dyDescent="0.3">
      <c r="A179" s="505" t="s">
        <v>462</v>
      </c>
      <c r="B179" s="506" t="s">
        <v>463</v>
      </c>
      <c r="C179" s="507" t="s">
        <v>475</v>
      </c>
      <c r="D179" s="508" t="s">
        <v>476</v>
      </c>
      <c r="E179" s="507" t="s">
        <v>963</v>
      </c>
      <c r="F179" s="508" t="s">
        <v>964</v>
      </c>
      <c r="G179" s="507" t="s">
        <v>1167</v>
      </c>
      <c r="H179" s="507" t="s">
        <v>1168</v>
      </c>
      <c r="I179" s="510">
        <v>9.9999997764825821E-3</v>
      </c>
      <c r="J179" s="510">
        <v>1</v>
      </c>
      <c r="K179" s="511">
        <v>9.9999997764825821E-3</v>
      </c>
    </row>
    <row r="180" spans="1:11" ht="14.4" customHeight="1" x14ac:dyDescent="0.3">
      <c r="A180" s="505" t="s">
        <v>462</v>
      </c>
      <c r="B180" s="506" t="s">
        <v>463</v>
      </c>
      <c r="C180" s="507" t="s">
        <v>475</v>
      </c>
      <c r="D180" s="508" t="s">
        <v>476</v>
      </c>
      <c r="E180" s="507" t="s">
        <v>963</v>
      </c>
      <c r="F180" s="508" t="s">
        <v>964</v>
      </c>
      <c r="G180" s="507" t="s">
        <v>1169</v>
      </c>
      <c r="H180" s="507" t="s">
        <v>1170</v>
      </c>
      <c r="I180" s="510">
        <v>9.9999997764825821E-3</v>
      </c>
      <c r="J180" s="510">
        <v>1</v>
      </c>
      <c r="K180" s="511">
        <v>9.9999997764825821E-3</v>
      </c>
    </row>
    <row r="181" spans="1:11" ht="14.4" customHeight="1" x14ac:dyDescent="0.3">
      <c r="A181" s="505" t="s">
        <v>462</v>
      </c>
      <c r="B181" s="506" t="s">
        <v>463</v>
      </c>
      <c r="C181" s="507" t="s">
        <v>475</v>
      </c>
      <c r="D181" s="508" t="s">
        <v>476</v>
      </c>
      <c r="E181" s="507" t="s">
        <v>963</v>
      </c>
      <c r="F181" s="508" t="s">
        <v>964</v>
      </c>
      <c r="G181" s="507" t="s">
        <v>1171</v>
      </c>
      <c r="H181" s="507" t="s">
        <v>1172</v>
      </c>
      <c r="I181" s="510">
        <v>0</v>
      </c>
      <c r="J181" s="510">
        <v>3</v>
      </c>
      <c r="K181" s="511">
        <v>0</v>
      </c>
    </row>
    <row r="182" spans="1:11" ht="14.4" customHeight="1" x14ac:dyDescent="0.3">
      <c r="A182" s="505" t="s">
        <v>462</v>
      </c>
      <c r="B182" s="506" t="s">
        <v>463</v>
      </c>
      <c r="C182" s="507" t="s">
        <v>475</v>
      </c>
      <c r="D182" s="508" t="s">
        <v>476</v>
      </c>
      <c r="E182" s="507" t="s">
        <v>963</v>
      </c>
      <c r="F182" s="508" t="s">
        <v>964</v>
      </c>
      <c r="G182" s="507" t="s">
        <v>1173</v>
      </c>
      <c r="H182" s="507" t="s">
        <v>1174</v>
      </c>
      <c r="I182" s="510">
        <v>7341.31005859375</v>
      </c>
      <c r="J182" s="510">
        <v>1</v>
      </c>
      <c r="K182" s="511">
        <v>7341.31005859375</v>
      </c>
    </row>
    <row r="183" spans="1:11" ht="14.4" customHeight="1" x14ac:dyDescent="0.3">
      <c r="A183" s="505" t="s">
        <v>462</v>
      </c>
      <c r="B183" s="506" t="s">
        <v>463</v>
      </c>
      <c r="C183" s="507" t="s">
        <v>475</v>
      </c>
      <c r="D183" s="508" t="s">
        <v>476</v>
      </c>
      <c r="E183" s="507" t="s">
        <v>963</v>
      </c>
      <c r="F183" s="508" t="s">
        <v>964</v>
      </c>
      <c r="G183" s="507" t="s">
        <v>1175</v>
      </c>
      <c r="H183" s="507" t="s">
        <v>1176</v>
      </c>
      <c r="I183" s="510">
        <v>7484.7001953125</v>
      </c>
      <c r="J183" s="510">
        <v>1</v>
      </c>
      <c r="K183" s="511">
        <v>7484.7001953125</v>
      </c>
    </row>
    <row r="184" spans="1:11" ht="14.4" customHeight="1" x14ac:dyDescent="0.3">
      <c r="A184" s="505" t="s">
        <v>462</v>
      </c>
      <c r="B184" s="506" t="s">
        <v>463</v>
      </c>
      <c r="C184" s="507" t="s">
        <v>475</v>
      </c>
      <c r="D184" s="508" t="s">
        <v>476</v>
      </c>
      <c r="E184" s="507" t="s">
        <v>963</v>
      </c>
      <c r="F184" s="508" t="s">
        <v>964</v>
      </c>
      <c r="G184" s="507" t="s">
        <v>1177</v>
      </c>
      <c r="H184" s="507" t="s">
        <v>1178</v>
      </c>
      <c r="I184" s="510">
        <v>7522.933268229167</v>
      </c>
      <c r="J184" s="510">
        <v>3</v>
      </c>
      <c r="K184" s="511">
        <v>22568.7998046875</v>
      </c>
    </row>
    <row r="185" spans="1:11" ht="14.4" customHeight="1" x14ac:dyDescent="0.3">
      <c r="A185" s="505" t="s">
        <v>462</v>
      </c>
      <c r="B185" s="506" t="s">
        <v>463</v>
      </c>
      <c r="C185" s="507" t="s">
        <v>475</v>
      </c>
      <c r="D185" s="508" t="s">
        <v>476</v>
      </c>
      <c r="E185" s="507" t="s">
        <v>963</v>
      </c>
      <c r="F185" s="508" t="s">
        <v>964</v>
      </c>
      <c r="G185" s="507" t="s">
        <v>1179</v>
      </c>
      <c r="H185" s="507" t="s">
        <v>1180</v>
      </c>
      <c r="I185" s="510">
        <v>9952.25</v>
      </c>
      <c r="J185" s="510">
        <v>1</v>
      </c>
      <c r="K185" s="511">
        <v>9952.25</v>
      </c>
    </row>
    <row r="186" spans="1:11" ht="14.4" customHeight="1" x14ac:dyDescent="0.3">
      <c r="A186" s="505" t="s">
        <v>462</v>
      </c>
      <c r="B186" s="506" t="s">
        <v>463</v>
      </c>
      <c r="C186" s="507" t="s">
        <v>475</v>
      </c>
      <c r="D186" s="508" t="s">
        <v>476</v>
      </c>
      <c r="E186" s="507" t="s">
        <v>963</v>
      </c>
      <c r="F186" s="508" t="s">
        <v>964</v>
      </c>
      <c r="G186" s="507" t="s">
        <v>1181</v>
      </c>
      <c r="H186" s="507" t="s">
        <v>1182</v>
      </c>
      <c r="I186" s="510">
        <v>3725.590087890625</v>
      </c>
      <c r="J186" s="510">
        <v>1</v>
      </c>
      <c r="K186" s="511">
        <v>3725.590087890625</v>
      </c>
    </row>
    <row r="187" spans="1:11" ht="14.4" customHeight="1" x14ac:dyDescent="0.3">
      <c r="A187" s="505" t="s">
        <v>462</v>
      </c>
      <c r="B187" s="506" t="s">
        <v>463</v>
      </c>
      <c r="C187" s="507" t="s">
        <v>475</v>
      </c>
      <c r="D187" s="508" t="s">
        <v>476</v>
      </c>
      <c r="E187" s="507" t="s">
        <v>963</v>
      </c>
      <c r="F187" s="508" t="s">
        <v>964</v>
      </c>
      <c r="G187" s="507" t="s">
        <v>1183</v>
      </c>
      <c r="H187" s="507" t="s">
        <v>1184</v>
      </c>
      <c r="I187" s="510">
        <v>6.4999999478459358E-2</v>
      </c>
      <c r="J187" s="510">
        <v>2000</v>
      </c>
      <c r="K187" s="511">
        <v>125.80000305175781</v>
      </c>
    </row>
    <row r="188" spans="1:11" ht="14.4" customHeight="1" x14ac:dyDescent="0.3">
      <c r="A188" s="505" t="s">
        <v>462</v>
      </c>
      <c r="B188" s="506" t="s">
        <v>463</v>
      </c>
      <c r="C188" s="507" t="s">
        <v>475</v>
      </c>
      <c r="D188" s="508" t="s">
        <v>476</v>
      </c>
      <c r="E188" s="507" t="s">
        <v>963</v>
      </c>
      <c r="F188" s="508" t="s">
        <v>964</v>
      </c>
      <c r="G188" s="507" t="s">
        <v>1185</v>
      </c>
      <c r="H188" s="507" t="s">
        <v>1186</v>
      </c>
      <c r="I188" s="510">
        <v>14922.36474609375</v>
      </c>
      <c r="J188" s="510">
        <v>2</v>
      </c>
      <c r="K188" s="511">
        <v>29844.7294921875</v>
      </c>
    </row>
    <row r="189" spans="1:11" ht="14.4" customHeight="1" x14ac:dyDescent="0.3">
      <c r="A189" s="505" t="s">
        <v>462</v>
      </c>
      <c r="B189" s="506" t="s">
        <v>463</v>
      </c>
      <c r="C189" s="507" t="s">
        <v>475</v>
      </c>
      <c r="D189" s="508" t="s">
        <v>476</v>
      </c>
      <c r="E189" s="507" t="s">
        <v>963</v>
      </c>
      <c r="F189" s="508" t="s">
        <v>964</v>
      </c>
      <c r="G189" s="507" t="s">
        <v>1187</v>
      </c>
      <c r="H189" s="507" t="s">
        <v>1188</v>
      </c>
      <c r="I189" s="510">
        <v>23432.19921875</v>
      </c>
      <c r="J189" s="510">
        <v>4</v>
      </c>
      <c r="K189" s="511">
        <v>93728.78125</v>
      </c>
    </row>
    <row r="190" spans="1:11" ht="14.4" customHeight="1" x14ac:dyDescent="0.3">
      <c r="A190" s="505" t="s">
        <v>462</v>
      </c>
      <c r="B190" s="506" t="s">
        <v>463</v>
      </c>
      <c r="C190" s="507" t="s">
        <v>475</v>
      </c>
      <c r="D190" s="508" t="s">
        <v>476</v>
      </c>
      <c r="E190" s="507" t="s">
        <v>963</v>
      </c>
      <c r="F190" s="508" t="s">
        <v>964</v>
      </c>
      <c r="G190" s="507" t="s">
        <v>1189</v>
      </c>
      <c r="H190" s="507" t="s">
        <v>1190</v>
      </c>
      <c r="I190" s="510">
        <v>211.48709451561541</v>
      </c>
      <c r="J190" s="510">
        <v>66</v>
      </c>
      <c r="K190" s="511">
        <v>13922.426712261889</v>
      </c>
    </row>
    <row r="191" spans="1:11" ht="14.4" customHeight="1" x14ac:dyDescent="0.3">
      <c r="A191" s="505" t="s">
        <v>462</v>
      </c>
      <c r="B191" s="506" t="s">
        <v>463</v>
      </c>
      <c r="C191" s="507" t="s">
        <v>475</v>
      </c>
      <c r="D191" s="508" t="s">
        <v>476</v>
      </c>
      <c r="E191" s="507" t="s">
        <v>963</v>
      </c>
      <c r="F191" s="508" t="s">
        <v>964</v>
      </c>
      <c r="G191" s="507" t="s">
        <v>1191</v>
      </c>
      <c r="H191" s="507" t="s">
        <v>1192</v>
      </c>
      <c r="I191" s="510">
        <v>187.21397392235085</v>
      </c>
      <c r="J191" s="510">
        <v>3</v>
      </c>
      <c r="K191" s="511">
        <v>561.64192176705251</v>
      </c>
    </row>
    <row r="192" spans="1:11" ht="14.4" customHeight="1" x14ac:dyDescent="0.3">
      <c r="A192" s="505" t="s">
        <v>462</v>
      </c>
      <c r="B192" s="506" t="s">
        <v>463</v>
      </c>
      <c r="C192" s="507" t="s">
        <v>475</v>
      </c>
      <c r="D192" s="508" t="s">
        <v>476</v>
      </c>
      <c r="E192" s="507" t="s">
        <v>963</v>
      </c>
      <c r="F192" s="508" t="s">
        <v>964</v>
      </c>
      <c r="G192" s="507" t="s">
        <v>1193</v>
      </c>
      <c r="H192" s="507" t="s">
        <v>1194</v>
      </c>
      <c r="I192" s="510">
        <v>5947.85009765625</v>
      </c>
      <c r="J192" s="510">
        <v>1</v>
      </c>
      <c r="K192" s="511">
        <v>5947.85009765625</v>
      </c>
    </row>
    <row r="193" spans="1:11" ht="14.4" customHeight="1" x14ac:dyDescent="0.3">
      <c r="A193" s="505" t="s">
        <v>462</v>
      </c>
      <c r="B193" s="506" t="s">
        <v>463</v>
      </c>
      <c r="C193" s="507" t="s">
        <v>475</v>
      </c>
      <c r="D193" s="508" t="s">
        <v>476</v>
      </c>
      <c r="E193" s="507" t="s">
        <v>963</v>
      </c>
      <c r="F193" s="508" t="s">
        <v>964</v>
      </c>
      <c r="G193" s="507" t="s">
        <v>1195</v>
      </c>
      <c r="H193" s="507" t="s">
        <v>1196</v>
      </c>
      <c r="I193" s="510">
        <v>5947.85009765625</v>
      </c>
      <c r="J193" s="510">
        <v>1</v>
      </c>
      <c r="K193" s="511">
        <v>5947.85009765625</v>
      </c>
    </row>
    <row r="194" spans="1:11" ht="14.4" customHeight="1" x14ac:dyDescent="0.3">
      <c r="A194" s="505" t="s">
        <v>462</v>
      </c>
      <c r="B194" s="506" t="s">
        <v>463</v>
      </c>
      <c r="C194" s="507" t="s">
        <v>475</v>
      </c>
      <c r="D194" s="508" t="s">
        <v>476</v>
      </c>
      <c r="E194" s="507" t="s">
        <v>963</v>
      </c>
      <c r="F194" s="508" t="s">
        <v>964</v>
      </c>
      <c r="G194" s="507" t="s">
        <v>1197</v>
      </c>
      <c r="H194" s="507" t="s">
        <v>1198</v>
      </c>
      <c r="I194" s="510">
        <v>9317</v>
      </c>
      <c r="J194" s="510">
        <v>1</v>
      </c>
      <c r="K194" s="511">
        <v>9317</v>
      </c>
    </row>
    <row r="195" spans="1:11" ht="14.4" customHeight="1" x14ac:dyDescent="0.3">
      <c r="A195" s="505" t="s">
        <v>462</v>
      </c>
      <c r="B195" s="506" t="s">
        <v>463</v>
      </c>
      <c r="C195" s="507" t="s">
        <v>475</v>
      </c>
      <c r="D195" s="508" t="s">
        <v>476</v>
      </c>
      <c r="E195" s="507" t="s">
        <v>963</v>
      </c>
      <c r="F195" s="508" t="s">
        <v>964</v>
      </c>
      <c r="G195" s="507" t="s">
        <v>1199</v>
      </c>
      <c r="H195" s="507" t="s">
        <v>1200</v>
      </c>
      <c r="I195" s="510">
        <v>9317</v>
      </c>
      <c r="J195" s="510">
        <v>1</v>
      </c>
      <c r="K195" s="511">
        <v>9317</v>
      </c>
    </row>
    <row r="196" spans="1:11" ht="14.4" customHeight="1" x14ac:dyDescent="0.3">
      <c r="A196" s="505" t="s">
        <v>462</v>
      </c>
      <c r="B196" s="506" t="s">
        <v>463</v>
      </c>
      <c r="C196" s="507" t="s">
        <v>475</v>
      </c>
      <c r="D196" s="508" t="s">
        <v>476</v>
      </c>
      <c r="E196" s="507" t="s">
        <v>963</v>
      </c>
      <c r="F196" s="508" t="s">
        <v>964</v>
      </c>
      <c r="G196" s="507" t="s">
        <v>1201</v>
      </c>
      <c r="H196" s="507" t="s">
        <v>1202</v>
      </c>
      <c r="I196" s="510">
        <v>1384.27001953125</v>
      </c>
      <c r="J196" s="510">
        <v>1</v>
      </c>
      <c r="K196" s="511">
        <v>1384.27001953125</v>
      </c>
    </row>
    <row r="197" spans="1:11" ht="14.4" customHeight="1" x14ac:dyDescent="0.3">
      <c r="A197" s="505" t="s">
        <v>462</v>
      </c>
      <c r="B197" s="506" t="s">
        <v>463</v>
      </c>
      <c r="C197" s="507" t="s">
        <v>475</v>
      </c>
      <c r="D197" s="508" t="s">
        <v>476</v>
      </c>
      <c r="E197" s="507" t="s">
        <v>963</v>
      </c>
      <c r="F197" s="508" t="s">
        <v>964</v>
      </c>
      <c r="G197" s="507" t="s">
        <v>1203</v>
      </c>
      <c r="H197" s="507" t="s">
        <v>1204</v>
      </c>
      <c r="I197" s="510">
        <v>240.44017643152483</v>
      </c>
      <c r="J197" s="510">
        <v>1</v>
      </c>
      <c r="K197" s="511">
        <v>240.44017643152483</v>
      </c>
    </row>
    <row r="198" spans="1:11" ht="14.4" customHeight="1" x14ac:dyDescent="0.3">
      <c r="A198" s="505" t="s">
        <v>462</v>
      </c>
      <c r="B198" s="506" t="s">
        <v>463</v>
      </c>
      <c r="C198" s="507" t="s">
        <v>475</v>
      </c>
      <c r="D198" s="508" t="s">
        <v>476</v>
      </c>
      <c r="E198" s="507" t="s">
        <v>963</v>
      </c>
      <c r="F198" s="508" t="s">
        <v>964</v>
      </c>
      <c r="G198" s="507" t="s">
        <v>1205</v>
      </c>
      <c r="H198" s="507" t="s">
        <v>1206</v>
      </c>
      <c r="I198" s="510">
        <v>4230.465087890625</v>
      </c>
      <c r="J198" s="510">
        <v>3</v>
      </c>
      <c r="K198" s="511">
        <v>12959.099609375</v>
      </c>
    </row>
    <row r="199" spans="1:11" ht="14.4" customHeight="1" x14ac:dyDescent="0.3">
      <c r="A199" s="505" t="s">
        <v>462</v>
      </c>
      <c r="B199" s="506" t="s">
        <v>463</v>
      </c>
      <c r="C199" s="507" t="s">
        <v>475</v>
      </c>
      <c r="D199" s="508" t="s">
        <v>476</v>
      </c>
      <c r="E199" s="507" t="s">
        <v>963</v>
      </c>
      <c r="F199" s="508" t="s">
        <v>964</v>
      </c>
      <c r="G199" s="507" t="s">
        <v>1207</v>
      </c>
      <c r="H199" s="507" t="s">
        <v>1208</v>
      </c>
      <c r="I199" s="510">
        <v>19057.5</v>
      </c>
      <c r="J199" s="510">
        <v>1</v>
      </c>
      <c r="K199" s="511">
        <v>19057.5</v>
      </c>
    </row>
    <row r="200" spans="1:11" ht="14.4" customHeight="1" x14ac:dyDescent="0.3">
      <c r="A200" s="505" t="s">
        <v>462</v>
      </c>
      <c r="B200" s="506" t="s">
        <v>463</v>
      </c>
      <c r="C200" s="507" t="s">
        <v>475</v>
      </c>
      <c r="D200" s="508" t="s">
        <v>476</v>
      </c>
      <c r="E200" s="507" t="s">
        <v>963</v>
      </c>
      <c r="F200" s="508" t="s">
        <v>964</v>
      </c>
      <c r="G200" s="507" t="s">
        <v>1209</v>
      </c>
      <c r="H200" s="507" t="s">
        <v>1210</v>
      </c>
      <c r="I200" s="510">
        <v>5990</v>
      </c>
      <c r="J200" s="510">
        <v>1</v>
      </c>
      <c r="K200" s="511">
        <v>5990</v>
      </c>
    </row>
    <row r="201" spans="1:11" ht="14.4" customHeight="1" x14ac:dyDescent="0.3">
      <c r="A201" s="505" t="s">
        <v>462</v>
      </c>
      <c r="B201" s="506" t="s">
        <v>463</v>
      </c>
      <c r="C201" s="507" t="s">
        <v>475</v>
      </c>
      <c r="D201" s="508" t="s">
        <v>476</v>
      </c>
      <c r="E201" s="507" t="s">
        <v>963</v>
      </c>
      <c r="F201" s="508" t="s">
        <v>964</v>
      </c>
      <c r="G201" s="507" t="s">
        <v>1211</v>
      </c>
      <c r="H201" s="507" t="s">
        <v>1212</v>
      </c>
      <c r="I201" s="510">
        <v>13492</v>
      </c>
      <c r="J201" s="510">
        <v>6</v>
      </c>
      <c r="K201" s="511">
        <v>80952</v>
      </c>
    </row>
    <row r="202" spans="1:11" ht="14.4" customHeight="1" x14ac:dyDescent="0.3">
      <c r="A202" s="505" t="s">
        <v>462</v>
      </c>
      <c r="B202" s="506" t="s">
        <v>463</v>
      </c>
      <c r="C202" s="507" t="s">
        <v>475</v>
      </c>
      <c r="D202" s="508" t="s">
        <v>476</v>
      </c>
      <c r="E202" s="507" t="s">
        <v>811</v>
      </c>
      <c r="F202" s="508" t="s">
        <v>812</v>
      </c>
      <c r="G202" s="507" t="s">
        <v>1213</v>
      </c>
      <c r="H202" s="507" t="s">
        <v>1214</v>
      </c>
      <c r="I202" s="510">
        <v>239.97999572753906</v>
      </c>
      <c r="J202" s="510">
        <v>12</v>
      </c>
      <c r="K202" s="511">
        <v>2879.800048828125</v>
      </c>
    </row>
    <row r="203" spans="1:11" ht="14.4" customHeight="1" x14ac:dyDescent="0.3">
      <c r="A203" s="505" t="s">
        <v>462</v>
      </c>
      <c r="B203" s="506" t="s">
        <v>463</v>
      </c>
      <c r="C203" s="507" t="s">
        <v>475</v>
      </c>
      <c r="D203" s="508" t="s">
        <v>476</v>
      </c>
      <c r="E203" s="507" t="s">
        <v>811</v>
      </c>
      <c r="F203" s="508" t="s">
        <v>812</v>
      </c>
      <c r="G203" s="507" t="s">
        <v>1215</v>
      </c>
      <c r="H203" s="507" t="s">
        <v>1216</v>
      </c>
      <c r="I203" s="510">
        <v>360.98001098632812</v>
      </c>
      <c r="J203" s="510">
        <v>12</v>
      </c>
      <c r="K203" s="511">
        <v>4331.7998046875</v>
      </c>
    </row>
    <row r="204" spans="1:11" ht="14.4" customHeight="1" x14ac:dyDescent="0.3">
      <c r="A204" s="505" t="s">
        <v>462</v>
      </c>
      <c r="B204" s="506" t="s">
        <v>463</v>
      </c>
      <c r="C204" s="507" t="s">
        <v>475</v>
      </c>
      <c r="D204" s="508" t="s">
        <v>476</v>
      </c>
      <c r="E204" s="507" t="s">
        <v>811</v>
      </c>
      <c r="F204" s="508" t="s">
        <v>812</v>
      </c>
      <c r="G204" s="507" t="s">
        <v>1217</v>
      </c>
      <c r="H204" s="507" t="s">
        <v>1218</v>
      </c>
      <c r="I204" s="510">
        <v>1.9299999475479126</v>
      </c>
      <c r="J204" s="510">
        <v>3072</v>
      </c>
      <c r="K204" s="511">
        <v>5924.159912109375</v>
      </c>
    </row>
    <row r="205" spans="1:11" ht="14.4" customHeight="1" x14ac:dyDescent="0.3">
      <c r="A205" s="505" t="s">
        <v>462</v>
      </c>
      <c r="B205" s="506" t="s">
        <v>463</v>
      </c>
      <c r="C205" s="507" t="s">
        <v>475</v>
      </c>
      <c r="D205" s="508" t="s">
        <v>476</v>
      </c>
      <c r="E205" s="507" t="s">
        <v>811</v>
      </c>
      <c r="F205" s="508" t="s">
        <v>812</v>
      </c>
      <c r="G205" s="507" t="s">
        <v>1219</v>
      </c>
      <c r="H205" s="507" t="s">
        <v>1220</v>
      </c>
      <c r="I205" s="510">
        <v>1.9600000381469727</v>
      </c>
      <c r="J205" s="510">
        <v>3072</v>
      </c>
      <c r="K205" s="511">
        <v>6011.280029296875</v>
      </c>
    </row>
    <row r="206" spans="1:11" ht="14.4" customHeight="1" x14ac:dyDescent="0.3">
      <c r="A206" s="505" t="s">
        <v>462</v>
      </c>
      <c r="B206" s="506" t="s">
        <v>463</v>
      </c>
      <c r="C206" s="507" t="s">
        <v>475</v>
      </c>
      <c r="D206" s="508" t="s">
        <v>476</v>
      </c>
      <c r="E206" s="507" t="s">
        <v>811</v>
      </c>
      <c r="F206" s="508" t="s">
        <v>812</v>
      </c>
      <c r="G206" s="507" t="s">
        <v>815</v>
      </c>
      <c r="H206" s="507" t="s">
        <v>816</v>
      </c>
      <c r="I206" s="510">
        <v>38.360000610351563</v>
      </c>
      <c r="J206" s="510">
        <v>10</v>
      </c>
      <c r="K206" s="511">
        <v>383.57000732421875</v>
      </c>
    </row>
    <row r="207" spans="1:11" ht="14.4" customHeight="1" x14ac:dyDescent="0.3">
      <c r="A207" s="505" t="s">
        <v>462</v>
      </c>
      <c r="B207" s="506" t="s">
        <v>463</v>
      </c>
      <c r="C207" s="507" t="s">
        <v>475</v>
      </c>
      <c r="D207" s="508" t="s">
        <v>476</v>
      </c>
      <c r="E207" s="507" t="s">
        <v>811</v>
      </c>
      <c r="F207" s="508" t="s">
        <v>812</v>
      </c>
      <c r="G207" s="507" t="s">
        <v>1221</v>
      </c>
      <c r="H207" s="507" t="s">
        <v>1222</v>
      </c>
      <c r="I207" s="510">
        <v>38.360000610351563</v>
      </c>
      <c r="J207" s="510">
        <v>10</v>
      </c>
      <c r="K207" s="511">
        <v>383.57000732421875</v>
      </c>
    </row>
    <row r="208" spans="1:11" ht="14.4" customHeight="1" x14ac:dyDescent="0.3">
      <c r="A208" s="505" t="s">
        <v>462</v>
      </c>
      <c r="B208" s="506" t="s">
        <v>463</v>
      </c>
      <c r="C208" s="507" t="s">
        <v>475</v>
      </c>
      <c r="D208" s="508" t="s">
        <v>476</v>
      </c>
      <c r="E208" s="507" t="s">
        <v>811</v>
      </c>
      <c r="F208" s="508" t="s">
        <v>812</v>
      </c>
      <c r="G208" s="507" t="s">
        <v>817</v>
      </c>
      <c r="H208" s="507" t="s">
        <v>818</v>
      </c>
      <c r="I208" s="510">
        <v>94.379997253417969</v>
      </c>
      <c r="J208" s="510">
        <v>4</v>
      </c>
      <c r="K208" s="511">
        <v>377.51998901367187</v>
      </c>
    </row>
    <row r="209" spans="1:11" ht="14.4" customHeight="1" x14ac:dyDescent="0.3">
      <c r="A209" s="505" t="s">
        <v>462</v>
      </c>
      <c r="B209" s="506" t="s">
        <v>463</v>
      </c>
      <c r="C209" s="507" t="s">
        <v>475</v>
      </c>
      <c r="D209" s="508" t="s">
        <v>476</v>
      </c>
      <c r="E209" s="507" t="s">
        <v>811</v>
      </c>
      <c r="F209" s="508" t="s">
        <v>812</v>
      </c>
      <c r="G209" s="507" t="s">
        <v>1223</v>
      </c>
      <c r="H209" s="507" t="s">
        <v>1224</v>
      </c>
      <c r="I209" s="510">
        <v>25.309999465942383</v>
      </c>
      <c r="J209" s="510">
        <v>720</v>
      </c>
      <c r="K209" s="511">
        <v>18222.599609375</v>
      </c>
    </row>
    <row r="210" spans="1:11" ht="14.4" customHeight="1" x14ac:dyDescent="0.3">
      <c r="A210" s="505" t="s">
        <v>462</v>
      </c>
      <c r="B210" s="506" t="s">
        <v>463</v>
      </c>
      <c r="C210" s="507" t="s">
        <v>475</v>
      </c>
      <c r="D210" s="508" t="s">
        <v>476</v>
      </c>
      <c r="E210" s="507" t="s">
        <v>811</v>
      </c>
      <c r="F210" s="508" t="s">
        <v>812</v>
      </c>
      <c r="G210" s="507" t="s">
        <v>1225</v>
      </c>
      <c r="H210" s="507" t="s">
        <v>1226</v>
      </c>
      <c r="I210" s="510">
        <v>0.78333331478966606</v>
      </c>
      <c r="J210" s="510">
        <v>7500</v>
      </c>
      <c r="K210" s="511">
        <v>5920.4201049804687</v>
      </c>
    </row>
    <row r="211" spans="1:11" ht="14.4" customHeight="1" x14ac:dyDescent="0.3">
      <c r="A211" s="505" t="s">
        <v>462</v>
      </c>
      <c r="B211" s="506" t="s">
        <v>463</v>
      </c>
      <c r="C211" s="507" t="s">
        <v>475</v>
      </c>
      <c r="D211" s="508" t="s">
        <v>476</v>
      </c>
      <c r="E211" s="507" t="s">
        <v>811</v>
      </c>
      <c r="F211" s="508" t="s">
        <v>812</v>
      </c>
      <c r="G211" s="507" t="s">
        <v>1227</v>
      </c>
      <c r="H211" s="507" t="s">
        <v>1228</v>
      </c>
      <c r="I211" s="510">
        <v>143.77000427246094</v>
      </c>
      <c r="J211" s="510">
        <v>50</v>
      </c>
      <c r="K211" s="511">
        <v>7188.60986328125</v>
      </c>
    </row>
    <row r="212" spans="1:11" ht="14.4" customHeight="1" x14ac:dyDescent="0.3">
      <c r="A212" s="505" t="s">
        <v>462</v>
      </c>
      <c r="B212" s="506" t="s">
        <v>463</v>
      </c>
      <c r="C212" s="507" t="s">
        <v>475</v>
      </c>
      <c r="D212" s="508" t="s">
        <v>476</v>
      </c>
      <c r="E212" s="507" t="s">
        <v>811</v>
      </c>
      <c r="F212" s="508" t="s">
        <v>812</v>
      </c>
      <c r="G212" s="507" t="s">
        <v>1229</v>
      </c>
      <c r="H212" s="507" t="s">
        <v>1230</v>
      </c>
      <c r="I212" s="510">
        <v>1.3600000143051147</v>
      </c>
      <c r="J212" s="510">
        <v>500</v>
      </c>
      <c r="K212" s="511">
        <v>679.80999755859375</v>
      </c>
    </row>
    <row r="213" spans="1:11" ht="14.4" customHeight="1" x14ac:dyDescent="0.3">
      <c r="A213" s="505" t="s">
        <v>462</v>
      </c>
      <c r="B213" s="506" t="s">
        <v>463</v>
      </c>
      <c r="C213" s="507" t="s">
        <v>475</v>
      </c>
      <c r="D213" s="508" t="s">
        <v>476</v>
      </c>
      <c r="E213" s="507" t="s">
        <v>811</v>
      </c>
      <c r="F213" s="508" t="s">
        <v>812</v>
      </c>
      <c r="G213" s="507" t="s">
        <v>1229</v>
      </c>
      <c r="H213" s="507" t="s">
        <v>1231</v>
      </c>
      <c r="I213" s="510">
        <v>1.3700000047683716</v>
      </c>
      <c r="J213" s="510">
        <v>250</v>
      </c>
      <c r="K213" s="511">
        <v>341.45999145507812</v>
      </c>
    </row>
    <row r="214" spans="1:11" ht="14.4" customHeight="1" x14ac:dyDescent="0.3">
      <c r="A214" s="505" t="s">
        <v>462</v>
      </c>
      <c r="B214" s="506" t="s">
        <v>463</v>
      </c>
      <c r="C214" s="507" t="s">
        <v>475</v>
      </c>
      <c r="D214" s="508" t="s">
        <v>476</v>
      </c>
      <c r="E214" s="507" t="s">
        <v>811</v>
      </c>
      <c r="F214" s="508" t="s">
        <v>812</v>
      </c>
      <c r="G214" s="507" t="s">
        <v>1232</v>
      </c>
      <c r="H214" s="507" t="s">
        <v>1233</v>
      </c>
      <c r="I214" s="510">
        <v>1</v>
      </c>
      <c r="J214" s="510">
        <v>3000</v>
      </c>
      <c r="K214" s="511">
        <v>3012.89990234375</v>
      </c>
    </row>
    <row r="215" spans="1:11" ht="14.4" customHeight="1" x14ac:dyDescent="0.3">
      <c r="A215" s="505" t="s">
        <v>462</v>
      </c>
      <c r="B215" s="506" t="s">
        <v>463</v>
      </c>
      <c r="C215" s="507" t="s">
        <v>475</v>
      </c>
      <c r="D215" s="508" t="s">
        <v>476</v>
      </c>
      <c r="E215" s="507" t="s">
        <v>811</v>
      </c>
      <c r="F215" s="508" t="s">
        <v>812</v>
      </c>
      <c r="G215" s="507" t="s">
        <v>1234</v>
      </c>
      <c r="H215" s="507" t="s">
        <v>1235</v>
      </c>
      <c r="I215" s="510">
        <v>20.329999923706055</v>
      </c>
      <c r="J215" s="510">
        <v>375</v>
      </c>
      <c r="K215" s="511">
        <v>7623</v>
      </c>
    </row>
    <row r="216" spans="1:11" ht="14.4" customHeight="1" x14ac:dyDescent="0.3">
      <c r="A216" s="505" t="s">
        <v>462</v>
      </c>
      <c r="B216" s="506" t="s">
        <v>463</v>
      </c>
      <c r="C216" s="507" t="s">
        <v>475</v>
      </c>
      <c r="D216" s="508" t="s">
        <v>476</v>
      </c>
      <c r="E216" s="507" t="s">
        <v>811</v>
      </c>
      <c r="F216" s="508" t="s">
        <v>812</v>
      </c>
      <c r="G216" s="507" t="s">
        <v>1236</v>
      </c>
      <c r="H216" s="507" t="s">
        <v>1237</v>
      </c>
      <c r="I216" s="510">
        <v>1.440000057220459</v>
      </c>
      <c r="J216" s="510">
        <v>12000</v>
      </c>
      <c r="K216" s="511">
        <v>17278.800415039063</v>
      </c>
    </row>
    <row r="217" spans="1:11" ht="14.4" customHeight="1" x14ac:dyDescent="0.3">
      <c r="A217" s="505" t="s">
        <v>462</v>
      </c>
      <c r="B217" s="506" t="s">
        <v>463</v>
      </c>
      <c r="C217" s="507" t="s">
        <v>475</v>
      </c>
      <c r="D217" s="508" t="s">
        <v>476</v>
      </c>
      <c r="E217" s="507" t="s">
        <v>811</v>
      </c>
      <c r="F217" s="508" t="s">
        <v>812</v>
      </c>
      <c r="G217" s="507" t="s">
        <v>1238</v>
      </c>
      <c r="H217" s="507" t="s">
        <v>1239</v>
      </c>
      <c r="I217" s="510">
        <v>1.5069999933242797</v>
      </c>
      <c r="J217" s="510">
        <v>7000</v>
      </c>
      <c r="K217" s="511">
        <v>10550.500061035156</v>
      </c>
    </row>
    <row r="218" spans="1:11" ht="14.4" customHeight="1" x14ac:dyDescent="0.3">
      <c r="A218" s="505" t="s">
        <v>462</v>
      </c>
      <c r="B218" s="506" t="s">
        <v>463</v>
      </c>
      <c r="C218" s="507" t="s">
        <v>475</v>
      </c>
      <c r="D218" s="508" t="s">
        <v>476</v>
      </c>
      <c r="E218" s="507" t="s">
        <v>811</v>
      </c>
      <c r="F218" s="508" t="s">
        <v>812</v>
      </c>
      <c r="G218" s="507" t="s">
        <v>1240</v>
      </c>
      <c r="H218" s="507" t="s">
        <v>1241</v>
      </c>
      <c r="I218" s="510">
        <v>108.90000152587891</v>
      </c>
      <c r="J218" s="510">
        <v>5</v>
      </c>
      <c r="K218" s="511">
        <v>544.5</v>
      </c>
    </row>
    <row r="219" spans="1:11" ht="14.4" customHeight="1" x14ac:dyDescent="0.3">
      <c r="A219" s="505" t="s">
        <v>462</v>
      </c>
      <c r="B219" s="506" t="s">
        <v>463</v>
      </c>
      <c r="C219" s="507" t="s">
        <v>475</v>
      </c>
      <c r="D219" s="508" t="s">
        <v>476</v>
      </c>
      <c r="E219" s="507" t="s">
        <v>811</v>
      </c>
      <c r="F219" s="508" t="s">
        <v>812</v>
      </c>
      <c r="G219" s="507" t="s">
        <v>1242</v>
      </c>
      <c r="H219" s="507" t="s">
        <v>1243</v>
      </c>
      <c r="I219" s="510">
        <v>1.5399999618530273</v>
      </c>
      <c r="J219" s="510">
        <v>768</v>
      </c>
      <c r="K219" s="511">
        <v>1185.800048828125</v>
      </c>
    </row>
    <row r="220" spans="1:11" ht="14.4" customHeight="1" x14ac:dyDescent="0.3">
      <c r="A220" s="505" t="s">
        <v>462</v>
      </c>
      <c r="B220" s="506" t="s">
        <v>463</v>
      </c>
      <c r="C220" s="507" t="s">
        <v>475</v>
      </c>
      <c r="D220" s="508" t="s">
        <v>476</v>
      </c>
      <c r="E220" s="507" t="s">
        <v>811</v>
      </c>
      <c r="F220" s="508" t="s">
        <v>812</v>
      </c>
      <c r="G220" s="507" t="s">
        <v>1244</v>
      </c>
      <c r="H220" s="507" t="s">
        <v>1245</v>
      </c>
      <c r="I220" s="510">
        <v>2.0999999046325684</v>
      </c>
      <c r="J220" s="510">
        <v>960</v>
      </c>
      <c r="K220" s="511">
        <v>2020.699951171875</v>
      </c>
    </row>
    <row r="221" spans="1:11" ht="14.4" customHeight="1" x14ac:dyDescent="0.3">
      <c r="A221" s="505" t="s">
        <v>462</v>
      </c>
      <c r="B221" s="506" t="s">
        <v>463</v>
      </c>
      <c r="C221" s="507" t="s">
        <v>475</v>
      </c>
      <c r="D221" s="508" t="s">
        <v>476</v>
      </c>
      <c r="E221" s="507" t="s">
        <v>811</v>
      </c>
      <c r="F221" s="508" t="s">
        <v>812</v>
      </c>
      <c r="G221" s="507" t="s">
        <v>1246</v>
      </c>
      <c r="H221" s="507" t="s">
        <v>1247</v>
      </c>
      <c r="I221" s="510">
        <v>0.2800000011920929</v>
      </c>
      <c r="J221" s="510">
        <v>1000</v>
      </c>
      <c r="K221" s="511">
        <v>278.29998779296875</v>
      </c>
    </row>
    <row r="222" spans="1:11" ht="14.4" customHeight="1" x14ac:dyDescent="0.3">
      <c r="A222" s="505" t="s">
        <v>462</v>
      </c>
      <c r="B222" s="506" t="s">
        <v>463</v>
      </c>
      <c r="C222" s="507" t="s">
        <v>475</v>
      </c>
      <c r="D222" s="508" t="s">
        <v>476</v>
      </c>
      <c r="E222" s="507" t="s">
        <v>811</v>
      </c>
      <c r="F222" s="508" t="s">
        <v>812</v>
      </c>
      <c r="G222" s="507" t="s">
        <v>1248</v>
      </c>
      <c r="H222" s="507" t="s">
        <v>1249</v>
      </c>
      <c r="I222" s="510">
        <v>0.45599998831748961</v>
      </c>
      <c r="J222" s="510">
        <v>21000</v>
      </c>
      <c r="K222" s="511">
        <v>9552.380126953125</v>
      </c>
    </row>
    <row r="223" spans="1:11" ht="14.4" customHeight="1" x14ac:dyDescent="0.3">
      <c r="A223" s="505" t="s">
        <v>462</v>
      </c>
      <c r="B223" s="506" t="s">
        <v>463</v>
      </c>
      <c r="C223" s="507" t="s">
        <v>475</v>
      </c>
      <c r="D223" s="508" t="s">
        <v>476</v>
      </c>
      <c r="E223" s="507" t="s">
        <v>811</v>
      </c>
      <c r="F223" s="508" t="s">
        <v>812</v>
      </c>
      <c r="G223" s="507" t="s">
        <v>1250</v>
      </c>
      <c r="H223" s="507" t="s">
        <v>1251</v>
      </c>
      <c r="I223" s="510">
        <v>2.6527273438193579</v>
      </c>
      <c r="J223" s="510">
        <v>8160</v>
      </c>
      <c r="K223" s="511">
        <v>21626.890258789063</v>
      </c>
    </row>
    <row r="224" spans="1:11" ht="14.4" customHeight="1" x14ac:dyDescent="0.3">
      <c r="A224" s="505" t="s">
        <v>462</v>
      </c>
      <c r="B224" s="506" t="s">
        <v>463</v>
      </c>
      <c r="C224" s="507" t="s">
        <v>475</v>
      </c>
      <c r="D224" s="508" t="s">
        <v>476</v>
      </c>
      <c r="E224" s="507" t="s">
        <v>811</v>
      </c>
      <c r="F224" s="508" t="s">
        <v>812</v>
      </c>
      <c r="G224" s="507" t="s">
        <v>1252</v>
      </c>
      <c r="H224" s="507" t="s">
        <v>1253</v>
      </c>
      <c r="I224" s="510">
        <v>2.8483332792917886</v>
      </c>
      <c r="J224" s="510">
        <v>11520</v>
      </c>
      <c r="K224" s="511">
        <v>32577.339599609375</v>
      </c>
    </row>
    <row r="225" spans="1:11" ht="14.4" customHeight="1" x14ac:dyDescent="0.3">
      <c r="A225" s="505" t="s">
        <v>462</v>
      </c>
      <c r="B225" s="506" t="s">
        <v>463</v>
      </c>
      <c r="C225" s="507" t="s">
        <v>475</v>
      </c>
      <c r="D225" s="508" t="s">
        <v>476</v>
      </c>
      <c r="E225" s="507" t="s">
        <v>811</v>
      </c>
      <c r="F225" s="508" t="s">
        <v>812</v>
      </c>
      <c r="G225" s="507" t="s">
        <v>1252</v>
      </c>
      <c r="H225" s="507" t="s">
        <v>1254</v>
      </c>
      <c r="I225" s="510">
        <v>2.8074999451637268</v>
      </c>
      <c r="J225" s="510">
        <v>6720</v>
      </c>
      <c r="K225" s="511">
        <v>18875.05029296875</v>
      </c>
    </row>
    <row r="226" spans="1:11" ht="14.4" customHeight="1" x14ac:dyDescent="0.3">
      <c r="A226" s="505" t="s">
        <v>462</v>
      </c>
      <c r="B226" s="506" t="s">
        <v>463</v>
      </c>
      <c r="C226" s="507" t="s">
        <v>475</v>
      </c>
      <c r="D226" s="508" t="s">
        <v>476</v>
      </c>
      <c r="E226" s="507" t="s">
        <v>811</v>
      </c>
      <c r="F226" s="508" t="s">
        <v>812</v>
      </c>
      <c r="G226" s="507" t="s">
        <v>1255</v>
      </c>
      <c r="H226" s="507" t="s">
        <v>1256</v>
      </c>
      <c r="I226" s="510">
        <v>2.4150000810623169</v>
      </c>
      <c r="J226" s="510">
        <v>7680</v>
      </c>
      <c r="K226" s="511">
        <v>18475.7998046875</v>
      </c>
    </row>
    <row r="227" spans="1:11" ht="14.4" customHeight="1" x14ac:dyDescent="0.3">
      <c r="A227" s="505" t="s">
        <v>462</v>
      </c>
      <c r="B227" s="506" t="s">
        <v>463</v>
      </c>
      <c r="C227" s="507" t="s">
        <v>475</v>
      </c>
      <c r="D227" s="508" t="s">
        <v>476</v>
      </c>
      <c r="E227" s="507" t="s">
        <v>811</v>
      </c>
      <c r="F227" s="508" t="s">
        <v>812</v>
      </c>
      <c r="G227" s="507" t="s">
        <v>1255</v>
      </c>
      <c r="H227" s="507" t="s">
        <v>1257</v>
      </c>
      <c r="I227" s="510">
        <v>2.369999885559082</v>
      </c>
      <c r="J227" s="510">
        <v>960</v>
      </c>
      <c r="K227" s="511">
        <v>2275.8701171875</v>
      </c>
    </row>
    <row r="228" spans="1:11" ht="14.4" customHeight="1" x14ac:dyDescent="0.3">
      <c r="A228" s="505" t="s">
        <v>462</v>
      </c>
      <c r="B228" s="506" t="s">
        <v>463</v>
      </c>
      <c r="C228" s="507" t="s">
        <v>475</v>
      </c>
      <c r="D228" s="508" t="s">
        <v>476</v>
      </c>
      <c r="E228" s="507" t="s">
        <v>811</v>
      </c>
      <c r="F228" s="508" t="s">
        <v>812</v>
      </c>
      <c r="G228" s="507" t="s">
        <v>1258</v>
      </c>
      <c r="H228" s="507" t="s">
        <v>1259</v>
      </c>
      <c r="I228" s="510">
        <v>0.12799999713897706</v>
      </c>
      <c r="J228" s="510">
        <v>21000</v>
      </c>
      <c r="K228" s="511">
        <v>2687.3399963378906</v>
      </c>
    </row>
    <row r="229" spans="1:11" ht="14.4" customHeight="1" x14ac:dyDescent="0.3">
      <c r="A229" s="505" t="s">
        <v>462</v>
      </c>
      <c r="B229" s="506" t="s">
        <v>463</v>
      </c>
      <c r="C229" s="507" t="s">
        <v>475</v>
      </c>
      <c r="D229" s="508" t="s">
        <v>476</v>
      </c>
      <c r="E229" s="507" t="s">
        <v>811</v>
      </c>
      <c r="F229" s="508" t="s">
        <v>812</v>
      </c>
      <c r="G229" s="507" t="s">
        <v>1260</v>
      </c>
      <c r="H229" s="507" t="s">
        <v>1261</v>
      </c>
      <c r="I229" s="510">
        <v>6352.5</v>
      </c>
      <c r="J229" s="510">
        <v>11</v>
      </c>
      <c r="K229" s="511">
        <v>69877.5</v>
      </c>
    </row>
    <row r="230" spans="1:11" ht="14.4" customHeight="1" x14ac:dyDescent="0.3">
      <c r="A230" s="505" t="s">
        <v>462</v>
      </c>
      <c r="B230" s="506" t="s">
        <v>463</v>
      </c>
      <c r="C230" s="507" t="s">
        <v>475</v>
      </c>
      <c r="D230" s="508" t="s">
        <v>476</v>
      </c>
      <c r="E230" s="507" t="s">
        <v>811</v>
      </c>
      <c r="F230" s="508" t="s">
        <v>812</v>
      </c>
      <c r="G230" s="507" t="s">
        <v>1262</v>
      </c>
      <c r="H230" s="507" t="s">
        <v>1263</v>
      </c>
      <c r="I230" s="510">
        <v>6.7800002098083496</v>
      </c>
      <c r="J230" s="510">
        <v>125</v>
      </c>
      <c r="K230" s="511">
        <v>847</v>
      </c>
    </row>
    <row r="231" spans="1:11" ht="14.4" customHeight="1" x14ac:dyDescent="0.3">
      <c r="A231" s="505" t="s">
        <v>462</v>
      </c>
      <c r="B231" s="506" t="s">
        <v>463</v>
      </c>
      <c r="C231" s="507" t="s">
        <v>475</v>
      </c>
      <c r="D231" s="508" t="s">
        <v>476</v>
      </c>
      <c r="E231" s="507" t="s">
        <v>811</v>
      </c>
      <c r="F231" s="508" t="s">
        <v>812</v>
      </c>
      <c r="G231" s="507" t="s">
        <v>1264</v>
      </c>
      <c r="H231" s="507" t="s">
        <v>1265</v>
      </c>
      <c r="I231" s="510">
        <v>4111.580078125</v>
      </c>
      <c r="J231" s="510">
        <v>5</v>
      </c>
      <c r="K231" s="511">
        <v>20557.900390625</v>
      </c>
    </row>
    <row r="232" spans="1:11" ht="14.4" customHeight="1" x14ac:dyDescent="0.3">
      <c r="A232" s="505" t="s">
        <v>462</v>
      </c>
      <c r="B232" s="506" t="s">
        <v>463</v>
      </c>
      <c r="C232" s="507" t="s">
        <v>475</v>
      </c>
      <c r="D232" s="508" t="s">
        <v>476</v>
      </c>
      <c r="E232" s="507" t="s">
        <v>811</v>
      </c>
      <c r="F232" s="508" t="s">
        <v>812</v>
      </c>
      <c r="G232" s="507" t="s">
        <v>1266</v>
      </c>
      <c r="H232" s="507" t="s">
        <v>1267</v>
      </c>
      <c r="I232" s="510">
        <v>1.2799999713897705</v>
      </c>
      <c r="J232" s="510">
        <v>1000</v>
      </c>
      <c r="K232" s="511">
        <v>1277.760009765625</v>
      </c>
    </row>
    <row r="233" spans="1:11" ht="14.4" customHeight="1" x14ac:dyDescent="0.3">
      <c r="A233" s="505" t="s">
        <v>462</v>
      </c>
      <c r="B233" s="506" t="s">
        <v>463</v>
      </c>
      <c r="C233" s="507" t="s">
        <v>475</v>
      </c>
      <c r="D233" s="508" t="s">
        <v>476</v>
      </c>
      <c r="E233" s="507" t="s">
        <v>821</v>
      </c>
      <c r="F233" s="508" t="s">
        <v>822</v>
      </c>
      <c r="G233" s="507" t="s">
        <v>823</v>
      </c>
      <c r="H233" s="507" t="s">
        <v>824</v>
      </c>
      <c r="I233" s="510">
        <v>0.62999999523162842</v>
      </c>
      <c r="J233" s="510">
        <v>1500</v>
      </c>
      <c r="K233" s="511">
        <v>945</v>
      </c>
    </row>
    <row r="234" spans="1:11" ht="14.4" customHeight="1" x14ac:dyDescent="0.3">
      <c r="A234" s="505" t="s">
        <v>462</v>
      </c>
      <c r="B234" s="506" t="s">
        <v>463</v>
      </c>
      <c r="C234" s="507" t="s">
        <v>475</v>
      </c>
      <c r="D234" s="508" t="s">
        <v>476</v>
      </c>
      <c r="E234" s="507" t="s">
        <v>821</v>
      </c>
      <c r="F234" s="508" t="s">
        <v>822</v>
      </c>
      <c r="G234" s="507" t="s">
        <v>825</v>
      </c>
      <c r="H234" s="507" t="s">
        <v>826</v>
      </c>
      <c r="I234" s="510">
        <v>1.4950000047683716</v>
      </c>
      <c r="J234" s="510">
        <v>200</v>
      </c>
      <c r="K234" s="511">
        <v>299</v>
      </c>
    </row>
    <row r="235" spans="1:11" ht="14.4" customHeight="1" x14ac:dyDescent="0.3">
      <c r="A235" s="505" t="s">
        <v>462</v>
      </c>
      <c r="B235" s="506" t="s">
        <v>463</v>
      </c>
      <c r="C235" s="507" t="s">
        <v>475</v>
      </c>
      <c r="D235" s="508" t="s">
        <v>476</v>
      </c>
      <c r="E235" s="507" t="s">
        <v>821</v>
      </c>
      <c r="F235" s="508" t="s">
        <v>822</v>
      </c>
      <c r="G235" s="507" t="s">
        <v>1268</v>
      </c>
      <c r="H235" s="507" t="s">
        <v>1269</v>
      </c>
      <c r="I235" s="510">
        <v>98.379997253417969</v>
      </c>
      <c r="J235" s="510">
        <v>4</v>
      </c>
      <c r="K235" s="511">
        <v>393.51998901367187</v>
      </c>
    </row>
    <row r="236" spans="1:11" ht="14.4" customHeight="1" x14ac:dyDescent="0.3">
      <c r="A236" s="505" t="s">
        <v>462</v>
      </c>
      <c r="B236" s="506" t="s">
        <v>463</v>
      </c>
      <c r="C236" s="507" t="s">
        <v>475</v>
      </c>
      <c r="D236" s="508" t="s">
        <v>476</v>
      </c>
      <c r="E236" s="507" t="s">
        <v>821</v>
      </c>
      <c r="F236" s="508" t="s">
        <v>822</v>
      </c>
      <c r="G236" s="507" t="s">
        <v>852</v>
      </c>
      <c r="H236" s="507" t="s">
        <v>853</v>
      </c>
      <c r="I236" s="510">
        <v>27.875</v>
      </c>
      <c r="J236" s="510">
        <v>4</v>
      </c>
      <c r="K236" s="511">
        <v>111.5</v>
      </c>
    </row>
    <row r="237" spans="1:11" ht="14.4" customHeight="1" x14ac:dyDescent="0.3">
      <c r="A237" s="505" t="s">
        <v>462</v>
      </c>
      <c r="B237" s="506" t="s">
        <v>463</v>
      </c>
      <c r="C237" s="507" t="s">
        <v>475</v>
      </c>
      <c r="D237" s="508" t="s">
        <v>476</v>
      </c>
      <c r="E237" s="507" t="s">
        <v>821</v>
      </c>
      <c r="F237" s="508" t="s">
        <v>822</v>
      </c>
      <c r="G237" s="507" t="s">
        <v>854</v>
      </c>
      <c r="H237" s="507" t="s">
        <v>855</v>
      </c>
      <c r="I237" s="510">
        <v>28.739999771118164</v>
      </c>
      <c r="J237" s="510">
        <v>10</v>
      </c>
      <c r="K237" s="511">
        <v>287.40000152587891</v>
      </c>
    </row>
    <row r="238" spans="1:11" ht="14.4" customHeight="1" x14ac:dyDescent="0.3">
      <c r="A238" s="505" t="s">
        <v>462</v>
      </c>
      <c r="B238" s="506" t="s">
        <v>463</v>
      </c>
      <c r="C238" s="507" t="s">
        <v>475</v>
      </c>
      <c r="D238" s="508" t="s">
        <v>476</v>
      </c>
      <c r="E238" s="507" t="s">
        <v>858</v>
      </c>
      <c r="F238" s="508" t="s">
        <v>859</v>
      </c>
      <c r="G238" s="507" t="s">
        <v>1270</v>
      </c>
      <c r="H238" s="507" t="s">
        <v>1271</v>
      </c>
      <c r="I238" s="510">
        <v>70.800003051757813</v>
      </c>
      <c r="J238" s="510">
        <v>200</v>
      </c>
      <c r="K238" s="511">
        <v>14159.419921875</v>
      </c>
    </row>
    <row r="239" spans="1:11" ht="14.4" customHeight="1" x14ac:dyDescent="0.3">
      <c r="A239" s="505" t="s">
        <v>462</v>
      </c>
      <c r="B239" s="506" t="s">
        <v>463</v>
      </c>
      <c r="C239" s="507" t="s">
        <v>475</v>
      </c>
      <c r="D239" s="508" t="s">
        <v>476</v>
      </c>
      <c r="E239" s="507" t="s">
        <v>858</v>
      </c>
      <c r="F239" s="508" t="s">
        <v>859</v>
      </c>
      <c r="G239" s="507" t="s">
        <v>1272</v>
      </c>
      <c r="H239" s="507" t="s">
        <v>1273</v>
      </c>
      <c r="I239" s="510">
        <v>58.810001373291016</v>
      </c>
      <c r="J239" s="510">
        <v>240</v>
      </c>
      <c r="K239" s="511">
        <v>13939.200439453125</v>
      </c>
    </row>
    <row r="240" spans="1:11" ht="14.4" customHeight="1" x14ac:dyDescent="0.3">
      <c r="A240" s="505" t="s">
        <v>462</v>
      </c>
      <c r="B240" s="506" t="s">
        <v>463</v>
      </c>
      <c r="C240" s="507" t="s">
        <v>475</v>
      </c>
      <c r="D240" s="508" t="s">
        <v>476</v>
      </c>
      <c r="E240" s="507" t="s">
        <v>858</v>
      </c>
      <c r="F240" s="508" t="s">
        <v>859</v>
      </c>
      <c r="G240" s="507" t="s">
        <v>1274</v>
      </c>
      <c r="H240" s="507" t="s">
        <v>1275</v>
      </c>
      <c r="I240" s="510">
        <v>2972.669921875</v>
      </c>
      <c r="J240" s="510">
        <v>1</v>
      </c>
      <c r="K240" s="511">
        <v>2972.669921875</v>
      </c>
    </row>
    <row r="241" spans="1:11" ht="14.4" customHeight="1" x14ac:dyDescent="0.3">
      <c r="A241" s="505" t="s">
        <v>462</v>
      </c>
      <c r="B241" s="506" t="s">
        <v>463</v>
      </c>
      <c r="C241" s="507" t="s">
        <v>475</v>
      </c>
      <c r="D241" s="508" t="s">
        <v>476</v>
      </c>
      <c r="E241" s="507" t="s">
        <v>858</v>
      </c>
      <c r="F241" s="508" t="s">
        <v>859</v>
      </c>
      <c r="G241" s="507" t="s">
        <v>1276</v>
      </c>
      <c r="H241" s="507" t="s">
        <v>1277</v>
      </c>
      <c r="I241" s="510">
        <v>2751.5400390625</v>
      </c>
      <c r="J241" s="510">
        <v>5</v>
      </c>
      <c r="K241" s="511">
        <v>13757.7001953125</v>
      </c>
    </row>
    <row r="242" spans="1:11" ht="14.4" customHeight="1" x14ac:dyDescent="0.3">
      <c r="A242" s="505" t="s">
        <v>462</v>
      </c>
      <c r="B242" s="506" t="s">
        <v>463</v>
      </c>
      <c r="C242" s="507" t="s">
        <v>475</v>
      </c>
      <c r="D242" s="508" t="s">
        <v>476</v>
      </c>
      <c r="E242" s="507" t="s">
        <v>858</v>
      </c>
      <c r="F242" s="508" t="s">
        <v>859</v>
      </c>
      <c r="G242" s="507" t="s">
        <v>1278</v>
      </c>
      <c r="H242" s="507" t="s">
        <v>1279</v>
      </c>
      <c r="I242" s="510">
        <v>21809.1953125</v>
      </c>
      <c r="J242" s="510">
        <v>4</v>
      </c>
      <c r="K242" s="511">
        <v>87236.78125</v>
      </c>
    </row>
    <row r="243" spans="1:11" ht="14.4" customHeight="1" x14ac:dyDescent="0.3">
      <c r="A243" s="505" t="s">
        <v>462</v>
      </c>
      <c r="B243" s="506" t="s">
        <v>463</v>
      </c>
      <c r="C243" s="507" t="s">
        <v>475</v>
      </c>
      <c r="D243" s="508" t="s">
        <v>476</v>
      </c>
      <c r="E243" s="507" t="s">
        <v>858</v>
      </c>
      <c r="F243" s="508" t="s">
        <v>859</v>
      </c>
      <c r="G243" s="507" t="s">
        <v>870</v>
      </c>
      <c r="H243" s="507" t="s">
        <v>871</v>
      </c>
      <c r="I243" s="510">
        <v>4.6228570938110352</v>
      </c>
      <c r="J243" s="510">
        <v>400</v>
      </c>
      <c r="K243" s="511">
        <v>1849</v>
      </c>
    </row>
    <row r="244" spans="1:11" ht="14.4" customHeight="1" x14ac:dyDescent="0.3">
      <c r="A244" s="505" t="s">
        <v>462</v>
      </c>
      <c r="B244" s="506" t="s">
        <v>463</v>
      </c>
      <c r="C244" s="507" t="s">
        <v>475</v>
      </c>
      <c r="D244" s="508" t="s">
        <v>476</v>
      </c>
      <c r="E244" s="507" t="s">
        <v>858</v>
      </c>
      <c r="F244" s="508" t="s">
        <v>859</v>
      </c>
      <c r="G244" s="507" t="s">
        <v>1280</v>
      </c>
      <c r="H244" s="507" t="s">
        <v>1281</v>
      </c>
      <c r="I244" s="510">
        <v>10.920000076293945</v>
      </c>
      <c r="J244" s="510">
        <v>400</v>
      </c>
      <c r="K244" s="511">
        <v>4368.10009765625</v>
      </c>
    </row>
    <row r="245" spans="1:11" ht="14.4" customHeight="1" x14ac:dyDescent="0.3">
      <c r="A245" s="505" t="s">
        <v>462</v>
      </c>
      <c r="B245" s="506" t="s">
        <v>463</v>
      </c>
      <c r="C245" s="507" t="s">
        <v>475</v>
      </c>
      <c r="D245" s="508" t="s">
        <v>476</v>
      </c>
      <c r="E245" s="507" t="s">
        <v>858</v>
      </c>
      <c r="F245" s="508" t="s">
        <v>859</v>
      </c>
      <c r="G245" s="507" t="s">
        <v>1282</v>
      </c>
      <c r="H245" s="507" t="s">
        <v>1283</v>
      </c>
      <c r="I245" s="510">
        <v>1.6100000143051147</v>
      </c>
      <c r="J245" s="510">
        <v>250</v>
      </c>
      <c r="K245" s="511">
        <v>401.72000122070312</v>
      </c>
    </row>
    <row r="246" spans="1:11" ht="14.4" customHeight="1" x14ac:dyDescent="0.3">
      <c r="A246" s="505" t="s">
        <v>462</v>
      </c>
      <c r="B246" s="506" t="s">
        <v>463</v>
      </c>
      <c r="C246" s="507" t="s">
        <v>475</v>
      </c>
      <c r="D246" s="508" t="s">
        <v>476</v>
      </c>
      <c r="E246" s="507" t="s">
        <v>858</v>
      </c>
      <c r="F246" s="508" t="s">
        <v>859</v>
      </c>
      <c r="G246" s="507" t="s">
        <v>880</v>
      </c>
      <c r="H246" s="507" t="s">
        <v>881</v>
      </c>
      <c r="I246" s="510">
        <v>13.310000419616699</v>
      </c>
      <c r="J246" s="510">
        <v>45</v>
      </c>
      <c r="K246" s="511">
        <v>598.95001983642578</v>
      </c>
    </row>
    <row r="247" spans="1:11" ht="14.4" customHeight="1" x14ac:dyDescent="0.3">
      <c r="A247" s="505" t="s">
        <v>462</v>
      </c>
      <c r="B247" s="506" t="s">
        <v>463</v>
      </c>
      <c r="C247" s="507" t="s">
        <v>475</v>
      </c>
      <c r="D247" s="508" t="s">
        <v>476</v>
      </c>
      <c r="E247" s="507" t="s">
        <v>858</v>
      </c>
      <c r="F247" s="508" t="s">
        <v>859</v>
      </c>
      <c r="G247" s="507" t="s">
        <v>882</v>
      </c>
      <c r="H247" s="507" t="s">
        <v>883</v>
      </c>
      <c r="I247" s="510">
        <v>25.531111823187935</v>
      </c>
      <c r="J247" s="510">
        <v>90.00100040435791</v>
      </c>
      <c r="K247" s="511">
        <v>2297.8500213623047</v>
      </c>
    </row>
    <row r="248" spans="1:11" ht="14.4" customHeight="1" x14ac:dyDescent="0.3">
      <c r="A248" s="505" t="s">
        <v>462</v>
      </c>
      <c r="B248" s="506" t="s">
        <v>463</v>
      </c>
      <c r="C248" s="507" t="s">
        <v>475</v>
      </c>
      <c r="D248" s="508" t="s">
        <v>476</v>
      </c>
      <c r="E248" s="507" t="s">
        <v>858</v>
      </c>
      <c r="F248" s="508" t="s">
        <v>859</v>
      </c>
      <c r="G248" s="507" t="s">
        <v>1284</v>
      </c>
      <c r="H248" s="507" t="s">
        <v>1285</v>
      </c>
      <c r="I248" s="510">
        <v>703.010009765625</v>
      </c>
      <c r="J248" s="510">
        <v>1</v>
      </c>
      <c r="K248" s="511">
        <v>703.010009765625</v>
      </c>
    </row>
    <row r="249" spans="1:11" ht="14.4" customHeight="1" x14ac:dyDescent="0.3">
      <c r="A249" s="505" t="s">
        <v>462</v>
      </c>
      <c r="B249" s="506" t="s">
        <v>463</v>
      </c>
      <c r="C249" s="507" t="s">
        <v>475</v>
      </c>
      <c r="D249" s="508" t="s">
        <v>476</v>
      </c>
      <c r="E249" s="507" t="s">
        <v>858</v>
      </c>
      <c r="F249" s="508" t="s">
        <v>859</v>
      </c>
      <c r="G249" s="507" t="s">
        <v>1286</v>
      </c>
      <c r="H249" s="507" t="s">
        <v>1287</v>
      </c>
      <c r="I249" s="510">
        <v>1.75</v>
      </c>
      <c r="J249" s="510">
        <v>1700</v>
      </c>
      <c r="K249" s="511">
        <v>2982.64990234375</v>
      </c>
    </row>
    <row r="250" spans="1:11" ht="14.4" customHeight="1" x14ac:dyDescent="0.3">
      <c r="A250" s="505" t="s">
        <v>462</v>
      </c>
      <c r="B250" s="506" t="s">
        <v>463</v>
      </c>
      <c r="C250" s="507" t="s">
        <v>475</v>
      </c>
      <c r="D250" s="508" t="s">
        <v>476</v>
      </c>
      <c r="E250" s="507" t="s">
        <v>858</v>
      </c>
      <c r="F250" s="508" t="s">
        <v>859</v>
      </c>
      <c r="G250" s="507" t="s">
        <v>1288</v>
      </c>
      <c r="H250" s="507" t="s">
        <v>1289</v>
      </c>
      <c r="I250" s="510">
        <v>3.7899999618530273</v>
      </c>
      <c r="J250" s="510">
        <v>480</v>
      </c>
      <c r="K250" s="511">
        <v>1819.8399658203125</v>
      </c>
    </row>
    <row r="251" spans="1:11" ht="14.4" customHeight="1" x14ac:dyDescent="0.3">
      <c r="A251" s="505" t="s">
        <v>462</v>
      </c>
      <c r="B251" s="506" t="s">
        <v>463</v>
      </c>
      <c r="C251" s="507" t="s">
        <v>475</v>
      </c>
      <c r="D251" s="508" t="s">
        <v>476</v>
      </c>
      <c r="E251" s="507" t="s">
        <v>858</v>
      </c>
      <c r="F251" s="508" t="s">
        <v>859</v>
      </c>
      <c r="G251" s="507" t="s">
        <v>1290</v>
      </c>
      <c r="H251" s="507" t="s">
        <v>1291</v>
      </c>
      <c r="I251" s="510">
        <v>335.17001342773437</v>
      </c>
      <c r="J251" s="510">
        <v>2</v>
      </c>
      <c r="K251" s="511">
        <v>670.34002685546875</v>
      </c>
    </row>
    <row r="252" spans="1:11" ht="14.4" customHeight="1" x14ac:dyDescent="0.3">
      <c r="A252" s="505" t="s">
        <v>462</v>
      </c>
      <c r="B252" s="506" t="s">
        <v>463</v>
      </c>
      <c r="C252" s="507" t="s">
        <v>475</v>
      </c>
      <c r="D252" s="508" t="s">
        <v>476</v>
      </c>
      <c r="E252" s="507" t="s">
        <v>858</v>
      </c>
      <c r="F252" s="508" t="s">
        <v>859</v>
      </c>
      <c r="G252" s="507" t="s">
        <v>899</v>
      </c>
      <c r="H252" s="507" t="s">
        <v>900</v>
      </c>
      <c r="I252" s="510">
        <v>0.46857142448425293</v>
      </c>
      <c r="J252" s="510">
        <v>1000</v>
      </c>
      <c r="K252" s="511">
        <v>467</v>
      </c>
    </row>
    <row r="253" spans="1:11" ht="14.4" customHeight="1" x14ac:dyDescent="0.3">
      <c r="A253" s="505" t="s">
        <v>462</v>
      </c>
      <c r="B253" s="506" t="s">
        <v>463</v>
      </c>
      <c r="C253" s="507" t="s">
        <v>475</v>
      </c>
      <c r="D253" s="508" t="s">
        <v>476</v>
      </c>
      <c r="E253" s="507" t="s">
        <v>858</v>
      </c>
      <c r="F253" s="508" t="s">
        <v>859</v>
      </c>
      <c r="G253" s="507" t="s">
        <v>1292</v>
      </c>
      <c r="H253" s="507" t="s">
        <v>1293</v>
      </c>
      <c r="I253" s="510">
        <v>7203.72021484375</v>
      </c>
      <c r="J253" s="510">
        <v>1</v>
      </c>
      <c r="K253" s="511">
        <v>7203.72021484375</v>
      </c>
    </row>
    <row r="254" spans="1:11" ht="14.4" customHeight="1" x14ac:dyDescent="0.3">
      <c r="A254" s="505" t="s">
        <v>462</v>
      </c>
      <c r="B254" s="506" t="s">
        <v>463</v>
      </c>
      <c r="C254" s="507" t="s">
        <v>475</v>
      </c>
      <c r="D254" s="508" t="s">
        <v>476</v>
      </c>
      <c r="E254" s="507" t="s">
        <v>858</v>
      </c>
      <c r="F254" s="508" t="s">
        <v>859</v>
      </c>
      <c r="G254" s="507" t="s">
        <v>1294</v>
      </c>
      <c r="H254" s="507" t="s">
        <v>1295</v>
      </c>
      <c r="I254" s="510">
        <v>0.23999999463558197</v>
      </c>
      <c r="J254" s="510">
        <v>1000</v>
      </c>
      <c r="K254" s="511">
        <v>238.85000610351562</v>
      </c>
    </row>
    <row r="255" spans="1:11" ht="14.4" customHeight="1" x14ac:dyDescent="0.3">
      <c r="A255" s="505" t="s">
        <v>462</v>
      </c>
      <c r="B255" s="506" t="s">
        <v>463</v>
      </c>
      <c r="C255" s="507" t="s">
        <v>475</v>
      </c>
      <c r="D255" s="508" t="s">
        <v>476</v>
      </c>
      <c r="E255" s="507" t="s">
        <v>858</v>
      </c>
      <c r="F255" s="508" t="s">
        <v>859</v>
      </c>
      <c r="G255" s="507" t="s">
        <v>1296</v>
      </c>
      <c r="H255" s="507" t="s">
        <v>1297</v>
      </c>
      <c r="I255" s="510">
        <v>93.169998168945313</v>
      </c>
      <c r="J255" s="510">
        <v>10</v>
      </c>
      <c r="K255" s="511">
        <v>931.70001220703125</v>
      </c>
    </row>
    <row r="256" spans="1:11" ht="14.4" customHeight="1" x14ac:dyDescent="0.3">
      <c r="A256" s="505" t="s">
        <v>462</v>
      </c>
      <c r="B256" s="506" t="s">
        <v>463</v>
      </c>
      <c r="C256" s="507" t="s">
        <v>475</v>
      </c>
      <c r="D256" s="508" t="s">
        <v>476</v>
      </c>
      <c r="E256" s="507" t="s">
        <v>858</v>
      </c>
      <c r="F256" s="508" t="s">
        <v>859</v>
      </c>
      <c r="G256" s="507" t="s">
        <v>927</v>
      </c>
      <c r="H256" s="507" t="s">
        <v>928</v>
      </c>
      <c r="I256" s="510">
        <v>3.6099998950958252</v>
      </c>
      <c r="J256" s="510">
        <v>50</v>
      </c>
      <c r="K256" s="511">
        <v>180.28999328613281</v>
      </c>
    </row>
    <row r="257" spans="1:11" ht="14.4" customHeight="1" x14ac:dyDescent="0.3">
      <c r="A257" s="505" t="s">
        <v>462</v>
      </c>
      <c r="B257" s="506" t="s">
        <v>463</v>
      </c>
      <c r="C257" s="507" t="s">
        <v>475</v>
      </c>
      <c r="D257" s="508" t="s">
        <v>476</v>
      </c>
      <c r="E257" s="507" t="s">
        <v>858</v>
      </c>
      <c r="F257" s="508" t="s">
        <v>859</v>
      </c>
      <c r="G257" s="507" t="s">
        <v>1298</v>
      </c>
      <c r="H257" s="507" t="s">
        <v>1299</v>
      </c>
      <c r="I257" s="510">
        <v>1.9985714299338204</v>
      </c>
      <c r="J257" s="510">
        <v>1400</v>
      </c>
      <c r="K257" s="511">
        <v>2798.22998046875</v>
      </c>
    </row>
    <row r="258" spans="1:11" ht="14.4" customHeight="1" x14ac:dyDescent="0.3">
      <c r="A258" s="505" t="s">
        <v>462</v>
      </c>
      <c r="B258" s="506" t="s">
        <v>463</v>
      </c>
      <c r="C258" s="507" t="s">
        <v>475</v>
      </c>
      <c r="D258" s="508" t="s">
        <v>476</v>
      </c>
      <c r="E258" s="507" t="s">
        <v>858</v>
      </c>
      <c r="F258" s="508" t="s">
        <v>859</v>
      </c>
      <c r="G258" s="507" t="s">
        <v>929</v>
      </c>
      <c r="H258" s="507" t="s">
        <v>1300</v>
      </c>
      <c r="I258" s="510">
        <v>1.9700000286102295</v>
      </c>
      <c r="J258" s="510">
        <v>1400</v>
      </c>
      <c r="K258" s="511">
        <v>2753.60009765625</v>
      </c>
    </row>
    <row r="259" spans="1:11" ht="14.4" customHeight="1" x14ac:dyDescent="0.3">
      <c r="A259" s="505" t="s">
        <v>462</v>
      </c>
      <c r="B259" s="506" t="s">
        <v>463</v>
      </c>
      <c r="C259" s="507" t="s">
        <v>475</v>
      </c>
      <c r="D259" s="508" t="s">
        <v>476</v>
      </c>
      <c r="E259" s="507" t="s">
        <v>858</v>
      </c>
      <c r="F259" s="508" t="s">
        <v>859</v>
      </c>
      <c r="G259" s="507" t="s">
        <v>931</v>
      </c>
      <c r="H259" s="507" t="s">
        <v>932</v>
      </c>
      <c r="I259" s="510">
        <v>2.1050000190734863</v>
      </c>
      <c r="J259" s="510">
        <v>2400</v>
      </c>
      <c r="K259" s="511">
        <v>5056.590087890625</v>
      </c>
    </row>
    <row r="260" spans="1:11" ht="14.4" customHeight="1" x14ac:dyDescent="0.3">
      <c r="A260" s="505" t="s">
        <v>462</v>
      </c>
      <c r="B260" s="506" t="s">
        <v>463</v>
      </c>
      <c r="C260" s="507" t="s">
        <v>475</v>
      </c>
      <c r="D260" s="508" t="s">
        <v>476</v>
      </c>
      <c r="E260" s="507" t="s">
        <v>941</v>
      </c>
      <c r="F260" s="508" t="s">
        <v>942</v>
      </c>
      <c r="G260" s="507" t="s">
        <v>947</v>
      </c>
      <c r="H260" s="507" t="s">
        <v>948</v>
      </c>
      <c r="I260" s="510">
        <v>0.30000000447034836</v>
      </c>
      <c r="J260" s="510">
        <v>1300</v>
      </c>
      <c r="K260" s="511">
        <v>388</v>
      </c>
    </row>
    <row r="261" spans="1:11" ht="14.4" customHeight="1" x14ac:dyDescent="0.3">
      <c r="A261" s="505" t="s">
        <v>462</v>
      </c>
      <c r="B261" s="506" t="s">
        <v>463</v>
      </c>
      <c r="C261" s="507" t="s">
        <v>475</v>
      </c>
      <c r="D261" s="508" t="s">
        <v>476</v>
      </c>
      <c r="E261" s="507" t="s">
        <v>955</v>
      </c>
      <c r="F261" s="508" t="s">
        <v>956</v>
      </c>
      <c r="G261" s="507" t="s">
        <v>957</v>
      </c>
      <c r="H261" s="507" t="s">
        <v>958</v>
      </c>
      <c r="I261" s="510">
        <v>0.68999999761581421</v>
      </c>
      <c r="J261" s="510">
        <v>200</v>
      </c>
      <c r="K261" s="511">
        <v>138</v>
      </c>
    </row>
    <row r="262" spans="1:11" ht="14.4" customHeight="1" x14ac:dyDescent="0.3">
      <c r="A262" s="505" t="s">
        <v>462</v>
      </c>
      <c r="B262" s="506" t="s">
        <v>463</v>
      </c>
      <c r="C262" s="507" t="s">
        <v>475</v>
      </c>
      <c r="D262" s="508" t="s">
        <v>476</v>
      </c>
      <c r="E262" s="507" t="s">
        <v>955</v>
      </c>
      <c r="F262" s="508" t="s">
        <v>956</v>
      </c>
      <c r="G262" s="507" t="s">
        <v>959</v>
      </c>
      <c r="H262" s="507" t="s">
        <v>960</v>
      </c>
      <c r="I262" s="510">
        <v>0.68999999761581421</v>
      </c>
      <c r="J262" s="510">
        <v>3800</v>
      </c>
      <c r="K262" s="511">
        <v>2622</v>
      </c>
    </row>
    <row r="263" spans="1:11" ht="14.4" customHeight="1" x14ac:dyDescent="0.3">
      <c r="A263" s="505" t="s">
        <v>462</v>
      </c>
      <c r="B263" s="506" t="s">
        <v>463</v>
      </c>
      <c r="C263" s="507" t="s">
        <v>475</v>
      </c>
      <c r="D263" s="508" t="s">
        <v>476</v>
      </c>
      <c r="E263" s="507" t="s">
        <v>955</v>
      </c>
      <c r="F263" s="508" t="s">
        <v>956</v>
      </c>
      <c r="G263" s="507" t="s">
        <v>961</v>
      </c>
      <c r="H263" s="507" t="s">
        <v>962</v>
      </c>
      <c r="I263" s="510">
        <v>0.6887499988079071</v>
      </c>
      <c r="J263" s="510">
        <v>4000</v>
      </c>
      <c r="K263" s="511">
        <v>2756</v>
      </c>
    </row>
    <row r="264" spans="1:11" ht="14.4" customHeight="1" thickBot="1" x14ac:dyDescent="0.35">
      <c r="A264" s="512" t="s">
        <v>462</v>
      </c>
      <c r="B264" s="513" t="s">
        <v>463</v>
      </c>
      <c r="C264" s="514" t="s">
        <v>475</v>
      </c>
      <c r="D264" s="515" t="s">
        <v>476</v>
      </c>
      <c r="E264" s="514" t="s">
        <v>955</v>
      </c>
      <c r="F264" s="515" t="s">
        <v>956</v>
      </c>
      <c r="G264" s="514" t="s">
        <v>1301</v>
      </c>
      <c r="H264" s="514" t="s">
        <v>1302</v>
      </c>
      <c r="I264" s="517">
        <v>7.5</v>
      </c>
      <c r="J264" s="517">
        <v>605</v>
      </c>
      <c r="K264" s="518">
        <v>4537.5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266</v>
      </c>
      <c r="B2" s="233"/>
    </row>
    <row r="3" spans="1:19" x14ac:dyDescent="0.3">
      <c r="A3" s="413" t="s">
        <v>186</v>
      </c>
      <c r="B3" s="414"/>
      <c r="C3" s="415" t="s">
        <v>175</v>
      </c>
      <c r="D3" s="416"/>
      <c r="E3" s="416"/>
      <c r="F3" s="417"/>
      <c r="G3" s="418" t="s">
        <v>176</v>
      </c>
      <c r="H3" s="419"/>
      <c r="I3" s="419"/>
      <c r="J3" s="420"/>
      <c r="K3" s="421" t="s">
        <v>185</v>
      </c>
      <c r="L3" s="422"/>
      <c r="M3" s="422"/>
      <c r="N3" s="422"/>
      <c r="O3" s="423"/>
      <c r="P3" s="419" t="s">
        <v>263</v>
      </c>
      <c r="Q3" s="419"/>
      <c r="R3" s="419"/>
      <c r="S3" s="420"/>
    </row>
    <row r="4" spans="1:19" ht="15" thickBot="1" x14ac:dyDescent="0.35">
      <c r="A4" s="432">
        <v>2017</v>
      </c>
      <c r="B4" s="433"/>
      <c r="C4" s="434" t="s">
        <v>262</v>
      </c>
      <c r="D4" s="436" t="s">
        <v>106</v>
      </c>
      <c r="E4" s="436" t="s">
        <v>74</v>
      </c>
      <c r="F4" s="411" t="s">
        <v>67</v>
      </c>
      <c r="G4" s="426" t="s">
        <v>177</v>
      </c>
      <c r="H4" s="428" t="s">
        <v>181</v>
      </c>
      <c r="I4" s="428" t="s">
        <v>261</v>
      </c>
      <c r="J4" s="430" t="s">
        <v>178</v>
      </c>
      <c r="K4" s="408" t="s">
        <v>260</v>
      </c>
      <c r="L4" s="409"/>
      <c r="M4" s="409"/>
      <c r="N4" s="410"/>
      <c r="O4" s="411" t="s">
        <v>259</v>
      </c>
      <c r="P4" s="400" t="s">
        <v>258</v>
      </c>
      <c r="Q4" s="400" t="s">
        <v>188</v>
      </c>
      <c r="R4" s="402" t="s">
        <v>74</v>
      </c>
      <c r="S4" s="404" t="s">
        <v>187</v>
      </c>
    </row>
    <row r="5" spans="1:19" s="311" customFormat="1" ht="19.2" customHeight="1" x14ac:dyDescent="0.3">
      <c r="A5" s="406" t="s">
        <v>257</v>
      </c>
      <c r="B5" s="407"/>
      <c r="C5" s="435"/>
      <c r="D5" s="437"/>
      <c r="E5" s="437"/>
      <c r="F5" s="412"/>
      <c r="G5" s="427"/>
      <c r="H5" s="429"/>
      <c r="I5" s="429"/>
      <c r="J5" s="431"/>
      <c r="K5" s="314" t="s">
        <v>179</v>
      </c>
      <c r="L5" s="313" t="s">
        <v>180</v>
      </c>
      <c r="M5" s="313" t="s">
        <v>256</v>
      </c>
      <c r="N5" s="312" t="s">
        <v>3</v>
      </c>
      <c r="O5" s="412"/>
      <c r="P5" s="401"/>
      <c r="Q5" s="401"/>
      <c r="R5" s="403"/>
      <c r="S5" s="405"/>
    </row>
    <row r="6" spans="1:19" ht="15" thickBot="1" x14ac:dyDescent="0.35">
      <c r="A6" s="424" t="s">
        <v>174</v>
      </c>
      <c r="B6" s="425"/>
      <c r="C6" s="310">
        <f ca="1">SUM(Tabulka[01 uv_sk])/2</f>
        <v>26.754166666666659</v>
      </c>
      <c r="D6" s="308"/>
      <c r="E6" s="308"/>
      <c r="F6" s="307"/>
      <c r="G6" s="309">
        <f ca="1">SUM(Tabulka[05 h_vram])/2</f>
        <v>47798</v>
      </c>
      <c r="H6" s="308">
        <f ca="1">SUM(Tabulka[06 h_naduv])/2</f>
        <v>0</v>
      </c>
      <c r="I6" s="308">
        <f ca="1">SUM(Tabulka[07 h_nadzk])/2</f>
        <v>340.8</v>
      </c>
      <c r="J6" s="307">
        <f ca="1">SUM(Tabulka[08 h_oon])/2</f>
        <v>380</v>
      </c>
      <c r="K6" s="309">
        <f ca="1">SUM(Tabulka[09 m_kl])/2</f>
        <v>0</v>
      </c>
      <c r="L6" s="308">
        <f ca="1">SUM(Tabulka[10 m_gr])/2</f>
        <v>374000</v>
      </c>
      <c r="M6" s="308">
        <f ca="1">SUM(Tabulka[11 m_jo])/2</f>
        <v>1011185</v>
      </c>
      <c r="N6" s="308">
        <f ca="1">SUM(Tabulka[12 m_oc])/2</f>
        <v>1385185</v>
      </c>
      <c r="O6" s="307">
        <f ca="1">SUM(Tabulka[13 m_sk])/2</f>
        <v>14139300</v>
      </c>
      <c r="P6" s="306">
        <f ca="1">SUM(Tabulka[14_vzsk])/2</f>
        <v>96845</v>
      </c>
      <c r="Q6" s="306">
        <f ca="1">SUM(Tabulka[15_vzpl])/2</f>
        <v>0</v>
      </c>
      <c r="R6" s="305">
        <f ca="1">IF(Q6=0,0,P6/Q6)</f>
        <v>0</v>
      </c>
      <c r="S6" s="304">
        <f ca="1">Q6-P6</f>
        <v>-96845</v>
      </c>
    </row>
    <row r="7" spans="1:19" hidden="1" x14ac:dyDescent="0.3">
      <c r="A7" s="303" t="s">
        <v>255</v>
      </c>
      <c r="B7" s="302" t="s">
        <v>254</v>
      </c>
      <c r="C7" s="301" t="s">
        <v>253</v>
      </c>
      <c r="D7" s="300" t="s">
        <v>252</v>
      </c>
      <c r="E7" s="299" t="s">
        <v>251</v>
      </c>
      <c r="F7" s="298" t="s">
        <v>250</v>
      </c>
      <c r="G7" s="297" t="s">
        <v>249</v>
      </c>
      <c r="H7" s="295" t="s">
        <v>248</v>
      </c>
      <c r="I7" s="295" t="s">
        <v>247</v>
      </c>
      <c r="J7" s="294" t="s">
        <v>246</v>
      </c>
      <c r="K7" s="296" t="s">
        <v>245</v>
      </c>
      <c r="L7" s="295" t="s">
        <v>244</v>
      </c>
      <c r="M7" s="295" t="s">
        <v>243</v>
      </c>
      <c r="N7" s="294" t="s">
        <v>242</v>
      </c>
      <c r="O7" s="293" t="s">
        <v>241</v>
      </c>
      <c r="P7" s="292" t="s">
        <v>240</v>
      </c>
      <c r="Q7" s="291" t="s">
        <v>239</v>
      </c>
      <c r="R7" s="290" t="s">
        <v>238</v>
      </c>
      <c r="S7" s="289" t="s">
        <v>237</v>
      </c>
    </row>
    <row r="8" spans="1:19" x14ac:dyDescent="0.3">
      <c r="A8" s="286" t="s">
        <v>236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5.7208333333333323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10135.199999999999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159.4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330329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330329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4239555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17150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8" s="288" t="str">
        <f ca="1">IF(Tabulka[[#This Row],[15_vzpl]]=0,"",Tabulka[[#This Row],[14_vzsk]]/Tabulka[[#This Row],[15_vzpl]])</f>
        <v/>
      </c>
      <c r="S8" s="287">
        <f ca="1">IF(Tabulka[[#This Row],[15_vzpl]]-Tabulka[[#This Row],[14_vzsk]]=0,"",Tabulka[[#This Row],[15_vzpl]]-Tabulka[[#This Row],[14_vzsk]])</f>
        <v>-17150</v>
      </c>
    </row>
    <row r="9" spans="1:19" x14ac:dyDescent="0.3">
      <c r="A9" s="286">
        <v>99</v>
      </c>
      <c r="B9" s="285" t="s">
        <v>1320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2.9333333333333331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5120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86.4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65270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65270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1377419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17150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88" t="str">
        <f ca="1">IF(Tabulka[[#This Row],[15_vzpl]]=0,"",Tabulka[[#This Row],[14_vzsk]]/Tabulka[[#This Row],[15_vzpl]])</f>
        <v/>
      </c>
      <c r="S9" s="287">
        <f ca="1">IF(Tabulka[[#This Row],[15_vzpl]]-Tabulka[[#This Row],[14_vzsk]]=0,"",Tabulka[[#This Row],[15_vzpl]]-Tabulka[[#This Row],[14_vzsk]])</f>
        <v>-17150</v>
      </c>
    </row>
    <row r="10" spans="1:19" x14ac:dyDescent="0.3">
      <c r="A10" s="286">
        <v>100</v>
      </c>
      <c r="B10" s="285" t="s">
        <v>1321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1.6666666666666666E-2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12644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>
        <v>101</v>
      </c>
      <c r="B11" s="285" t="s">
        <v>1322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2.7708333333333339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4983.2000000000007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265059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265059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2849492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3">
      <c r="A12" s="286" t="s">
        <v>1304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10.800000000000002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19622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276000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395788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671788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5749737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79495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88" t="str">
        <f ca="1">IF(Tabulka[[#This Row],[15_vzpl]]=0,"",Tabulka[[#This Row],[14_vzsk]]/Tabulka[[#This Row],[15_vzpl]])</f>
        <v/>
      </c>
      <c r="S12" s="287">
        <f ca="1">IF(Tabulka[[#This Row],[15_vzpl]]-Tabulka[[#This Row],[14_vzsk]]=0,"",Tabulka[[#This Row],[15_vzpl]]-Tabulka[[#This Row],[14_vzsk]])</f>
        <v>-79495</v>
      </c>
    </row>
    <row r="13" spans="1:19" x14ac:dyDescent="0.3">
      <c r="A13" s="286">
        <v>526</v>
      </c>
      <c r="B13" s="285" t="s">
        <v>1323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10.674999999999999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19378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276000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391846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667846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5703589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79495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88" t="str">
        <f ca="1">IF(Tabulka[[#This Row],[15_vzpl]]=0,"",Tabulka[[#This Row],[14_vzsk]]/Tabulka[[#This Row],[15_vzpl]])</f>
        <v/>
      </c>
      <c r="S13" s="287">
        <f ca="1">IF(Tabulka[[#This Row],[15_vzpl]]-Tabulka[[#This Row],[14_vzsk]]=0,"",Tabulka[[#This Row],[15_vzpl]]-Tabulka[[#This Row],[14_vzsk]])</f>
        <v>-79495</v>
      </c>
    </row>
    <row r="14" spans="1:19" x14ac:dyDescent="0.3">
      <c r="A14" s="286">
        <v>746</v>
      </c>
      <c r="B14" s="285" t="s">
        <v>1324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0.125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3942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3942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46148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3">
      <c r="A15" s="286" t="s">
        <v>1305</v>
      </c>
      <c r="B15" s="285"/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8.4333333333333318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14644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181.4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98000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249686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347686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3559334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>
        <f ca="1">IF(Tabulka[[#This Row],[15_vzpl]]-Tabulka[[#This Row],[14_vzsk]]=0,"",Tabulka[[#This Row],[15_vzpl]]-Tabulka[[#This Row],[14_vzsk]])</f>
        <v>-200</v>
      </c>
    </row>
    <row r="16" spans="1:19" x14ac:dyDescent="0.3">
      <c r="A16" s="286">
        <v>303</v>
      </c>
      <c r="B16" s="285" t="s">
        <v>1325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>
        <f ca="1">IF(Tabulka[[#This Row],[15_vzpl]]-Tabulka[[#This Row],[14_vzsk]]=0,"",Tabulka[[#This Row],[15_vzpl]]-Tabulka[[#This Row],[14_vzsk]])</f>
        <v>-200</v>
      </c>
    </row>
    <row r="17" spans="1:19" x14ac:dyDescent="0.3">
      <c r="A17" s="286">
        <v>304</v>
      </c>
      <c r="B17" s="285" t="s">
        <v>1326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1.8000000000000005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2724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181.4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67251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67251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763707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3">
      <c r="A18" s="286">
        <v>305</v>
      </c>
      <c r="B18" s="285" t="s">
        <v>1327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1788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71466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71466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678514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3">
      <c r="A19" s="286">
        <v>409</v>
      </c>
      <c r="B19" s="285" t="s">
        <v>1328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4.7999999999999989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8696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98000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99851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197851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1931368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3">
      <c r="A20" s="286">
        <v>642</v>
      </c>
      <c r="B20" s="285" t="s">
        <v>1329</v>
      </c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0.83333333333333337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1436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11118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11118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185745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3">
      <c r="A21" s="286" t="s">
        <v>1306</v>
      </c>
      <c r="B21" s="285"/>
      <c r="C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1.8000000000000005</v>
      </c>
      <c r="D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3396.8</v>
      </c>
      <c r="H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35382</v>
      </c>
      <c r="N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35382</v>
      </c>
      <c r="O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590674</v>
      </c>
      <c r="P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8" t="str">
        <f ca="1">IF(Tabulka[[#This Row],[15_vzpl]]=0,"",Tabulka[[#This Row],[14_vzsk]]/Tabulka[[#This Row],[15_vzpl]])</f>
        <v/>
      </c>
      <c r="S21" s="287" t="str">
        <f ca="1">IF(Tabulka[[#This Row],[15_vzpl]]-Tabulka[[#This Row],[14_vzsk]]=0,"",Tabulka[[#This Row],[15_vzpl]]-Tabulka[[#This Row],[14_vzsk]])</f>
        <v/>
      </c>
    </row>
    <row r="22" spans="1:19" x14ac:dyDescent="0.3">
      <c r="A22" s="286">
        <v>30</v>
      </c>
      <c r="B22" s="285" t="s">
        <v>1330</v>
      </c>
      <c r="C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1.8000000000000005</v>
      </c>
      <c r="D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3396.8</v>
      </c>
      <c r="H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35382</v>
      </c>
      <c r="N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35382</v>
      </c>
      <c r="O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590674</v>
      </c>
      <c r="P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8" t="str">
        <f ca="1">IF(Tabulka[[#This Row],[15_vzpl]]=0,"",Tabulka[[#This Row],[14_vzsk]]/Tabulka[[#This Row],[15_vzpl]])</f>
        <v/>
      </c>
      <c r="S22" s="287" t="str">
        <f ca="1">IF(Tabulka[[#This Row],[15_vzpl]]-Tabulka[[#This Row],[14_vzsk]]=0,"",Tabulka[[#This Row],[15_vzpl]]-Tabulka[[#This Row],[14_vzsk]])</f>
        <v/>
      </c>
    </row>
    <row r="23" spans="1:19" x14ac:dyDescent="0.3">
      <c r="A23" t="s">
        <v>265</v>
      </c>
    </row>
    <row r="24" spans="1:19" x14ac:dyDescent="0.3">
      <c r="A24" s="113" t="s">
        <v>156</v>
      </c>
    </row>
    <row r="25" spans="1:19" x14ac:dyDescent="0.3">
      <c r="A25" s="114" t="s">
        <v>235</v>
      </c>
    </row>
    <row r="26" spans="1:19" x14ac:dyDescent="0.3">
      <c r="A26" s="278" t="s">
        <v>234</v>
      </c>
    </row>
    <row r="27" spans="1:19" x14ac:dyDescent="0.3">
      <c r="A27" s="235" t="s">
        <v>184</v>
      </c>
    </row>
    <row r="28" spans="1:19" x14ac:dyDescent="0.3">
      <c r="A28" s="237" t="s">
        <v>189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2">
    <cfRule type="cellIs" dxfId="4" priority="3" operator="lessThan">
      <formula>0</formula>
    </cfRule>
  </conditionalFormatting>
  <conditionalFormatting sqref="R6:R22">
    <cfRule type="cellIs" dxfId="3" priority="4" operator="greaterThan">
      <formula>1</formula>
    </cfRule>
  </conditionalFormatting>
  <conditionalFormatting sqref="A8:S22">
    <cfRule type="expression" dxfId="2" priority="2">
      <formula>$B8=""</formula>
    </cfRule>
  </conditionalFormatting>
  <conditionalFormatting sqref="P8:S22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70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1319</v>
      </c>
    </row>
    <row r="2" spans="1:19" x14ac:dyDescent="0.3">
      <c r="A2" s="232" t="s">
        <v>266</v>
      </c>
    </row>
    <row r="3" spans="1:19" x14ac:dyDescent="0.3">
      <c r="A3" s="324" t="s">
        <v>161</v>
      </c>
      <c r="B3" s="323" t="s">
        <v>233</v>
      </c>
      <c r="C3" t="s">
        <v>264</v>
      </c>
      <c r="D3" t="s">
        <v>255</v>
      </c>
      <c r="E3" t="s">
        <v>253</v>
      </c>
      <c r="F3" t="s">
        <v>252</v>
      </c>
      <c r="G3" t="s">
        <v>251</v>
      </c>
      <c r="H3" t="s">
        <v>250</v>
      </c>
      <c r="I3" t="s">
        <v>249</v>
      </c>
      <c r="J3" t="s">
        <v>248</v>
      </c>
      <c r="K3" t="s">
        <v>247</v>
      </c>
      <c r="L3" t="s">
        <v>246</v>
      </c>
      <c r="M3" t="s">
        <v>245</v>
      </c>
      <c r="N3" t="s">
        <v>244</v>
      </c>
      <c r="O3" t="s">
        <v>243</v>
      </c>
      <c r="P3" t="s">
        <v>242</v>
      </c>
      <c r="Q3" t="s">
        <v>241</v>
      </c>
      <c r="R3" t="s">
        <v>240</v>
      </c>
      <c r="S3" t="s">
        <v>239</v>
      </c>
    </row>
    <row r="4" spans="1:19" x14ac:dyDescent="0.3">
      <c r="A4" s="322" t="s">
        <v>162</v>
      </c>
      <c r="B4" s="321">
        <v>1</v>
      </c>
      <c r="C4" s="316">
        <v>1</v>
      </c>
      <c r="D4" s="316" t="s">
        <v>236</v>
      </c>
      <c r="E4" s="315">
        <v>5.1999999999999993</v>
      </c>
      <c r="F4" s="315"/>
      <c r="G4" s="315"/>
      <c r="H4" s="315"/>
      <c r="I4" s="315">
        <v>794.40000000000009</v>
      </c>
      <c r="J4" s="315"/>
      <c r="K4" s="315">
        <v>14</v>
      </c>
      <c r="L4" s="315">
        <v>25</v>
      </c>
      <c r="M4" s="315"/>
      <c r="N4" s="315"/>
      <c r="O4" s="315"/>
      <c r="P4" s="315"/>
      <c r="Q4" s="315">
        <v>290988</v>
      </c>
      <c r="R4" s="315">
        <v>4550</v>
      </c>
      <c r="S4" s="315"/>
    </row>
    <row r="5" spans="1:19" x14ac:dyDescent="0.3">
      <c r="A5" s="320" t="s">
        <v>163</v>
      </c>
      <c r="B5" s="319">
        <v>2</v>
      </c>
      <c r="C5">
        <v>1</v>
      </c>
      <c r="D5">
        <v>99</v>
      </c>
      <c r="E5">
        <v>2.4</v>
      </c>
      <c r="I5">
        <v>313.60000000000002</v>
      </c>
      <c r="K5">
        <v>4</v>
      </c>
      <c r="Q5">
        <v>74847</v>
      </c>
      <c r="R5">
        <v>4550</v>
      </c>
    </row>
    <row r="6" spans="1:19" x14ac:dyDescent="0.3">
      <c r="A6" s="322" t="s">
        <v>164</v>
      </c>
      <c r="B6" s="321">
        <v>3</v>
      </c>
      <c r="C6">
        <v>1</v>
      </c>
      <c r="D6">
        <v>101</v>
      </c>
      <c r="E6">
        <v>2.8</v>
      </c>
      <c r="I6">
        <v>480.8</v>
      </c>
      <c r="K6">
        <v>10</v>
      </c>
      <c r="L6">
        <v>25</v>
      </c>
      <c r="Q6">
        <v>216141</v>
      </c>
    </row>
    <row r="7" spans="1:19" x14ac:dyDescent="0.3">
      <c r="A7" s="320" t="s">
        <v>165</v>
      </c>
      <c r="B7" s="319">
        <v>4</v>
      </c>
      <c r="C7">
        <v>1</v>
      </c>
      <c r="D7" t="s">
        <v>1304</v>
      </c>
      <c r="E7">
        <v>10.8</v>
      </c>
      <c r="I7">
        <v>1708</v>
      </c>
      <c r="Q7">
        <v>430172</v>
      </c>
    </row>
    <row r="8" spans="1:19" x14ac:dyDescent="0.3">
      <c r="A8" s="322" t="s">
        <v>166</v>
      </c>
      <c r="B8" s="321">
        <v>5</v>
      </c>
      <c r="C8">
        <v>1</v>
      </c>
      <c r="D8">
        <v>526</v>
      </c>
      <c r="E8">
        <v>10.8</v>
      </c>
      <c r="I8">
        <v>1708</v>
      </c>
      <c r="Q8">
        <v>430172</v>
      </c>
    </row>
    <row r="9" spans="1:19" x14ac:dyDescent="0.3">
      <c r="A9" s="320" t="s">
        <v>167</v>
      </c>
      <c r="B9" s="319">
        <v>6</v>
      </c>
      <c r="C9">
        <v>1</v>
      </c>
      <c r="D9" t="s">
        <v>1305</v>
      </c>
      <c r="E9">
        <v>8.6</v>
      </c>
      <c r="I9">
        <v>1244</v>
      </c>
      <c r="K9">
        <v>40</v>
      </c>
      <c r="O9">
        <v>5146</v>
      </c>
      <c r="P9">
        <v>5146</v>
      </c>
      <c r="Q9">
        <v>257806</v>
      </c>
    </row>
    <row r="10" spans="1:19" x14ac:dyDescent="0.3">
      <c r="A10" s="322" t="s">
        <v>168</v>
      </c>
      <c r="B10" s="321">
        <v>7</v>
      </c>
      <c r="C10">
        <v>1</v>
      </c>
      <c r="D10">
        <v>304</v>
      </c>
      <c r="E10">
        <v>1.8</v>
      </c>
      <c r="I10">
        <v>136</v>
      </c>
      <c r="K10">
        <v>40</v>
      </c>
      <c r="O10">
        <v>5146</v>
      </c>
      <c r="P10">
        <v>5146</v>
      </c>
      <c r="Q10">
        <v>43727</v>
      </c>
    </row>
    <row r="11" spans="1:19" x14ac:dyDescent="0.3">
      <c r="A11" s="320" t="s">
        <v>169</v>
      </c>
      <c r="B11" s="319">
        <v>8</v>
      </c>
      <c r="C11">
        <v>1</v>
      </c>
      <c r="D11">
        <v>305</v>
      </c>
      <c r="E11">
        <v>1</v>
      </c>
      <c r="I11">
        <v>176</v>
      </c>
      <c r="Q11">
        <v>50110</v>
      </c>
    </row>
    <row r="12" spans="1:19" x14ac:dyDescent="0.3">
      <c r="A12" s="322" t="s">
        <v>170</v>
      </c>
      <c r="B12" s="321">
        <v>9</v>
      </c>
      <c r="C12">
        <v>1</v>
      </c>
      <c r="D12">
        <v>409</v>
      </c>
      <c r="E12">
        <v>4.8</v>
      </c>
      <c r="I12">
        <v>756</v>
      </c>
      <c r="Q12">
        <v>145419</v>
      </c>
    </row>
    <row r="13" spans="1:19" x14ac:dyDescent="0.3">
      <c r="A13" s="320" t="s">
        <v>171</v>
      </c>
      <c r="B13" s="319">
        <v>10</v>
      </c>
      <c r="C13">
        <v>1</v>
      </c>
      <c r="D13">
        <v>642</v>
      </c>
      <c r="E13">
        <v>1</v>
      </c>
      <c r="I13">
        <v>176</v>
      </c>
      <c r="Q13">
        <v>18550</v>
      </c>
    </row>
    <row r="14" spans="1:19" x14ac:dyDescent="0.3">
      <c r="A14" s="322" t="s">
        <v>172</v>
      </c>
      <c r="B14" s="321">
        <v>11</v>
      </c>
      <c r="C14">
        <v>1</v>
      </c>
      <c r="D14" t="s">
        <v>1306</v>
      </c>
      <c r="E14">
        <v>1.8</v>
      </c>
      <c r="I14">
        <v>308.8</v>
      </c>
      <c r="O14">
        <v>5146</v>
      </c>
      <c r="P14">
        <v>5146</v>
      </c>
      <c r="Q14">
        <v>50846</v>
      </c>
    </row>
    <row r="15" spans="1:19" x14ac:dyDescent="0.3">
      <c r="A15" s="320" t="s">
        <v>173</v>
      </c>
      <c r="B15" s="319">
        <v>12</v>
      </c>
      <c r="C15">
        <v>1</v>
      </c>
      <c r="D15">
        <v>30</v>
      </c>
      <c r="E15">
        <v>1.8</v>
      </c>
      <c r="I15">
        <v>308.8</v>
      </c>
      <c r="O15">
        <v>5146</v>
      </c>
      <c r="P15">
        <v>5146</v>
      </c>
      <c r="Q15">
        <v>50846</v>
      </c>
    </row>
    <row r="16" spans="1:19" x14ac:dyDescent="0.3">
      <c r="A16" s="318" t="s">
        <v>161</v>
      </c>
      <c r="B16" s="317">
        <v>2017</v>
      </c>
      <c r="C16" t="s">
        <v>1307</v>
      </c>
      <c r="E16">
        <v>26.400000000000002</v>
      </c>
      <c r="I16">
        <v>4055.2000000000003</v>
      </c>
      <c r="K16">
        <v>54</v>
      </c>
      <c r="L16">
        <v>25</v>
      </c>
      <c r="O16">
        <v>10292</v>
      </c>
      <c r="P16">
        <v>10292</v>
      </c>
      <c r="Q16">
        <v>1029812</v>
      </c>
      <c r="R16">
        <v>4550</v>
      </c>
    </row>
    <row r="17" spans="3:18" x14ac:dyDescent="0.3">
      <c r="C17">
        <v>2</v>
      </c>
      <c r="D17" t="s">
        <v>236</v>
      </c>
      <c r="E17">
        <v>5.15</v>
      </c>
      <c r="I17">
        <v>670.40000000000009</v>
      </c>
      <c r="K17">
        <v>20</v>
      </c>
      <c r="L17">
        <v>25</v>
      </c>
      <c r="Q17">
        <v>304353</v>
      </c>
    </row>
    <row r="18" spans="3:18" x14ac:dyDescent="0.3">
      <c r="C18">
        <v>2</v>
      </c>
      <c r="D18">
        <v>99</v>
      </c>
      <c r="E18">
        <v>2.4</v>
      </c>
      <c r="I18">
        <v>326.40000000000003</v>
      </c>
      <c r="K18">
        <v>10</v>
      </c>
      <c r="Q18">
        <v>80849</v>
      </c>
    </row>
    <row r="19" spans="3:18" x14ac:dyDescent="0.3">
      <c r="C19">
        <v>2</v>
      </c>
      <c r="D19">
        <v>101</v>
      </c>
      <c r="E19">
        <v>2.75</v>
      </c>
      <c r="I19">
        <v>344</v>
      </c>
      <c r="K19">
        <v>10</v>
      </c>
      <c r="L19">
        <v>25</v>
      </c>
      <c r="Q19">
        <v>223504</v>
      </c>
    </row>
    <row r="20" spans="3:18" x14ac:dyDescent="0.3">
      <c r="C20">
        <v>2</v>
      </c>
      <c r="D20" t="s">
        <v>1304</v>
      </c>
      <c r="E20">
        <v>10.8</v>
      </c>
      <c r="I20">
        <v>1656</v>
      </c>
      <c r="Q20">
        <v>446413</v>
      </c>
      <c r="R20">
        <v>2200</v>
      </c>
    </row>
    <row r="21" spans="3:18" x14ac:dyDescent="0.3">
      <c r="C21">
        <v>2</v>
      </c>
      <c r="D21">
        <v>526</v>
      </c>
      <c r="E21">
        <v>10.8</v>
      </c>
      <c r="I21">
        <v>1656</v>
      </c>
      <c r="Q21">
        <v>446413</v>
      </c>
      <c r="R21">
        <v>2200</v>
      </c>
    </row>
    <row r="22" spans="3:18" x14ac:dyDescent="0.3">
      <c r="C22">
        <v>2</v>
      </c>
      <c r="D22" t="s">
        <v>1305</v>
      </c>
      <c r="E22">
        <v>8.6</v>
      </c>
      <c r="I22">
        <v>1124</v>
      </c>
      <c r="K22">
        <v>30.400000000000002</v>
      </c>
      <c r="O22">
        <v>7824</v>
      </c>
      <c r="P22">
        <v>7824</v>
      </c>
      <c r="Q22">
        <v>266184</v>
      </c>
    </row>
    <row r="23" spans="3:18" x14ac:dyDescent="0.3">
      <c r="C23">
        <v>2</v>
      </c>
      <c r="D23">
        <v>304</v>
      </c>
      <c r="E23">
        <v>1.8</v>
      </c>
      <c r="I23">
        <v>128</v>
      </c>
      <c r="K23">
        <v>30.400000000000002</v>
      </c>
      <c r="O23">
        <v>4500</v>
      </c>
      <c r="P23">
        <v>4500</v>
      </c>
      <c r="Q23">
        <v>41393</v>
      </c>
    </row>
    <row r="24" spans="3:18" x14ac:dyDescent="0.3">
      <c r="C24">
        <v>2</v>
      </c>
      <c r="D24">
        <v>305</v>
      </c>
      <c r="E24">
        <v>1</v>
      </c>
      <c r="I24">
        <v>144</v>
      </c>
      <c r="O24">
        <v>3324</v>
      </c>
      <c r="P24">
        <v>3324</v>
      </c>
      <c r="Q24">
        <v>53702</v>
      </c>
    </row>
    <row r="25" spans="3:18" x14ac:dyDescent="0.3">
      <c r="C25">
        <v>2</v>
      </c>
      <c r="D25">
        <v>409</v>
      </c>
      <c r="E25">
        <v>4.8</v>
      </c>
      <c r="I25">
        <v>736</v>
      </c>
      <c r="Q25">
        <v>152748</v>
      </c>
    </row>
    <row r="26" spans="3:18" x14ac:dyDescent="0.3">
      <c r="C26">
        <v>2</v>
      </c>
      <c r="D26">
        <v>642</v>
      </c>
      <c r="E26">
        <v>1</v>
      </c>
      <c r="I26">
        <v>116</v>
      </c>
      <c r="Q26">
        <v>18341</v>
      </c>
    </row>
    <row r="27" spans="3:18" x14ac:dyDescent="0.3">
      <c r="C27">
        <v>2</v>
      </c>
      <c r="D27" t="s">
        <v>1306</v>
      </c>
      <c r="E27">
        <v>1.8</v>
      </c>
      <c r="I27">
        <v>272</v>
      </c>
      <c r="O27">
        <v>3500</v>
      </c>
      <c r="P27">
        <v>3500</v>
      </c>
      <c r="Q27">
        <v>49109</v>
      </c>
    </row>
    <row r="28" spans="3:18" x14ac:dyDescent="0.3">
      <c r="C28">
        <v>2</v>
      </c>
      <c r="D28">
        <v>30</v>
      </c>
      <c r="E28">
        <v>1.8</v>
      </c>
      <c r="I28">
        <v>272</v>
      </c>
      <c r="O28">
        <v>3500</v>
      </c>
      <c r="P28">
        <v>3500</v>
      </c>
      <c r="Q28">
        <v>49109</v>
      </c>
    </row>
    <row r="29" spans="3:18" x14ac:dyDescent="0.3">
      <c r="C29" t="s">
        <v>1308</v>
      </c>
      <c r="E29">
        <v>26.35</v>
      </c>
      <c r="I29">
        <v>3722.4</v>
      </c>
      <c r="K29">
        <v>50.400000000000006</v>
      </c>
      <c r="L29">
        <v>25</v>
      </c>
      <c r="O29">
        <v>11324</v>
      </c>
      <c r="P29">
        <v>11324</v>
      </c>
      <c r="Q29">
        <v>1066059</v>
      </c>
      <c r="R29">
        <v>2200</v>
      </c>
    </row>
    <row r="30" spans="3:18" x14ac:dyDescent="0.3">
      <c r="C30">
        <v>3</v>
      </c>
      <c r="D30" t="s">
        <v>236</v>
      </c>
      <c r="E30">
        <v>5.15</v>
      </c>
      <c r="I30">
        <v>806.40000000000009</v>
      </c>
      <c r="K30">
        <v>8.1999999999999993</v>
      </c>
      <c r="L30">
        <v>25</v>
      </c>
      <c r="Q30">
        <v>313036</v>
      </c>
      <c r="R30">
        <v>700</v>
      </c>
    </row>
    <row r="31" spans="3:18" x14ac:dyDescent="0.3">
      <c r="C31">
        <v>3</v>
      </c>
      <c r="D31">
        <v>99</v>
      </c>
      <c r="E31">
        <v>2.4</v>
      </c>
      <c r="I31">
        <v>422.40000000000003</v>
      </c>
      <c r="K31">
        <v>5.2</v>
      </c>
      <c r="Q31">
        <v>82551</v>
      </c>
      <c r="R31">
        <v>700</v>
      </c>
    </row>
    <row r="32" spans="3:18" x14ac:dyDescent="0.3">
      <c r="C32">
        <v>3</v>
      </c>
      <c r="D32">
        <v>101</v>
      </c>
      <c r="E32">
        <v>2.75</v>
      </c>
      <c r="I32">
        <v>384</v>
      </c>
      <c r="K32">
        <v>3</v>
      </c>
      <c r="L32">
        <v>25</v>
      </c>
      <c r="Q32">
        <v>230485</v>
      </c>
    </row>
    <row r="33" spans="3:18" x14ac:dyDescent="0.3">
      <c r="C33">
        <v>3</v>
      </c>
      <c r="D33" t="s">
        <v>1304</v>
      </c>
      <c r="E33">
        <v>10.8</v>
      </c>
      <c r="I33">
        <v>1744</v>
      </c>
      <c r="Q33">
        <v>467982</v>
      </c>
      <c r="R33">
        <v>4900</v>
      </c>
    </row>
    <row r="34" spans="3:18" x14ac:dyDescent="0.3">
      <c r="C34">
        <v>3</v>
      </c>
      <c r="D34">
        <v>526</v>
      </c>
      <c r="E34">
        <v>10.8</v>
      </c>
      <c r="I34">
        <v>1744</v>
      </c>
      <c r="Q34">
        <v>467982</v>
      </c>
      <c r="R34">
        <v>4900</v>
      </c>
    </row>
    <row r="35" spans="3:18" x14ac:dyDescent="0.3">
      <c r="C35">
        <v>3</v>
      </c>
      <c r="D35" t="s">
        <v>1305</v>
      </c>
      <c r="E35">
        <v>8.6</v>
      </c>
      <c r="I35">
        <v>1340</v>
      </c>
      <c r="K35">
        <v>20</v>
      </c>
      <c r="O35">
        <v>10340</v>
      </c>
      <c r="P35">
        <v>10340</v>
      </c>
      <c r="Q35">
        <v>285633</v>
      </c>
      <c r="R35">
        <v>200</v>
      </c>
    </row>
    <row r="36" spans="3:18" x14ac:dyDescent="0.3">
      <c r="C36">
        <v>3</v>
      </c>
      <c r="D36">
        <v>303</v>
      </c>
      <c r="R36">
        <v>200</v>
      </c>
    </row>
    <row r="37" spans="3:18" x14ac:dyDescent="0.3">
      <c r="C37">
        <v>3</v>
      </c>
      <c r="D37">
        <v>304</v>
      </c>
      <c r="E37">
        <v>1.8</v>
      </c>
      <c r="I37">
        <v>208</v>
      </c>
      <c r="K37">
        <v>20</v>
      </c>
      <c r="O37">
        <v>4500</v>
      </c>
      <c r="P37">
        <v>4500</v>
      </c>
      <c r="Q37">
        <v>56595</v>
      </c>
    </row>
    <row r="38" spans="3:18" x14ac:dyDescent="0.3">
      <c r="C38">
        <v>3</v>
      </c>
      <c r="D38">
        <v>305</v>
      </c>
      <c r="E38">
        <v>1</v>
      </c>
      <c r="I38">
        <v>184</v>
      </c>
      <c r="O38">
        <v>3324</v>
      </c>
      <c r="P38">
        <v>3324</v>
      </c>
      <c r="Q38">
        <v>53434</v>
      </c>
    </row>
    <row r="39" spans="3:18" x14ac:dyDescent="0.3">
      <c r="C39">
        <v>3</v>
      </c>
      <c r="D39">
        <v>409</v>
      </c>
      <c r="E39">
        <v>4.8</v>
      </c>
      <c r="I39">
        <v>820</v>
      </c>
      <c r="O39">
        <v>2516</v>
      </c>
      <c r="P39">
        <v>2516</v>
      </c>
      <c r="Q39">
        <v>156473</v>
      </c>
    </row>
    <row r="40" spans="3:18" x14ac:dyDescent="0.3">
      <c r="C40">
        <v>3</v>
      </c>
      <c r="D40">
        <v>642</v>
      </c>
      <c r="E40">
        <v>1</v>
      </c>
      <c r="I40">
        <v>128</v>
      </c>
      <c r="Q40">
        <v>19131</v>
      </c>
    </row>
    <row r="41" spans="3:18" x14ac:dyDescent="0.3">
      <c r="C41">
        <v>3</v>
      </c>
      <c r="D41" t="s">
        <v>1306</v>
      </c>
      <c r="E41">
        <v>1.8</v>
      </c>
      <c r="I41">
        <v>315.2</v>
      </c>
      <c r="O41">
        <v>3500</v>
      </c>
      <c r="P41">
        <v>3500</v>
      </c>
      <c r="Q41">
        <v>49408</v>
      </c>
    </row>
    <row r="42" spans="3:18" x14ac:dyDescent="0.3">
      <c r="C42">
        <v>3</v>
      </c>
      <c r="D42">
        <v>30</v>
      </c>
      <c r="E42">
        <v>1.8</v>
      </c>
      <c r="I42">
        <v>315.2</v>
      </c>
      <c r="O42">
        <v>3500</v>
      </c>
      <c r="P42">
        <v>3500</v>
      </c>
      <c r="Q42">
        <v>49408</v>
      </c>
    </row>
    <row r="43" spans="3:18" x14ac:dyDescent="0.3">
      <c r="C43" t="s">
        <v>1309</v>
      </c>
      <c r="E43">
        <v>26.35</v>
      </c>
      <c r="I43">
        <v>4205.6000000000004</v>
      </c>
      <c r="K43">
        <v>28.2</v>
      </c>
      <c r="L43">
        <v>25</v>
      </c>
      <c r="O43">
        <v>13840</v>
      </c>
      <c r="P43">
        <v>13840</v>
      </c>
      <c r="Q43">
        <v>1116059</v>
      </c>
      <c r="R43">
        <v>5800</v>
      </c>
    </row>
    <row r="44" spans="3:18" x14ac:dyDescent="0.3">
      <c r="C44">
        <v>4</v>
      </c>
      <c r="D44" t="s">
        <v>236</v>
      </c>
      <c r="E44">
        <v>5.15</v>
      </c>
      <c r="I44">
        <v>775.2</v>
      </c>
      <c r="K44">
        <v>10</v>
      </c>
      <c r="L44">
        <v>25</v>
      </c>
      <c r="Q44">
        <v>294833</v>
      </c>
    </row>
    <row r="45" spans="3:18" x14ac:dyDescent="0.3">
      <c r="C45">
        <v>4</v>
      </c>
      <c r="D45">
        <v>99</v>
      </c>
      <c r="E45">
        <v>2.4</v>
      </c>
      <c r="I45">
        <v>371.2</v>
      </c>
      <c r="K45">
        <v>10</v>
      </c>
      <c r="Q45">
        <v>83605</v>
      </c>
    </row>
    <row r="46" spans="3:18" x14ac:dyDescent="0.3">
      <c r="C46">
        <v>4</v>
      </c>
      <c r="D46">
        <v>101</v>
      </c>
      <c r="E46">
        <v>2.75</v>
      </c>
      <c r="I46">
        <v>404</v>
      </c>
      <c r="L46">
        <v>25</v>
      </c>
      <c r="Q46">
        <v>211228</v>
      </c>
    </row>
    <row r="47" spans="3:18" x14ac:dyDescent="0.3">
      <c r="C47">
        <v>4</v>
      </c>
      <c r="D47" t="s">
        <v>1304</v>
      </c>
      <c r="E47">
        <v>10.9</v>
      </c>
      <c r="I47">
        <v>1612</v>
      </c>
      <c r="Q47">
        <v>433498</v>
      </c>
      <c r="R47">
        <v>4350</v>
      </c>
    </row>
    <row r="48" spans="3:18" x14ac:dyDescent="0.3">
      <c r="C48">
        <v>4</v>
      </c>
      <c r="D48">
        <v>526</v>
      </c>
      <c r="E48">
        <v>10.8</v>
      </c>
      <c r="I48">
        <v>1596</v>
      </c>
      <c r="Q48">
        <v>431605</v>
      </c>
      <c r="R48">
        <v>4350</v>
      </c>
    </row>
    <row r="49" spans="3:18" x14ac:dyDescent="0.3">
      <c r="C49">
        <v>4</v>
      </c>
      <c r="D49">
        <v>746</v>
      </c>
      <c r="E49">
        <v>0.1</v>
      </c>
      <c r="I49">
        <v>16</v>
      </c>
      <c r="Q49">
        <v>1893</v>
      </c>
    </row>
    <row r="50" spans="3:18" x14ac:dyDescent="0.3">
      <c r="C50">
        <v>4</v>
      </c>
      <c r="D50" t="s">
        <v>1305</v>
      </c>
      <c r="E50">
        <v>8.6</v>
      </c>
      <c r="I50">
        <v>1292</v>
      </c>
      <c r="K50">
        <v>5</v>
      </c>
      <c r="Q50">
        <v>285789</v>
      </c>
    </row>
    <row r="51" spans="3:18" x14ac:dyDescent="0.3">
      <c r="C51">
        <v>4</v>
      </c>
      <c r="D51">
        <v>304</v>
      </c>
      <c r="E51">
        <v>1.8</v>
      </c>
      <c r="I51">
        <v>280</v>
      </c>
      <c r="K51">
        <v>5</v>
      </c>
      <c r="Q51">
        <v>63797</v>
      </c>
    </row>
    <row r="52" spans="3:18" x14ac:dyDescent="0.3">
      <c r="C52">
        <v>4</v>
      </c>
      <c r="D52">
        <v>305</v>
      </c>
      <c r="E52">
        <v>1</v>
      </c>
      <c r="I52">
        <v>136</v>
      </c>
      <c r="Q52">
        <v>50524</v>
      </c>
    </row>
    <row r="53" spans="3:18" x14ac:dyDescent="0.3">
      <c r="C53">
        <v>4</v>
      </c>
      <c r="D53">
        <v>409</v>
      </c>
      <c r="E53">
        <v>4.8</v>
      </c>
      <c r="I53">
        <v>724</v>
      </c>
      <c r="Q53">
        <v>152925</v>
      </c>
    </row>
    <row r="54" spans="3:18" x14ac:dyDescent="0.3">
      <c r="C54">
        <v>4</v>
      </c>
      <c r="D54">
        <v>642</v>
      </c>
      <c r="E54">
        <v>1</v>
      </c>
      <c r="I54">
        <v>152</v>
      </c>
      <c r="Q54">
        <v>18543</v>
      </c>
    </row>
    <row r="55" spans="3:18" x14ac:dyDescent="0.3">
      <c r="C55">
        <v>4</v>
      </c>
      <c r="D55" t="s">
        <v>1306</v>
      </c>
      <c r="E55">
        <v>1.8</v>
      </c>
      <c r="I55">
        <v>248</v>
      </c>
      <c r="Q55">
        <v>46472</v>
      </c>
    </row>
    <row r="56" spans="3:18" x14ac:dyDescent="0.3">
      <c r="C56">
        <v>4</v>
      </c>
      <c r="D56">
        <v>30</v>
      </c>
      <c r="E56">
        <v>1.8</v>
      </c>
      <c r="I56">
        <v>248</v>
      </c>
      <c r="Q56">
        <v>46472</v>
      </c>
    </row>
    <row r="57" spans="3:18" x14ac:dyDescent="0.3">
      <c r="C57" t="s">
        <v>1310</v>
      </c>
      <c r="E57">
        <v>26.450000000000003</v>
      </c>
      <c r="I57">
        <v>3927.2</v>
      </c>
      <c r="K57">
        <v>15</v>
      </c>
      <c r="L57">
        <v>25</v>
      </c>
      <c r="Q57">
        <v>1060592</v>
      </c>
      <c r="R57">
        <v>4350</v>
      </c>
    </row>
    <row r="58" spans="3:18" x14ac:dyDescent="0.3">
      <c r="C58">
        <v>5</v>
      </c>
      <c r="D58" t="s">
        <v>236</v>
      </c>
      <c r="E58">
        <v>5.75</v>
      </c>
      <c r="I58">
        <v>1013.6</v>
      </c>
      <c r="K58">
        <v>20</v>
      </c>
      <c r="L58">
        <v>25</v>
      </c>
      <c r="Q58">
        <v>333299</v>
      </c>
      <c r="R58">
        <v>4100</v>
      </c>
    </row>
    <row r="59" spans="3:18" x14ac:dyDescent="0.3">
      <c r="C59">
        <v>5</v>
      </c>
      <c r="D59">
        <v>99</v>
      </c>
      <c r="E59">
        <v>3</v>
      </c>
      <c r="I59">
        <v>521.6</v>
      </c>
      <c r="K59">
        <v>10</v>
      </c>
      <c r="Q59">
        <v>114167</v>
      </c>
      <c r="R59">
        <v>4100</v>
      </c>
    </row>
    <row r="60" spans="3:18" x14ac:dyDescent="0.3">
      <c r="C60">
        <v>5</v>
      </c>
      <c r="D60">
        <v>101</v>
      </c>
      <c r="E60">
        <v>2.75</v>
      </c>
      <c r="I60">
        <v>492</v>
      </c>
      <c r="K60">
        <v>10</v>
      </c>
      <c r="L60">
        <v>25</v>
      </c>
      <c r="Q60">
        <v>219132</v>
      </c>
    </row>
    <row r="61" spans="3:18" x14ac:dyDescent="0.3">
      <c r="C61">
        <v>5</v>
      </c>
      <c r="D61" t="s">
        <v>1304</v>
      </c>
      <c r="E61">
        <v>10.9</v>
      </c>
      <c r="I61">
        <v>1728</v>
      </c>
      <c r="Q61">
        <v>401000</v>
      </c>
      <c r="R61">
        <v>4000</v>
      </c>
    </row>
    <row r="62" spans="3:18" x14ac:dyDescent="0.3">
      <c r="C62">
        <v>5</v>
      </c>
      <c r="D62">
        <v>526</v>
      </c>
      <c r="E62">
        <v>10.8</v>
      </c>
      <c r="I62">
        <v>1708</v>
      </c>
      <c r="Q62">
        <v>399107</v>
      </c>
      <c r="R62">
        <v>4000</v>
      </c>
    </row>
    <row r="63" spans="3:18" x14ac:dyDescent="0.3">
      <c r="C63">
        <v>5</v>
      </c>
      <c r="D63">
        <v>746</v>
      </c>
      <c r="E63">
        <v>0.1</v>
      </c>
      <c r="I63">
        <v>20</v>
      </c>
      <c r="Q63">
        <v>1893</v>
      </c>
    </row>
    <row r="64" spans="3:18" x14ac:dyDescent="0.3">
      <c r="C64">
        <v>5</v>
      </c>
      <c r="D64" t="s">
        <v>1305</v>
      </c>
      <c r="E64">
        <v>8.6</v>
      </c>
      <c r="I64">
        <v>1452</v>
      </c>
      <c r="K64">
        <v>10</v>
      </c>
      <c r="Q64">
        <v>270757</v>
      </c>
    </row>
    <row r="65" spans="3:18" x14ac:dyDescent="0.3">
      <c r="C65">
        <v>5</v>
      </c>
      <c r="D65">
        <v>304</v>
      </c>
      <c r="E65">
        <v>1.8</v>
      </c>
      <c r="I65">
        <v>280</v>
      </c>
      <c r="K65">
        <v>10</v>
      </c>
      <c r="Q65">
        <v>66322</v>
      </c>
    </row>
    <row r="66" spans="3:18" x14ac:dyDescent="0.3">
      <c r="C66">
        <v>5</v>
      </c>
      <c r="D66">
        <v>305</v>
      </c>
      <c r="E66">
        <v>1</v>
      </c>
      <c r="I66">
        <v>168</v>
      </c>
      <c r="Q66">
        <v>51039</v>
      </c>
    </row>
    <row r="67" spans="3:18" x14ac:dyDescent="0.3">
      <c r="C67">
        <v>5</v>
      </c>
      <c r="D67">
        <v>409</v>
      </c>
      <c r="E67">
        <v>4.8</v>
      </c>
      <c r="I67">
        <v>820</v>
      </c>
      <c r="Q67">
        <v>134846</v>
      </c>
    </row>
    <row r="68" spans="3:18" x14ac:dyDescent="0.3">
      <c r="C68">
        <v>5</v>
      </c>
      <c r="D68">
        <v>642</v>
      </c>
      <c r="E68">
        <v>1</v>
      </c>
      <c r="I68">
        <v>184</v>
      </c>
      <c r="Q68">
        <v>18550</v>
      </c>
    </row>
    <row r="69" spans="3:18" x14ac:dyDescent="0.3">
      <c r="C69">
        <v>5</v>
      </c>
      <c r="D69" t="s">
        <v>1306</v>
      </c>
      <c r="E69">
        <v>1.8</v>
      </c>
      <c r="I69">
        <v>323.2</v>
      </c>
      <c r="Q69">
        <v>45909</v>
      </c>
    </row>
    <row r="70" spans="3:18" x14ac:dyDescent="0.3">
      <c r="C70">
        <v>5</v>
      </c>
      <c r="D70">
        <v>30</v>
      </c>
      <c r="E70">
        <v>1.8</v>
      </c>
      <c r="I70">
        <v>323.2</v>
      </c>
      <c r="Q70">
        <v>45909</v>
      </c>
    </row>
    <row r="71" spans="3:18" x14ac:dyDescent="0.3">
      <c r="C71" t="s">
        <v>1311</v>
      </c>
      <c r="E71">
        <v>27.050000000000004</v>
      </c>
      <c r="I71">
        <v>4516.8</v>
      </c>
      <c r="K71">
        <v>30</v>
      </c>
      <c r="L71">
        <v>25</v>
      </c>
      <c r="Q71">
        <v>1050965</v>
      </c>
      <c r="R71">
        <v>8100</v>
      </c>
    </row>
    <row r="72" spans="3:18" x14ac:dyDescent="0.3">
      <c r="C72">
        <v>6</v>
      </c>
      <c r="D72" t="s">
        <v>236</v>
      </c>
      <c r="E72">
        <v>6.5500000000000007</v>
      </c>
      <c r="I72">
        <v>891.2</v>
      </c>
      <c r="K72">
        <v>10</v>
      </c>
      <c r="L72">
        <v>25</v>
      </c>
      <c r="Q72">
        <v>354026</v>
      </c>
    </row>
    <row r="73" spans="3:18" x14ac:dyDescent="0.3">
      <c r="C73">
        <v>6</v>
      </c>
      <c r="D73">
        <v>99</v>
      </c>
      <c r="E73">
        <v>3.8000000000000003</v>
      </c>
      <c r="I73">
        <v>411.2</v>
      </c>
      <c r="Q73">
        <v>136873</v>
      </c>
    </row>
    <row r="74" spans="3:18" x14ac:dyDescent="0.3">
      <c r="C74">
        <v>6</v>
      </c>
      <c r="D74">
        <v>100</v>
      </c>
      <c r="E74">
        <v>0.1</v>
      </c>
      <c r="I74">
        <v>16</v>
      </c>
      <c r="Q74">
        <v>6322</v>
      </c>
    </row>
    <row r="75" spans="3:18" x14ac:dyDescent="0.3">
      <c r="C75">
        <v>6</v>
      </c>
      <c r="D75">
        <v>101</v>
      </c>
      <c r="E75">
        <v>2.6500000000000004</v>
      </c>
      <c r="I75">
        <v>464</v>
      </c>
      <c r="K75">
        <v>10</v>
      </c>
      <c r="L75">
        <v>25</v>
      </c>
      <c r="Q75">
        <v>210831</v>
      </c>
    </row>
    <row r="76" spans="3:18" x14ac:dyDescent="0.3">
      <c r="C76">
        <v>6</v>
      </c>
      <c r="D76" t="s">
        <v>1304</v>
      </c>
      <c r="E76">
        <v>10.9</v>
      </c>
      <c r="I76">
        <v>1660</v>
      </c>
      <c r="O76">
        <v>4538</v>
      </c>
      <c r="P76">
        <v>4538</v>
      </c>
      <c r="Q76">
        <v>418541</v>
      </c>
    </row>
    <row r="77" spans="3:18" x14ac:dyDescent="0.3">
      <c r="C77">
        <v>6</v>
      </c>
      <c r="D77">
        <v>526</v>
      </c>
      <c r="E77">
        <v>10.8</v>
      </c>
      <c r="I77">
        <v>1644</v>
      </c>
      <c r="O77">
        <v>4538</v>
      </c>
      <c r="P77">
        <v>4538</v>
      </c>
      <c r="Q77">
        <v>416648</v>
      </c>
    </row>
    <row r="78" spans="3:18" x14ac:dyDescent="0.3">
      <c r="C78">
        <v>6</v>
      </c>
      <c r="D78">
        <v>746</v>
      </c>
      <c r="E78">
        <v>0.1</v>
      </c>
      <c r="I78">
        <v>16</v>
      </c>
      <c r="Q78">
        <v>1893</v>
      </c>
    </row>
    <row r="79" spans="3:18" x14ac:dyDescent="0.3">
      <c r="C79">
        <v>6</v>
      </c>
      <c r="D79" t="s">
        <v>1305</v>
      </c>
      <c r="E79">
        <v>8.6</v>
      </c>
      <c r="I79">
        <v>1340</v>
      </c>
      <c r="K79">
        <v>12</v>
      </c>
      <c r="Q79">
        <v>276653</v>
      </c>
    </row>
    <row r="80" spans="3:18" x14ac:dyDescent="0.3">
      <c r="C80">
        <v>6</v>
      </c>
      <c r="D80">
        <v>304</v>
      </c>
      <c r="E80">
        <v>1.8</v>
      </c>
      <c r="I80">
        <v>248</v>
      </c>
      <c r="K80">
        <v>12</v>
      </c>
      <c r="Q80">
        <v>66253</v>
      </c>
    </row>
    <row r="81" spans="3:18" x14ac:dyDescent="0.3">
      <c r="C81">
        <v>6</v>
      </c>
      <c r="D81">
        <v>305</v>
      </c>
      <c r="E81">
        <v>1</v>
      </c>
      <c r="I81">
        <v>176</v>
      </c>
      <c r="Q81">
        <v>51270</v>
      </c>
    </row>
    <row r="82" spans="3:18" x14ac:dyDescent="0.3">
      <c r="C82">
        <v>6</v>
      </c>
      <c r="D82">
        <v>409</v>
      </c>
      <c r="E82">
        <v>4.8</v>
      </c>
      <c r="I82">
        <v>764</v>
      </c>
      <c r="Q82">
        <v>140349</v>
      </c>
    </row>
    <row r="83" spans="3:18" x14ac:dyDescent="0.3">
      <c r="C83">
        <v>6</v>
      </c>
      <c r="D83">
        <v>642</v>
      </c>
      <c r="E83">
        <v>1</v>
      </c>
      <c r="I83">
        <v>152</v>
      </c>
      <c r="Q83">
        <v>18781</v>
      </c>
    </row>
    <row r="84" spans="3:18" x14ac:dyDescent="0.3">
      <c r="C84">
        <v>6</v>
      </c>
      <c r="D84" t="s">
        <v>1306</v>
      </c>
      <c r="E84">
        <v>1.8</v>
      </c>
      <c r="I84">
        <v>262.39999999999998</v>
      </c>
      <c r="Q84">
        <v>47346</v>
      </c>
    </row>
    <row r="85" spans="3:18" x14ac:dyDescent="0.3">
      <c r="C85">
        <v>6</v>
      </c>
      <c r="D85">
        <v>30</v>
      </c>
      <c r="E85">
        <v>1.8</v>
      </c>
      <c r="I85">
        <v>262.39999999999998</v>
      </c>
      <c r="Q85">
        <v>47346</v>
      </c>
    </row>
    <row r="86" spans="3:18" x14ac:dyDescent="0.3">
      <c r="C86" t="s">
        <v>1312</v>
      </c>
      <c r="E86">
        <v>27.850000000000005</v>
      </c>
      <c r="I86">
        <v>4153.5999999999995</v>
      </c>
      <c r="K86">
        <v>22</v>
      </c>
      <c r="L86">
        <v>25</v>
      </c>
      <c r="O86">
        <v>4538</v>
      </c>
      <c r="P86">
        <v>4538</v>
      </c>
      <c r="Q86">
        <v>1096566</v>
      </c>
    </row>
    <row r="87" spans="3:18" x14ac:dyDescent="0.3">
      <c r="C87">
        <v>7</v>
      </c>
      <c r="D87" t="s">
        <v>236</v>
      </c>
      <c r="E87">
        <v>5.75</v>
      </c>
      <c r="I87">
        <v>736</v>
      </c>
      <c r="K87">
        <v>10</v>
      </c>
      <c r="L87">
        <v>25</v>
      </c>
      <c r="O87">
        <v>145055</v>
      </c>
      <c r="P87">
        <v>145055</v>
      </c>
      <c r="Q87">
        <v>490512</v>
      </c>
      <c r="R87">
        <v>1200</v>
      </c>
    </row>
    <row r="88" spans="3:18" x14ac:dyDescent="0.3">
      <c r="C88">
        <v>7</v>
      </c>
      <c r="D88">
        <v>99</v>
      </c>
      <c r="E88">
        <v>3</v>
      </c>
      <c r="I88">
        <v>464</v>
      </c>
      <c r="K88">
        <v>10</v>
      </c>
      <c r="O88">
        <v>28368</v>
      </c>
      <c r="P88">
        <v>28368</v>
      </c>
      <c r="Q88">
        <v>158391</v>
      </c>
      <c r="R88">
        <v>1200</v>
      </c>
    </row>
    <row r="89" spans="3:18" x14ac:dyDescent="0.3">
      <c r="C89">
        <v>7</v>
      </c>
      <c r="D89">
        <v>100</v>
      </c>
      <c r="E89">
        <v>0.1</v>
      </c>
      <c r="I89">
        <v>16</v>
      </c>
      <c r="Q89">
        <v>6322</v>
      </c>
    </row>
    <row r="90" spans="3:18" x14ac:dyDescent="0.3">
      <c r="C90">
        <v>7</v>
      </c>
      <c r="D90">
        <v>101</v>
      </c>
      <c r="E90">
        <v>2.6500000000000004</v>
      </c>
      <c r="I90">
        <v>256</v>
      </c>
      <c r="L90">
        <v>25</v>
      </c>
      <c r="O90">
        <v>116687</v>
      </c>
      <c r="P90">
        <v>116687</v>
      </c>
      <c r="Q90">
        <v>325799</v>
      </c>
    </row>
    <row r="91" spans="3:18" x14ac:dyDescent="0.3">
      <c r="C91">
        <v>7</v>
      </c>
      <c r="D91" t="s">
        <v>1304</v>
      </c>
      <c r="E91">
        <v>10.9</v>
      </c>
      <c r="I91">
        <v>1444</v>
      </c>
      <c r="O91">
        <v>185646</v>
      </c>
      <c r="P91">
        <v>185646</v>
      </c>
      <c r="Q91">
        <v>591763</v>
      </c>
    </row>
    <row r="92" spans="3:18" x14ac:dyDescent="0.3">
      <c r="C92">
        <v>7</v>
      </c>
      <c r="D92">
        <v>526</v>
      </c>
      <c r="E92">
        <v>10.8</v>
      </c>
      <c r="I92">
        <v>1428</v>
      </c>
      <c r="O92">
        <v>185646</v>
      </c>
      <c r="P92">
        <v>185646</v>
      </c>
      <c r="Q92">
        <v>589811</v>
      </c>
    </row>
    <row r="93" spans="3:18" x14ac:dyDescent="0.3">
      <c r="C93">
        <v>7</v>
      </c>
      <c r="D93">
        <v>746</v>
      </c>
      <c r="E93">
        <v>0.1</v>
      </c>
      <c r="I93">
        <v>16</v>
      </c>
      <c r="Q93">
        <v>1952</v>
      </c>
    </row>
    <row r="94" spans="3:18" x14ac:dyDescent="0.3">
      <c r="C94">
        <v>7</v>
      </c>
      <c r="D94" t="s">
        <v>1305</v>
      </c>
      <c r="E94">
        <v>7.6</v>
      </c>
      <c r="I94">
        <v>904</v>
      </c>
      <c r="K94">
        <v>10</v>
      </c>
      <c r="O94">
        <v>121379</v>
      </c>
      <c r="P94">
        <v>121379</v>
      </c>
      <c r="Q94">
        <v>360641</v>
      </c>
    </row>
    <row r="95" spans="3:18" x14ac:dyDescent="0.3">
      <c r="C95">
        <v>7</v>
      </c>
      <c r="D95">
        <v>304</v>
      </c>
      <c r="E95">
        <v>1.8</v>
      </c>
      <c r="I95">
        <v>164</v>
      </c>
      <c r="K95">
        <v>10</v>
      </c>
      <c r="O95">
        <v>33653</v>
      </c>
      <c r="P95">
        <v>33653</v>
      </c>
      <c r="Q95">
        <v>80325</v>
      </c>
    </row>
    <row r="96" spans="3:18" x14ac:dyDescent="0.3">
      <c r="C96">
        <v>7</v>
      </c>
      <c r="D96">
        <v>305</v>
      </c>
      <c r="E96">
        <v>1</v>
      </c>
      <c r="I96">
        <v>168</v>
      </c>
      <c r="O96">
        <v>35959</v>
      </c>
      <c r="P96">
        <v>35959</v>
      </c>
      <c r="Q96">
        <v>79729</v>
      </c>
    </row>
    <row r="97" spans="3:18" x14ac:dyDescent="0.3">
      <c r="C97">
        <v>7</v>
      </c>
      <c r="D97">
        <v>409</v>
      </c>
      <c r="E97">
        <v>4.8</v>
      </c>
      <c r="I97">
        <v>504</v>
      </c>
      <c r="O97">
        <v>46128</v>
      </c>
      <c r="P97">
        <v>46128</v>
      </c>
      <c r="Q97">
        <v>184364</v>
      </c>
    </row>
    <row r="98" spans="3:18" x14ac:dyDescent="0.3">
      <c r="C98">
        <v>7</v>
      </c>
      <c r="D98">
        <v>642</v>
      </c>
      <c r="I98">
        <v>68</v>
      </c>
      <c r="O98">
        <v>5639</v>
      </c>
      <c r="P98">
        <v>5639</v>
      </c>
      <c r="Q98">
        <v>16223</v>
      </c>
    </row>
    <row r="99" spans="3:18" x14ac:dyDescent="0.3">
      <c r="C99">
        <v>7</v>
      </c>
      <c r="D99" t="s">
        <v>1306</v>
      </c>
      <c r="E99">
        <v>1.8</v>
      </c>
      <c r="I99">
        <v>252.8</v>
      </c>
      <c r="O99">
        <v>11308</v>
      </c>
      <c r="P99">
        <v>11308</v>
      </c>
      <c r="Q99">
        <v>57307</v>
      </c>
    </row>
    <row r="100" spans="3:18" x14ac:dyDescent="0.3">
      <c r="C100">
        <v>7</v>
      </c>
      <c r="D100">
        <v>30</v>
      </c>
      <c r="E100">
        <v>1.8</v>
      </c>
      <c r="I100">
        <v>252.8</v>
      </c>
      <c r="O100">
        <v>11308</v>
      </c>
      <c r="P100">
        <v>11308</v>
      </c>
      <c r="Q100">
        <v>57307</v>
      </c>
    </row>
    <row r="101" spans="3:18" x14ac:dyDescent="0.3">
      <c r="C101" t="s">
        <v>1313</v>
      </c>
      <c r="E101">
        <v>26.050000000000004</v>
      </c>
      <c r="I101">
        <v>3336.8</v>
      </c>
      <c r="K101">
        <v>20</v>
      </c>
      <c r="L101">
        <v>25</v>
      </c>
      <c r="O101">
        <v>463388</v>
      </c>
      <c r="P101">
        <v>463388</v>
      </c>
      <c r="Q101">
        <v>1500223</v>
      </c>
      <c r="R101">
        <v>1200</v>
      </c>
    </row>
    <row r="102" spans="3:18" x14ac:dyDescent="0.3">
      <c r="C102">
        <v>8</v>
      </c>
      <c r="D102" t="s">
        <v>236</v>
      </c>
      <c r="E102">
        <v>5.75</v>
      </c>
      <c r="I102">
        <v>731.2</v>
      </c>
      <c r="K102">
        <v>15.600000000000001</v>
      </c>
      <c r="L102">
        <v>25</v>
      </c>
      <c r="O102">
        <v>5000</v>
      </c>
      <c r="P102">
        <v>5000</v>
      </c>
      <c r="Q102">
        <v>321574</v>
      </c>
    </row>
    <row r="103" spans="3:18" x14ac:dyDescent="0.3">
      <c r="C103">
        <v>8</v>
      </c>
      <c r="D103">
        <v>99</v>
      </c>
      <c r="E103">
        <v>3</v>
      </c>
      <c r="I103">
        <v>363.2</v>
      </c>
      <c r="K103">
        <v>5.6000000000000005</v>
      </c>
      <c r="Q103">
        <v>115858</v>
      </c>
    </row>
    <row r="104" spans="3:18" x14ac:dyDescent="0.3">
      <c r="C104">
        <v>8</v>
      </c>
      <c r="D104">
        <v>101</v>
      </c>
      <c r="E104">
        <v>2.75</v>
      </c>
      <c r="I104">
        <v>368</v>
      </c>
      <c r="K104">
        <v>10</v>
      </c>
      <c r="L104">
        <v>25</v>
      </c>
      <c r="O104">
        <v>5000</v>
      </c>
      <c r="P104">
        <v>5000</v>
      </c>
      <c r="Q104">
        <v>205716</v>
      </c>
    </row>
    <row r="105" spans="3:18" x14ac:dyDescent="0.3">
      <c r="C105">
        <v>8</v>
      </c>
      <c r="D105" t="s">
        <v>1304</v>
      </c>
      <c r="E105">
        <v>10.9</v>
      </c>
      <c r="I105">
        <v>1452</v>
      </c>
      <c r="Q105">
        <v>417911</v>
      </c>
      <c r="R105">
        <v>4350</v>
      </c>
    </row>
    <row r="106" spans="3:18" x14ac:dyDescent="0.3">
      <c r="C106">
        <v>8</v>
      </c>
      <c r="D106">
        <v>526</v>
      </c>
      <c r="E106">
        <v>10.8</v>
      </c>
      <c r="I106">
        <v>1436</v>
      </c>
      <c r="Q106">
        <v>416018</v>
      </c>
      <c r="R106">
        <v>4350</v>
      </c>
    </row>
    <row r="107" spans="3:18" x14ac:dyDescent="0.3">
      <c r="C107">
        <v>8</v>
      </c>
      <c r="D107">
        <v>746</v>
      </c>
      <c r="E107">
        <v>0.1</v>
      </c>
      <c r="I107">
        <v>16</v>
      </c>
      <c r="Q107">
        <v>1893</v>
      </c>
    </row>
    <row r="108" spans="3:18" x14ac:dyDescent="0.3">
      <c r="C108">
        <v>8</v>
      </c>
      <c r="D108" t="s">
        <v>1305</v>
      </c>
      <c r="E108">
        <v>7.6</v>
      </c>
      <c r="I108">
        <v>1000</v>
      </c>
      <c r="K108">
        <v>8</v>
      </c>
      <c r="Q108">
        <v>260010</v>
      </c>
    </row>
    <row r="109" spans="3:18" x14ac:dyDescent="0.3">
      <c r="C109">
        <v>8</v>
      </c>
      <c r="D109">
        <v>304</v>
      </c>
      <c r="E109">
        <v>1.8</v>
      </c>
      <c r="I109">
        <v>244</v>
      </c>
      <c r="K109">
        <v>8</v>
      </c>
      <c r="Q109">
        <v>65465</v>
      </c>
    </row>
    <row r="110" spans="3:18" x14ac:dyDescent="0.3">
      <c r="C110">
        <v>8</v>
      </c>
      <c r="D110">
        <v>305</v>
      </c>
      <c r="E110">
        <v>1</v>
      </c>
      <c r="I110">
        <v>64</v>
      </c>
      <c r="Q110">
        <v>53085</v>
      </c>
    </row>
    <row r="111" spans="3:18" x14ac:dyDescent="0.3">
      <c r="C111">
        <v>8</v>
      </c>
      <c r="D111">
        <v>409</v>
      </c>
      <c r="E111">
        <v>4.8</v>
      </c>
      <c r="I111">
        <v>692</v>
      </c>
      <c r="Q111">
        <v>141460</v>
      </c>
    </row>
    <row r="112" spans="3:18" x14ac:dyDescent="0.3">
      <c r="C112">
        <v>8</v>
      </c>
      <c r="D112" t="s">
        <v>1306</v>
      </c>
      <c r="E112">
        <v>1.8</v>
      </c>
      <c r="I112">
        <v>227.20000000000002</v>
      </c>
      <c r="Q112">
        <v>47441</v>
      </c>
    </row>
    <row r="113" spans="3:18" x14ac:dyDescent="0.3">
      <c r="C113">
        <v>8</v>
      </c>
      <c r="D113">
        <v>30</v>
      </c>
      <c r="E113">
        <v>1.8</v>
      </c>
      <c r="I113">
        <v>227.20000000000002</v>
      </c>
      <c r="Q113">
        <v>47441</v>
      </c>
    </row>
    <row r="114" spans="3:18" x14ac:dyDescent="0.3">
      <c r="C114" t="s">
        <v>1314</v>
      </c>
      <c r="E114">
        <v>26.050000000000004</v>
      </c>
      <c r="I114">
        <v>3410.3999999999996</v>
      </c>
      <c r="K114">
        <v>23.6</v>
      </c>
      <c r="L114">
        <v>25</v>
      </c>
      <c r="O114">
        <v>5000</v>
      </c>
      <c r="P114">
        <v>5000</v>
      </c>
      <c r="Q114">
        <v>1046936</v>
      </c>
      <c r="R114">
        <v>4350</v>
      </c>
    </row>
    <row r="115" spans="3:18" x14ac:dyDescent="0.3">
      <c r="C115">
        <v>9</v>
      </c>
      <c r="D115" t="s">
        <v>236</v>
      </c>
      <c r="E115">
        <v>6.0500000000000007</v>
      </c>
      <c r="I115">
        <v>868.8</v>
      </c>
      <c r="K115">
        <v>23</v>
      </c>
      <c r="L115">
        <v>25</v>
      </c>
      <c r="Q115">
        <v>343150</v>
      </c>
    </row>
    <row r="116" spans="3:18" x14ac:dyDescent="0.3">
      <c r="C116">
        <v>9</v>
      </c>
      <c r="D116">
        <v>99</v>
      </c>
      <c r="E116">
        <v>3.2</v>
      </c>
      <c r="I116">
        <v>438.4</v>
      </c>
      <c r="K116">
        <v>13</v>
      </c>
      <c r="Q116">
        <v>125414</v>
      </c>
    </row>
    <row r="117" spans="3:18" x14ac:dyDescent="0.3">
      <c r="C117">
        <v>9</v>
      </c>
      <c r="D117">
        <v>101</v>
      </c>
      <c r="E117">
        <v>2.85</v>
      </c>
      <c r="I117">
        <v>430.4</v>
      </c>
      <c r="K117">
        <v>10</v>
      </c>
      <c r="L117">
        <v>25</v>
      </c>
      <c r="Q117">
        <v>217736</v>
      </c>
    </row>
    <row r="118" spans="3:18" x14ac:dyDescent="0.3">
      <c r="C118">
        <v>9</v>
      </c>
      <c r="D118" t="s">
        <v>1304</v>
      </c>
      <c r="E118">
        <v>10.9</v>
      </c>
      <c r="I118">
        <v>1596</v>
      </c>
      <c r="Q118">
        <v>408193</v>
      </c>
      <c r="R118">
        <v>7650</v>
      </c>
    </row>
    <row r="119" spans="3:18" x14ac:dyDescent="0.3">
      <c r="C119">
        <v>9</v>
      </c>
      <c r="D119">
        <v>526</v>
      </c>
      <c r="E119">
        <v>10.8</v>
      </c>
      <c r="I119">
        <v>1584</v>
      </c>
      <c r="Q119">
        <v>406336</v>
      </c>
      <c r="R119">
        <v>7650</v>
      </c>
    </row>
    <row r="120" spans="3:18" x14ac:dyDescent="0.3">
      <c r="C120">
        <v>9</v>
      </c>
      <c r="D120">
        <v>746</v>
      </c>
      <c r="E120">
        <v>0.1</v>
      </c>
      <c r="I120">
        <v>12</v>
      </c>
      <c r="Q120">
        <v>1857</v>
      </c>
    </row>
    <row r="121" spans="3:18" x14ac:dyDescent="0.3">
      <c r="C121">
        <v>9</v>
      </c>
      <c r="D121" t="s">
        <v>1305</v>
      </c>
      <c r="E121">
        <v>8.6</v>
      </c>
      <c r="I121">
        <v>1168</v>
      </c>
      <c r="K121">
        <v>14</v>
      </c>
      <c r="Q121">
        <v>271278</v>
      </c>
    </row>
    <row r="122" spans="3:18" x14ac:dyDescent="0.3">
      <c r="C122">
        <v>9</v>
      </c>
      <c r="D122">
        <v>304</v>
      </c>
      <c r="E122">
        <v>1.8</v>
      </c>
      <c r="I122">
        <v>200</v>
      </c>
      <c r="K122">
        <v>14</v>
      </c>
      <c r="Q122">
        <v>65294</v>
      </c>
    </row>
    <row r="123" spans="3:18" x14ac:dyDescent="0.3">
      <c r="C123">
        <v>9</v>
      </c>
      <c r="D123">
        <v>305</v>
      </c>
      <c r="E123">
        <v>1</v>
      </c>
      <c r="I123">
        <v>120</v>
      </c>
      <c r="Q123">
        <v>50722</v>
      </c>
    </row>
    <row r="124" spans="3:18" x14ac:dyDescent="0.3">
      <c r="C124">
        <v>9</v>
      </c>
      <c r="D124">
        <v>409</v>
      </c>
      <c r="E124">
        <v>4.8</v>
      </c>
      <c r="I124">
        <v>720</v>
      </c>
      <c r="Q124">
        <v>138774</v>
      </c>
    </row>
    <row r="125" spans="3:18" x14ac:dyDescent="0.3">
      <c r="C125">
        <v>9</v>
      </c>
      <c r="D125">
        <v>642</v>
      </c>
      <c r="E125">
        <v>1</v>
      </c>
      <c r="I125">
        <v>128</v>
      </c>
      <c r="Q125">
        <v>16488</v>
      </c>
    </row>
    <row r="126" spans="3:18" x14ac:dyDescent="0.3">
      <c r="C126">
        <v>9</v>
      </c>
      <c r="D126" t="s">
        <v>1306</v>
      </c>
      <c r="E126">
        <v>1.8</v>
      </c>
      <c r="I126">
        <v>283.2</v>
      </c>
      <c r="Q126">
        <v>46148</v>
      </c>
    </row>
    <row r="127" spans="3:18" x14ac:dyDescent="0.3">
      <c r="C127">
        <v>9</v>
      </c>
      <c r="D127">
        <v>30</v>
      </c>
      <c r="E127">
        <v>1.8</v>
      </c>
      <c r="I127">
        <v>283.2</v>
      </c>
      <c r="Q127">
        <v>46148</v>
      </c>
    </row>
    <row r="128" spans="3:18" x14ac:dyDescent="0.3">
      <c r="C128" t="s">
        <v>1315</v>
      </c>
      <c r="E128">
        <v>27.350000000000005</v>
      </c>
      <c r="I128">
        <v>3916</v>
      </c>
      <c r="K128">
        <v>37</v>
      </c>
      <c r="L128">
        <v>25</v>
      </c>
      <c r="Q128">
        <v>1068769</v>
      </c>
      <c r="R128">
        <v>7650</v>
      </c>
    </row>
    <row r="129" spans="3:18" x14ac:dyDescent="0.3">
      <c r="C129">
        <v>10</v>
      </c>
      <c r="D129" t="s">
        <v>236</v>
      </c>
      <c r="E129">
        <v>6.0500000000000007</v>
      </c>
      <c r="I129">
        <v>988.8</v>
      </c>
      <c r="K129">
        <v>7</v>
      </c>
      <c r="L129">
        <v>25</v>
      </c>
      <c r="Q129">
        <v>335549</v>
      </c>
    </row>
    <row r="130" spans="3:18" x14ac:dyDescent="0.3">
      <c r="C130">
        <v>10</v>
      </c>
      <c r="D130">
        <v>99</v>
      </c>
      <c r="E130">
        <v>3.2</v>
      </c>
      <c r="I130">
        <v>508.8</v>
      </c>
      <c r="K130">
        <v>7</v>
      </c>
      <c r="Q130">
        <v>120372</v>
      </c>
    </row>
    <row r="131" spans="3:18" x14ac:dyDescent="0.3">
      <c r="C131">
        <v>10</v>
      </c>
      <c r="D131">
        <v>101</v>
      </c>
      <c r="E131">
        <v>2.85</v>
      </c>
      <c r="I131">
        <v>480</v>
      </c>
      <c r="L131">
        <v>25</v>
      </c>
      <c r="Q131">
        <v>215177</v>
      </c>
    </row>
    <row r="132" spans="3:18" x14ac:dyDescent="0.3">
      <c r="C132">
        <v>10</v>
      </c>
      <c r="D132" t="s">
        <v>1304</v>
      </c>
      <c r="E132">
        <v>10.4</v>
      </c>
      <c r="I132">
        <v>1690</v>
      </c>
      <c r="Q132">
        <v>397549</v>
      </c>
      <c r="R132">
        <v>28155</v>
      </c>
    </row>
    <row r="133" spans="3:18" x14ac:dyDescent="0.3">
      <c r="C133">
        <v>10</v>
      </c>
      <c r="D133">
        <v>526</v>
      </c>
      <c r="E133">
        <v>10.3</v>
      </c>
      <c r="I133">
        <v>1670</v>
      </c>
      <c r="Q133">
        <v>395656</v>
      </c>
      <c r="R133">
        <v>28155</v>
      </c>
    </row>
    <row r="134" spans="3:18" x14ac:dyDescent="0.3">
      <c r="C134">
        <v>10</v>
      </c>
      <c r="D134">
        <v>746</v>
      </c>
      <c r="E134">
        <v>0.1</v>
      </c>
      <c r="I134">
        <v>20</v>
      </c>
      <c r="Q134">
        <v>1893</v>
      </c>
    </row>
    <row r="135" spans="3:18" x14ac:dyDescent="0.3">
      <c r="C135">
        <v>10</v>
      </c>
      <c r="D135" t="s">
        <v>1305</v>
      </c>
      <c r="E135">
        <v>8.6</v>
      </c>
      <c r="I135">
        <v>1380</v>
      </c>
      <c r="K135">
        <v>11</v>
      </c>
      <c r="Q135">
        <v>274220</v>
      </c>
    </row>
    <row r="136" spans="3:18" x14ac:dyDescent="0.3">
      <c r="C136">
        <v>10</v>
      </c>
      <c r="D136">
        <v>304</v>
      </c>
      <c r="E136">
        <v>1.8</v>
      </c>
      <c r="I136">
        <v>300</v>
      </c>
      <c r="K136">
        <v>11</v>
      </c>
      <c r="Q136">
        <v>64960</v>
      </c>
    </row>
    <row r="137" spans="3:18" x14ac:dyDescent="0.3">
      <c r="C137">
        <v>10</v>
      </c>
      <c r="D137">
        <v>305</v>
      </c>
      <c r="E137">
        <v>1</v>
      </c>
      <c r="I137">
        <v>156</v>
      </c>
      <c r="Q137">
        <v>52056</v>
      </c>
    </row>
    <row r="138" spans="3:18" x14ac:dyDescent="0.3">
      <c r="C138">
        <v>10</v>
      </c>
      <c r="D138">
        <v>409</v>
      </c>
      <c r="E138">
        <v>4.8</v>
      </c>
      <c r="I138">
        <v>752</v>
      </c>
      <c r="Q138">
        <v>140610</v>
      </c>
    </row>
    <row r="139" spans="3:18" x14ac:dyDescent="0.3">
      <c r="C139">
        <v>10</v>
      </c>
      <c r="D139">
        <v>642</v>
      </c>
      <c r="E139">
        <v>1</v>
      </c>
      <c r="I139">
        <v>172</v>
      </c>
      <c r="Q139">
        <v>16594</v>
      </c>
    </row>
    <row r="140" spans="3:18" x14ac:dyDescent="0.3">
      <c r="C140">
        <v>10</v>
      </c>
      <c r="D140" t="s">
        <v>1306</v>
      </c>
      <c r="E140">
        <v>1.8</v>
      </c>
      <c r="I140">
        <v>312.8</v>
      </c>
      <c r="Q140">
        <v>46234</v>
      </c>
    </row>
    <row r="141" spans="3:18" x14ac:dyDescent="0.3">
      <c r="C141">
        <v>10</v>
      </c>
      <c r="D141">
        <v>30</v>
      </c>
      <c r="E141">
        <v>1.8</v>
      </c>
      <c r="I141">
        <v>312.8</v>
      </c>
      <c r="Q141">
        <v>46234</v>
      </c>
    </row>
    <row r="142" spans="3:18" x14ac:dyDescent="0.3">
      <c r="C142" t="s">
        <v>1316</v>
      </c>
      <c r="E142">
        <v>26.850000000000005</v>
      </c>
      <c r="I142">
        <v>4371.6000000000004</v>
      </c>
      <c r="K142">
        <v>18</v>
      </c>
      <c r="L142">
        <v>25</v>
      </c>
      <c r="Q142">
        <v>1053552</v>
      </c>
      <c r="R142">
        <v>28155</v>
      </c>
    </row>
    <row r="143" spans="3:18" x14ac:dyDescent="0.3">
      <c r="C143">
        <v>11</v>
      </c>
      <c r="D143" t="s">
        <v>236</v>
      </c>
      <c r="E143">
        <v>6.0500000000000007</v>
      </c>
      <c r="I143">
        <v>990.4</v>
      </c>
      <c r="K143">
        <v>18.600000000000001</v>
      </c>
      <c r="L143">
        <v>25</v>
      </c>
      <c r="O143">
        <v>66770</v>
      </c>
      <c r="P143">
        <v>66770</v>
      </c>
      <c r="Q143">
        <v>408318</v>
      </c>
      <c r="R143">
        <v>3600</v>
      </c>
    </row>
    <row r="144" spans="3:18" x14ac:dyDescent="0.3">
      <c r="C144">
        <v>11</v>
      </c>
      <c r="D144">
        <v>99</v>
      </c>
      <c r="E144">
        <v>3.2</v>
      </c>
      <c r="I144">
        <v>526.4</v>
      </c>
      <c r="K144">
        <v>8.6</v>
      </c>
      <c r="O144">
        <v>36152</v>
      </c>
      <c r="P144">
        <v>36152</v>
      </c>
      <c r="Q144">
        <v>160412</v>
      </c>
      <c r="R144">
        <v>3600</v>
      </c>
    </row>
    <row r="145" spans="3:18" x14ac:dyDescent="0.3">
      <c r="C145">
        <v>11</v>
      </c>
      <c r="D145">
        <v>101</v>
      </c>
      <c r="E145">
        <v>2.85</v>
      </c>
      <c r="I145">
        <v>464</v>
      </c>
      <c r="K145">
        <v>10</v>
      </c>
      <c r="L145">
        <v>25</v>
      </c>
      <c r="O145">
        <v>30618</v>
      </c>
      <c r="P145">
        <v>30618</v>
      </c>
      <c r="Q145">
        <v>247906</v>
      </c>
    </row>
    <row r="146" spans="3:18" x14ac:dyDescent="0.3">
      <c r="C146">
        <v>11</v>
      </c>
      <c r="D146" t="s">
        <v>1304</v>
      </c>
      <c r="E146">
        <v>10.700000000000001</v>
      </c>
      <c r="I146">
        <v>1792</v>
      </c>
      <c r="L146">
        <v>32</v>
      </c>
      <c r="N146">
        <v>276000</v>
      </c>
      <c r="O146">
        <v>99431</v>
      </c>
      <c r="P146">
        <v>375431</v>
      </c>
      <c r="Q146">
        <v>784454</v>
      </c>
      <c r="R146">
        <v>23890</v>
      </c>
    </row>
    <row r="147" spans="3:18" x14ac:dyDescent="0.3">
      <c r="C147">
        <v>11</v>
      </c>
      <c r="D147">
        <v>526</v>
      </c>
      <c r="E147">
        <v>10.3</v>
      </c>
      <c r="I147">
        <v>1712</v>
      </c>
      <c r="N147">
        <v>276000</v>
      </c>
      <c r="O147">
        <v>95489</v>
      </c>
      <c r="P147">
        <v>371489</v>
      </c>
      <c r="Q147">
        <v>767040</v>
      </c>
      <c r="R147">
        <v>23890</v>
      </c>
    </row>
    <row r="148" spans="3:18" x14ac:dyDescent="0.3">
      <c r="C148">
        <v>11</v>
      </c>
      <c r="D148">
        <v>746</v>
      </c>
      <c r="E148">
        <v>0.4</v>
      </c>
      <c r="I148">
        <v>80</v>
      </c>
      <c r="L148">
        <v>32</v>
      </c>
      <c r="O148">
        <v>3942</v>
      </c>
      <c r="P148">
        <v>3942</v>
      </c>
      <c r="Q148">
        <v>17414</v>
      </c>
    </row>
    <row r="149" spans="3:18" x14ac:dyDescent="0.3">
      <c r="C149">
        <v>11</v>
      </c>
      <c r="D149" t="s">
        <v>1305</v>
      </c>
      <c r="E149">
        <v>8.6</v>
      </c>
      <c r="I149">
        <v>1380</v>
      </c>
      <c r="N149">
        <v>98000</v>
      </c>
      <c r="O149">
        <v>99777</v>
      </c>
      <c r="P149">
        <v>197777</v>
      </c>
      <c r="Q149">
        <v>468524</v>
      </c>
    </row>
    <row r="150" spans="3:18" x14ac:dyDescent="0.3">
      <c r="C150">
        <v>11</v>
      </c>
      <c r="D150">
        <v>304</v>
      </c>
      <c r="E150">
        <v>1.8</v>
      </c>
      <c r="I150">
        <v>288</v>
      </c>
      <c r="O150">
        <v>18652</v>
      </c>
      <c r="P150">
        <v>18652</v>
      </c>
      <c r="Q150">
        <v>81605</v>
      </c>
    </row>
    <row r="151" spans="3:18" x14ac:dyDescent="0.3">
      <c r="C151">
        <v>11</v>
      </c>
      <c r="D151">
        <v>305</v>
      </c>
      <c r="E151">
        <v>1</v>
      </c>
      <c r="I151">
        <v>160</v>
      </c>
      <c r="O151">
        <v>28459</v>
      </c>
      <c r="P151">
        <v>28459</v>
      </c>
      <c r="Q151">
        <v>80359</v>
      </c>
    </row>
    <row r="152" spans="3:18" x14ac:dyDescent="0.3">
      <c r="C152">
        <v>11</v>
      </c>
      <c r="D152">
        <v>409</v>
      </c>
      <c r="E152">
        <v>4.8</v>
      </c>
      <c r="I152">
        <v>772</v>
      </c>
      <c r="N152">
        <v>98000</v>
      </c>
      <c r="O152">
        <v>47187</v>
      </c>
      <c r="P152">
        <v>145187</v>
      </c>
      <c r="Q152">
        <v>285194</v>
      </c>
    </row>
    <row r="153" spans="3:18" x14ac:dyDescent="0.3">
      <c r="C153">
        <v>11</v>
      </c>
      <c r="D153">
        <v>642</v>
      </c>
      <c r="E153">
        <v>1</v>
      </c>
      <c r="I153">
        <v>160</v>
      </c>
      <c r="O153">
        <v>5479</v>
      </c>
      <c r="P153">
        <v>5479</v>
      </c>
      <c r="Q153">
        <v>21366</v>
      </c>
    </row>
    <row r="154" spans="3:18" x14ac:dyDescent="0.3">
      <c r="C154">
        <v>11</v>
      </c>
      <c r="D154" t="s">
        <v>1306</v>
      </c>
      <c r="E154">
        <v>1.8</v>
      </c>
      <c r="I154">
        <v>312.8</v>
      </c>
      <c r="O154">
        <v>11528</v>
      </c>
      <c r="P154">
        <v>11528</v>
      </c>
      <c r="Q154">
        <v>57762</v>
      </c>
    </row>
    <row r="155" spans="3:18" x14ac:dyDescent="0.3">
      <c r="C155">
        <v>11</v>
      </c>
      <c r="D155">
        <v>30</v>
      </c>
      <c r="E155">
        <v>1.8</v>
      </c>
      <c r="I155">
        <v>312.8</v>
      </c>
      <c r="O155">
        <v>11528</v>
      </c>
      <c r="P155">
        <v>11528</v>
      </c>
      <c r="Q155">
        <v>57762</v>
      </c>
    </row>
    <row r="156" spans="3:18" x14ac:dyDescent="0.3">
      <c r="C156" t="s">
        <v>1317</v>
      </c>
      <c r="E156">
        <v>27.150000000000002</v>
      </c>
      <c r="I156">
        <v>4475.2</v>
      </c>
      <c r="K156">
        <v>18.600000000000001</v>
      </c>
      <c r="L156">
        <v>57</v>
      </c>
      <c r="N156">
        <v>374000</v>
      </c>
      <c r="O156">
        <v>277506</v>
      </c>
      <c r="P156">
        <v>651506</v>
      </c>
      <c r="Q156">
        <v>1719058</v>
      </c>
      <c r="R156">
        <v>27490</v>
      </c>
    </row>
    <row r="157" spans="3:18" x14ac:dyDescent="0.3">
      <c r="C157">
        <v>12</v>
      </c>
      <c r="D157" t="s">
        <v>236</v>
      </c>
      <c r="E157">
        <v>6.0500000000000007</v>
      </c>
      <c r="I157">
        <v>868.8</v>
      </c>
      <c r="K157">
        <v>3</v>
      </c>
      <c r="L157">
        <v>25</v>
      </c>
      <c r="O157">
        <v>113504</v>
      </c>
      <c r="P157">
        <v>113504</v>
      </c>
      <c r="Q157">
        <v>449917</v>
      </c>
      <c r="R157">
        <v>3000</v>
      </c>
    </row>
    <row r="158" spans="3:18" x14ac:dyDescent="0.3">
      <c r="C158">
        <v>12</v>
      </c>
      <c r="D158">
        <v>99</v>
      </c>
      <c r="E158">
        <v>3.2</v>
      </c>
      <c r="I158">
        <v>452.8</v>
      </c>
      <c r="K158">
        <v>3</v>
      </c>
      <c r="O158">
        <v>750</v>
      </c>
      <c r="P158">
        <v>750</v>
      </c>
      <c r="Q158">
        <v>124080</v>
      </c>
      <c r="R158">
        <v>3000</v>
      </c>
    </row>
    <row r="159" spans="3:18" x14ac:dyDescent="0.3">
      <c r="C159">
        <v>12</v>
      </c>
      <c r="D159">
        <v>101</v>
      </c>
      <c r="E159">
        <v>2.85</v>
      </c>
      <c r="I159">
        <v>416</v>
      </c>
      <c r="L159">
        <v>25</v>
      </c>
      <c r="O159">
        <v>112754</v>
      </c>
      <c r="P159">
        <v>112754</v>
      </c>
      <c r="Q159">
        <v>325837</v>
      </c>
    </row>
    <row r="160" spans="3:18" x14ac:dyDescent="0.3">
      <c r="C160">
        <v>12</v>
      </c>
      <c r="D160" t="s">
        <v>1304</v>
      </c>
      <c r="E160">
        <v>10.700000000000001</v>
      </c>
      <c r="I160">
        <v>1540</v>
      </c>
      <c r="L160">
        <v>48</v>
      </c>
      <c r="O160">
        <v>106173</v>
      </c>
      <c r="P160">
        <v>106173</v>
      </c>
      <c r="Q160">
        <v>552261</v>
      </c>
    </row>
    <row r="161" spans="3:18" x14ac:dyDescent="0.3">
      <c r="C161">
        <v>12</v>
      </c>
      <c r="D161">
        <v>526</v>
      </c>
      <c r="E161">
        <v>10.3</v>
      </c>
      <c r="I161">
        <v>1492</v>
      </c>
      <c r="O161">
        <v>106173</v>
      </c>
      <c r="P161">
        <v>106173</v>
      </c>
      <c r="Q161">
        <v>536801</v>
      </c>
    </row>
    <row r="162" spans="3:18" x14ac:dyDescent="0.3">
      <c r="C162">
        <v>12</v>
      </c>
      <c r="D162">
        <v>746</v>
      </c>
      <c r="E162">
        <v>0.4</v>
      </c>
      <c r="I162">
        <v>48</v>
      </c>
      <c r="L162">
        <v>48</v>
      </c>
      <c r="Q162">
        <v>15460</v>
      </c>
    </row>
    <row r="163" spans="3:18" x14ac:dyDescent="0.3">
      <c r="C163">
        <v>12</v>
      </c>
      <c r="D163" t="s">
        <v>1305</v>
      </c>
      <c r="E163">
        <v>8.6</v>
      </c>
      <c r="I163">
        <v>1020</v>
      </c>
      <c r="K163">
        <v>21</v>
      </c>
      <c r="O163">
        <v>5220</v>
      </c>
      <c r="P163">
        <v>5220</v>
      </c>
      <c r="Q163">
        <v>281839</v>
      </c>
    </row>
    <row r="164" spans="3:18" x14ac:dyDescent="0.3">
      <c r="C164">
        <v>12</v>
      </c>
      <c r="D164">
        <v>304</v>
      </c>
      <c r="E164">
        <v>1.8</v>
      </c>
      <c r="I164">
        <v>248</v>
      </c>
      <c r="K164">
        <v>21</v>
      </c>
      <c r="O164">
        <v>800</v>
      </c>
      <c r="P164">
        <v>800</v>
      </c>
      <c r="Q164">
        <v>67971</v>
      </c>
    </row>
    <row r="165" spans="3:18" x14ac:dyDescent="0.3">
      <c r="C165">
        <v>12</v>
      </c>
      <c r="D165">
        <v>305</v>
      </c>
      <c r="E165">
        <v>1</v>
      </c>
      <c r="I165">
        <v>136</v>
      </c>
      <c r="O165">
        <v>400</v>
      </c>
      <c r="P165">
        <v>400</v>
      </c>
      <c r="Q165">
        <v>52484</v>
      </c>
    </row>
    <row r="166" spans="3:18" x14ac:dyDescent="0.3">
      <c r="C166">
        <v>12</v>
      </c>
      <c r="D166">
        <v>409</v>
      </c>
      <c r="E166">
        <v>4.8</v>
      </c>
      <c r="I166">
        <v>636</v>
      </c>
      <c r="O166">
        <v>4020</v>
      </c>
      <c r="P166">
        <v>4020</v>
      </c>
      <c r="Q166">
        <v>158206</v>
      </c>
    </row>
    <row r="167" spans="3:18" x14ac:dyDescent="0.3">
      <c r="C167">
        <v>12</v>
      </c>
      <c r="D167">
        <v>642</v>
      </c>
      <c r="E167">
        <v>1</v>
      </c>
      <c r="Q167">
        <v>3178</v>
      </c>
    </row>
    <row r="168" spans="3:18" x14ac:dyDescent="0.3">
      <c r="C168">
        <v>12</v>
      </c>
      <c r="D168" t="s">
        <v>1306</v>
      </c>
      <c r="E168">
        <v>1.8</v>
      </c>
      <c r="I168">
        <v>278.39999999999998</v>
      </c>
      <c r="O168">
        <v>400</v>
      </c>
      <c r="P168">
        <v>400</v>
      </c>
      <c r="Q168">
        <v>46692</v>
      </c>
    </row>
    <row r="169" spans="3:18" x14ac:dyDescent="0.3">
      <c r="C169">
        <v>12</v>
      </c>
      <c r="D169">
        <v>30</v>
      </c>
      <c r="E169">
        <v>1.8</v>
      </c>
      <c r="I169">
        <v>278.39999999999998</v>
      </c>
      <c r="O169">
        <v>400</v>
      </c>
      <c r="P169">
        <v>400</v>
      </c>
      <c r="Q169">
        <v>46692</v>
      </c>
    </row>
    <row r="170" spans="3:18" x14ac:dyDescent="0.3">
      <c r="C170" t="s">
        <v>1318</v>
      </c>
      <c r="E170">
        <v>27.150000000000002</v>
      </c>
      <c r="I170">
        <v>3707.2000000000003</v>
      </c>
      <c r="K170">
        <v>24</v>
      </c>
      <c r="L170">
        <v>73</v>
      </c>
      <c r="O170">
        <v>225297</v>
      </c>
      <c r="P170">
        <v>225297</v>
      </c>
      <c r="Q170">
        <v>1330709</v>
      </c>
      <c r="R170">
        <v>3000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1335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266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74298476.360000014</v>
      </c>
      <c r="C3" s="222">
        <f t="shared" ref="C3:Z3" si="0">SUBTOTAL(9,C6:C1048576)</f>
        <v>8</v>
      </c>
      <c r="D3" s="222"/>
      <c r="E3" s="222">
        <f>SUBTOTAL(9,E6:E1048576)/4</f>
        <v>94591198.310000002</v>
      </c>
      <c r="F3" s="222"/>
      <c r="G3" s="222">
        <f t="shared" si="0"/>
        <v>9</v>
      </c>
      <c r="H3" s="222">
        <f>SUBTOTAL(9,H6:H1048576)/4</f>
        <v>76921407.879999995</v>
      </c>
      <c r="I3" s="225">
        <f>IF(B3&lt;&gt;0,H3/B3,"")</f>
        <v>1.0353026286473364</v>
      </c>
      <c r="J3" s="223">
        <f>IF(E3&lt;&gt;0,H3/E3,"")</f>
        <v>0.81319836574972337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205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599"/>
      <c r="B5" s="600">
        <v>2015</v>
      </c>
      <c r="C5" s="601"/>
      <c r="D5" s="601"/>
      <c r="E5" s="601">
        <v>2016</v>
      </c>
      <c r="F5" s="601"/>
      <c r="G5" s="601"/>
      <c r="H5" s="601">
        <v>2017</v>
      </c>
      <c r="I5" s="602" t="s">
        <v>227</v>
      </c>
      <c r="J5" s="603" t="s">
        <v>2</v>
      </c>
      <c r="K5" s="600">
        <v>2015</v>
      </c>
      <c r="L5" s="601"/>
      <c r="M5" s="601"/>
      <c r="N5" s="601">
        <v>2016</v>
      </c>
      <c r="O5" s="601"/>
      <c r="P5" s="601"/>
      <c r="Q5" s="601">
        <v>2017</v>
      </c>
      <c r="R5" s="602" t="s">
        <v>227</v>
      </c>
      <c r="S5" s="603" t="s">
        <v>2</v>
      </c>
      <c r="T5" s="600">
        <v>2015</v>
      </c>
      <c r="U5" s="601"/>
      <c r="V5" s="601"/>
      <c r="W5" s="601">
        <v>2016</v>
      </c>
      <c r="X5" s="601"/>
      <c r="Y5" s="601"/>
      <c r="Z5" s="601">
        <v>2017</v>
      </c>
      <c r="AA5" s="602" t="s">
        <v>227</v>
      </c>
      <c r="AB5" s="603" t="s">
        <v>2</v>
      </c>
    </row>
    <row r="6" spans="1:28" ht="14.4" customHeight="1" x14ac:dyDescent="0.3">
      <c r="A6" s="604" t="s">
        <v>1331</v>
      </c>
      <c r="B6" s="605">
        <v>74298476.359999999</v>
      </c>
      <c r="C6" s="606">
        <v>1</v>
      </c>
      <c r="D6" s="606">
        <v>0.78546923696330107</v>
      </c>
      <c r="E6" s="605">
        <v>94591198.310000002</v>
      </c>
      <c r="F6" s="606">
        <v>1.2731243350358254</v>
      </c>
      <c r="G6" s="606">
        <v>1</v>
      </c>
      <c r="H6" s="605">
        <v>76921407.88000001</v>
      </c>
      <c r="I6" s="606">
        <v>1.0353026286473368</v>
      </c>
      <c r="J6" s="606">
        <v>0.81319836574972348</v>
      </c>
      <c r="K6" s="605"/>
      <c r="L6" s="606"/>
      <c r="M6" s="606"/>
      <c r="N6" s="605"/>
      <c r="O6" s="606"/>
      <c r="P6" s="606"/>
      <c r="Q6" s="605"/>
      <c r="R6" s="606"/>
      <c r="S6" s="606"/>
      <c r="T6" s="605"/>
      <c r="U6" s="606"/>
      <c r="V6" s="606"/>
      <c r="W6" s="605"/>
      <c r="X6" s="606"/>
      <c r="Y6" s="606"/>
      <c r="Z6" s="605"/>
      <c r="AA6" s="606"/>
      <c r="AB6" s="607"/>
    </row>
    <row r="7" spans="1:28" ht="14.4" customHeight="1" x14ac:dyDescent="0.3">
      <c r="A7" s="614" t="s">
        <v>1332</v>
      </c>
      <c r="B7" s="608"/>
      <c r="C7" s="609"/>
      <c r="D7" s="609"/>
      <c r="E7" s="608">
        <v>481</v>
      </c>
      <c r="F7" s="609"/>
      <c r="G7" s="609">
        <v>1</v>
      </c>
      <c r="H7" s="608">
        <v>74</v>
      </c>
      <c r="I7" s="609"/>
      <c r="J7" s="609">
        <v>0.15384615384615385</v>
      </c>
      <c r="K7" s="608"/>
      <c r="L7" s="609"/>
      <c r="M7" s="609"/>
      <c r="N7" s="608"/>
      <c r="O7" s="609"/>
      <c r="P7" s="609"/>
      <c r="Q7" s="608"/>
      <c r="R7" s="609"/>
      <c r="S7" s="609"/>
      <c r="T7" s="608"/>
      <c r="U7" s="609"/>
      <c r="V7" s="609"/>
      <c r="W7" s="608"/>
      <c r="X7" s="609"/>
      <c r="Y7" s="609"/>
      <c r="Z7" s="608"/>
      <c r="AA7" s="609"/>
      <c r="AB7" s="610"/>
    </row>
    <row r="8" spans="1:28" ht="14.4" customHeight="1" x14ac:dyDescent="0.3">
      <c r="A8" s="614" t="s">
        <v>1333</v>
      </c>
      <c r="B8" s="608">
        <v>4859028.360000005</v>
      </c>
      <c r="C8" s="609">
        <v>1</v>
      </c>
      <c r="D8" s="609">
        <v>0.76175443052031289</v>
      </c>
      <c r="E8" s="608">
        <v>6378733.3100000061</v>
      </c>
      <c r="F8" s="609">
        <v>1.3127590204062936</v>
      </c>
      <c r="G8" s="609">
        <v>1</v>
      </c>
      <c r="H8" s="608">
        <v>7160795.8800000083</v>
      </c>
      <c r="I8" s="609">
        <v>1.4737094228443648</v>
      </c>
      <c r="J8" s="609">
        <v>1.1226046821512281</v>
      </c>
      <c r="K8" s="608"/>
      <c r="L8" s="609"/>
      <c r="M8" s="609"/>
      <c r="N8" s="608"/>
      <c r="O8" s="609"/>
      <c r="P8" s="609"/>
      <c r="Q8" s="608"/>
      <c r="R8" s="609"/>
      <c r="S8" s="609"/>
      <c r="T8" s="608"/>
      <c r="U8" s="609"/>
      <c r="V8" s="609"/>
      <c r="W8" s="608"/>
      <c r="X8" s="609"/>
      <c r="Y8" s="609"/>
      <c r="Z8" s="608"/>
      <c r="AA8" s="609"/>
      <c r="AB8" s="610"/>
    </row>
    <row r="9" spans="1:28" ht="14.4" customHeight="1" thickBot="1" x14ac:dyDescent="0.35">
      <c r="A9" s="615" t="s">
        <v>1334</v>
      </c>
      <c r="B9" s="611">
        <v>69439448</v>
      </c>
      <c r="C9" s="612">
        <v>1</v>
      </c>
      <c r="D9" s="612">
        <v>0.78718837114013895</v>
      </c>
      <c r="E9" s="611">
        <v>88211984</v>
      </c>
      <c r="F9" s="612">
        <v>1.27034396932418</v>
      </c>
      <c r="G9" s="612">
        <v>1</v>
      </c>
      <c r="H9" s="611">
        <v>69760538</v>
      </c>
      <c r="I9" s="612">
        <v>1.0046240286933157</v>
      </c>
      <c r="J9" s="612">
        <v>0.79082835275533536</v>
      </c>
      <c r="K9" s="611"/>
      <c r="L9" s="612"/>
      <c r="M9" s="612"/>
      <c r="N9" s="611"/>
      <c r="O9" s="612"/>
      <c r="P9" s="612"/>
      <c r="Q9" s="611"/>
      <c r="R9" s="612"/>
      <c r="S9" s="612"/>
      <c r="T9" s="611"/>
      <c r="U9" s="612"/>
      <c r="V9" s="612"/>
      <c r="W9" s="611"/>
      <c r="X9" s="612"/>
      <c r="Y9" s="612"/>
      <c r="Z9" s="611"/>
      <c r="AA9" s="612"/>
      <c r="AB9" s="613"/>
    </row>
    <row r="10" spans="1:28" ht="14.4" customHeight="1" thickBot="1" x14ac:dyDescent="0.35"/>
    <row r="11" spans="1:28" ht="14.4" customHeight="1" x14ac:dyDescent="0.3">
      <c r="A11" s="604" t="s">
        <v>470</v>
      </c>
      <c r="B11" s="605">
        <v>4859028.3600000059</v>
      </c>
      <c r="C11" s="606">
        <v>1</v>
      </c>
      <c r="D11" s="606">
        <v>0.76168815765594422</v>
      </c>
      <c r="E11" s="605">
        <v>6379288.3100000052</v>
      </c>
      <c r="F11" s="606">
        <v>1.3128732407727699</v>
      </c>
      <c r="G11" s="606">
        <v>1</v>
      </c>
      <c r="H11" s="605">
        <v>7160869.8800000073</v>
      </c>
      <c r="I11" s="606">
        <v>1.4737246522265612</v>
      </c>
      <c r="J11" s="607">
        <v>1.1225186152465967</v>
      </c>
    </row>
    <row r="12" spans="1:28" ht="14.4" customHeight="1" x14ac:dyDescent="0.3">
      <c r="A12" s="614" t="s">
        <v>1336</v>
      </c>
      <c r="B12" s="608">
        <v>4825178.0300000058</v>
      </c>
      <c r="C12" s="609">
        <v>1</v>
      </c>
      <c r="D12" s="609">
        <v>0.75673434133445516</v>
      </c>
      <c r="E12" s="608">
        <v>6376316.9800000051</v>
      </c>
      <c r="F12" s="609">
        <v>1.3214677138037116</v>
      </c>
      <c r="G12" s="609">
        <v>1</v>
      </c>
      <c r="H12" s="608">
        <v>7159389.8800000073</v>
      </c>
      <c r="I12" s="609">
        <v>1.483756627317645</v>
      </c>
      <c r="J12" s="610">
        <v>1.1228095940738507</v>
      </c>
    </row>
    <row r="13" spans="1:28" ht="14.4" customHeight="1" x14ac:dyDescent="0.3">
      <c r="A13" s="614" t="s">
        <v>1337</v>
      </c>
      <c r="B13" s="608">
        <v>33850.33</v>
      </c>
      <c r="C13" s="609">
        <v>1</v>
      </c>
      <c r="D13" s="609">
        <v>11.392315898940879</v>
      </c>
      <c r="E13" s="608">
        <v>2971.33</v>
      </c>
      <c r="F13" s="609">
        <v>8.7778464788969557E-2</v>
      </c>
      <c r="G13" s="609">
        <v>1</v>
      </c>
      <c r="H13" s="608">
        <v>1480</v>
      </c>
      <c r="I13" s="609">
        <v>4.3721878043729553E-2</v>
      </c>
      <c r="J13" s="610">
        <v>0.49809344636913438</v>
      </c>
    </row>
    <row r="14" spans="1:28" ht="14.4" customHeight="1" x14ac:dyDescent="0.3">
      <c r="A14" s="616" t="s">
        <v>475</v>
      </c>
      <c r="B14" s="617">
        <v>69439448</v>
      </c>
      <c r="C14" s="618">
        <v>1</v>
      </c>
      <c r="D14" s="618">
        <v>0.78718903150379582</v>
      </c>
      <c r="E14" s="617">
        <v>88211910</v>
      </c>
      <c r="F14" s="618">
        <v>1.270342903647506</v>
      </c>
      <c r="G14" s="618">
        <v>1</v>
      </c>
      <c r="H14" s="617">
        <v>69760538</v>
      </c>
      <c r="I14" s="618">
        <v>1.0046240286933157</v>
      </c>
      <c r="J14" s="619">
        <v>0.79082901617253276</v>
      </c>
    </row>
    <row r="15" spans="1:28" ht="14.4" customHeight="1" thickBot="1" x14ac:dyDescent="0.35">
      <c r="A15" s="615" t="s">
        <v>1336</v>
      </c>
      <c r="B15" s="611">
        <v>69439448</v>
      </c>
      <c r="C15" s="612">
        <v>1</v>
      </c>
      <c r="D15" s="612">
        <v>0.78718903150379582</v>
      </c>
      <c r="E15" s="611">
        <v>88211910</v>
      </c>
      <c r="F15" s="612">
        <v>1.270342903647506</v>
      </c>
      <c r="G15" s="612">
        <v>1</v>
      </c>
      <c r="H15" s="611">
        <v>69760538</v>
      </c>
      <c r="I15" s="612">
        <v>1.0046240286933157</v>
      </c>
      <c r="J15" s="613">
        <v>0.79082901617253276</v>
      </c>
    </row>
    <row r="16" spans="1:28" ht="14.4" customHeight="1" x14ac:dyDescent="0.3">
      <c r="A16" s="544" t="s">
        <v>265</v>
      </c>
    </row>
    <row r="17" spans="1:1" ht="14.4" customHeight="1" x14ac:dyDescent="0.3">
      <c r="A17" s="545" t="s">
        <v>512</v>
      </c>
    </row>
    <row r="18" spans="1:1" ht="14.4" customHeight="1" x14ac:dyDescent="0.3">
      <c r="A18" s="544" t="s">
        <v>1338</v>
      </c>
    </row>
    <row r="19" spans="1:1" ht="14.4" customHeight="1" x14ac:dyDescent="0.3">
      <c r="A19" s="544" t="s">
        <v>1339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266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24968.090588218689</v>
      </c>
      <c r="D4" s="160">
        <f ca="1">IF(ISERROR(VLOOKUP("Náklady celkem",INDIRECT("HI!$A:$G"),5,0)),0,VLOOKUP("Náklady celkem",INDIRECT("HI!$A:$G"),5,0))</f>
        <v>27141.603809999997</v>
      </c>
      <c r="E4" s="161">
        <f ca="1">IF(C4=0,0,D4/C4)</f>
        <v>1.0870516395357397</v>
      </c>
    </row>
    <row r="5" spans="1:5" ht="14.4" customHeight="1" x14ac:dyDescent="0.3">
      <c r="A5" s="162" t="s">
        <v>148</v>
      </c>
      <c r="B5" s="163"/>
      <c r="C5" s="164"/>
      <c r="D5" s="164"/>
      <c r="E5" s="165"/>
    </row>
    <row r="6" spans="1:5" ht="14.4" customHeight="1" x14ac:dyDescent="0.3">
      <c r="A6" s="166" t="s">
        <v>153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50.202601165771483</v>
      </c>
      <c r="D7" s="168">
        <f>IF(ISERROR(HI!E5),"",HI!E5)</f>
        <v>32.974739999999983</v>
      </c>
      <c r="E7" s="165">
        <f t="shared" ref="E7:E14" si="0">IF(C7=0,0,D7/C7)</f>
        <v>0.65683329616957009</v>
      </c>
    </row>
    <row r="8" spans="1:5" ht="14.4" customHeight="1" x14ac:dyDescent="0.3">
      <c r="A8" s="257" t="str">
        <f>HYPERLINK("#'LŽ Statim'!A1","Podíl statimových žádanek (max. 30%)")</f>
        <v>Podíl statimových žádanek (max. 30%)</v>
      </c>
      <c r="B8" s="255" t="s">
        <v>201</v>
      </c>
      <c r="C8" s="256">
        <v>0.3</v>
      </c>
      <c r="D8" s="256">
        <f>IF('LŽ Statim'!G3="",0,'LŽ Statim'!G3)</f>
        <v>0</v>
      </c>
      <c r="E8" s="165">
        <f>IF(C8=0,0,D8/C8)</f>
        <v>0</v>
      </c>
    </row>
    <row r="9" spans="1:5" ht="14.4" customHeight="1" x14ac:dyDescent="0.3">
      <c r="A9" s="170" t="s">
        <v>149</v>
      </c>
      <c r="B9" s="167"/>
      <c r="C9" s="168"/>
      <c r="D9" s="168"/>
      <c r="E9" s="165"/>
    </row>
    <row r="10" spans="1:5" ht="14.4" customHeight="1" x14ac:dyDescent="0.3">
      <c r="A10" s="257" t="str">
        <f>HYPERLINK("#'Léky Recepty'!A1","Záchyt v lékárně (Úhrada Kč, min. 60%)")</f>
        <v>Záchyt v lékárně (Úhrada Kč, min. 60%)</v>
      </c>
      <c r="B10" s="167" t="s">
        <v>115</v>
      </c>
      <c r="C10" s="169">
        <v>0.6</v>
      </c>
      <c r="D10" s="169">
        <f>IF(ISERROR(VLOOKUP("Celkem",'Léky Recepty'!B:H,5,0)),0,VLOOKUP("Celkem",'Léky Recepty'!B:H,5,0))</f>
        <v>1</v>
      </c>
      <c r="E10" s="165">
        <f t="shared" si="0"/>
        <v>1.6666666666666667</v>
      </c>
    </row>
    <row r="11" spans="1:5" ht="14.4" customHeight="1" x14ac:dyDescent="0.3">
      <c r="A11" s="257" t="str">
        <f>HYPERLINK("#'LRp PL'!A1","Plnění pozitivního listu (min. 80%)")</f>
        <v>Plnění pozitivního listu (min. 80%)</v>
      </c>
      <c r="B11" s="167" t="s">
        <v>142</v>
      </c>
      <c r="C11" s="169">
        <v>0.8</v>
      </c>
      <c r="D11" s="169">
        <f>IF(ISERROR(VLOOKUP("Celkem",'LRp PL'!A:F,5,0)),0,VLOOKUP("Celkem",'LRp PL'!A:F,5,0))</f>
        <v>0.89102261710639208</v>
      </c>
      <c r="E11" s="165">
        <f t="shared" si="0"/>
        <v>1.11377827138299</v>
      </c>
    </row>
    <row r="12" spans="1:5" ht="14.4" customHeight="1" x14ac:dyDescent="0.3">
      <c r="A12" s="170" t="s">
        <v>150</v>
      </c>
      <c r="B12" s="167"/>
      <c r="C12" s="168"/>
      <c r="D12" s="168"/>
      <c r="E12" s="165"/>
    </row>
    <row r="13" spans="1:5" ht="14.4" customHeight="1" x14ac:dyDescent="0.3">
      <c r="A13" s="171" t="s">
        <v>154</v>
      </c>
      <c r="B13" s="167"/>
      <c r="C13" s="164"/>
      <c r="D13" s="164"/>
      <c r="E13" s="165"/>
    </row>
    <row r="14" spans="1:5" ht="14.4" customHeight="1" x14ac:dyDescent="0.3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110</v>
      </c>
      <c r="C14" s="168">
        <f>IF(ISERROR(HI!F6),"",HI!F6)</f>
        <v>4761.6504269104007</v>
      </c>
      <c r="D14" s="168">
        <f>IF(ISERROR(HI!E6),"",HI!E6)</f>
        <v>4545.3414300000013</v>
      </c>
      <c r="E14" s="165">
        <f t="shared" si="0"/>
        <v>0.95457268436004206</v>
      </c>
    </row>
    <row r="15" spans="1:5" ht="14.4" customHeight="1" thickBot="1" x14ac:dyDescent="0.3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17135</v>
      </c>
      <c r="D15" s="164">
        <f ca="1">IF(ISERROR(VLOOKUP("Osobní náklady (Kč) *",INDIRECT("HI!$A:$G"),5,0)),0,VLOOKUP("Osobní náklady (Kč) *",INDIRECT("HI!$A:$G"),5,0))</f>
        <v>19212.99785</v>
      </c>
      <c r="E15" s="165">
        <f ca="1">IF(C15=0,0,D15/C15)</f>
        <v>1.1212721243069741</v>
      </c>
    </row>
    <row r="16" spans="1:5" ht="14.4" customHeight="1" thickBot="1" x14ac:dyDescent="0.35">
      <c r="A16" s="177"/>
      <c r="B16" s="178"/>
      <c r="C16" s="179"/>
      <c r="D16" s="179"/>
      <c r="E16" s="180"/>
    </row>
    <row r="17" spans="1:5" ht="14.4" customHeight="1" thickBot="1" x14ac:dyDescent="0.3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94591.198310000007</v>
      </c>
      <c r="D17" s="183">
        <f ca="1">IF(ISERROR(VLOOKUP("Výnosy celkem",INDIRECT("HI!$A:$G"),5,0)),0,VLOOKUP("Výnosy celkem",INDIRECT("HI!$A:$G"),5,0))</f>
        <v>76921.407879999999</v>
      </c>
      <c r="E17" s="184">
        <f t="shared" ref="E17:E22" ca="1" si="1">IF(C17=0,0,D17/C17)</f>
        <v>0.81319836574972337</v>
      </c>
    </row>
    <row r="18" spans="1:5" ht="14.4" customHeight="1" x14ac:dyDescent="0.3">
      <c r="A18" s="185" t="str">
        <f>HYPERLINK("#HI!A1","Ambulance (body za výkony + Kč za ZUM a ZULP)")</f>
        <v>Ambulance (body za výkony + Kč za ZUM a ZULP)</v>
      </c>
      <c r="B18" s="163"/>
      <c r="C18" s="164">
        <f ca="1">IF(ISERROR(VLOOKUP("Ambulance *",INDIRECT("HI!$A:$G"),6,0)),0,VLOOKUP("Ambulance *",INDIRECT("HI!$A:$G"),6,0))</f>
        <v>94591.198310000007</v>
      </c>
      <c r="D18" s="164">
        <f ca="1">IF(ISERROR(VLOOKUP("Ambulance *",INDIRECT("HI!$A:$G"),5,0)),0,VLOOKUP("Ambulance *",INDIRECT("HI!$A:$G"),5,0))</f>
        <v>76921.407879999999</v>
      </c>
      <c r="E18" s="165">
        <f t="shared" ca="1" si="1"/>
        <v>0.81319836574972337</v>
      </c>
    </row>
    <row r="19" spans="1:5" ht="14.4" customHeight="1" x14ac:dyDescent="0.3">
      <c r="A19" s="264" t="str">
        <f>HYPERLINK("#'ZV Vykáz.-A'!A1","Zdravotní výkony vykázané u ambulantních pacientů (min. 100 % 2016)")</f>
        <v>Zdravotní výkony vykázané u ambulantních pacientů (min. 100 % 2016)</v>
      </c>
      <c r="B19" s="265" t="s">
        <v>122</v>
      </c>
      <c r="C19" s="169">
        <v>1</v>
      </c>
      <c r="D19" s="169">
        <f>IF(ISERROR(VLOOKUP("Celkem:",'ZV Vykáz.-A'!$A:$AB,10,0)),"",VLOOKUP("Celkem:",'ZV Vykáz.-A'!$A:$AB,10,0))</f>
        <v>0.81319836574972337</v>
      </c>
      <c r="E19" s="165">
        <f t="shared" si="1"/>
        <v>0.81319836574972337</v>
      </c>
    </row>
    <row r="20" spans="1:5" ht="14.4" customHeight="1" x14ac:dyDescent="0.3">
      <c r="A20" s="263" t="str">
        <f>HYPERLINK("#'ZV Vykáz.-A'!A1","Specializovaná ambulantní péče")</f>
        <v>Specializovaná ambulantní péče</v>
      </c>
      <c r="B20" s="265" t="s">
        <v>122</v>
      </c>
      <c r="C20" s="169">
        <v>1</v>
      </c>
      <c r="D20" s="256">
        <f>IF(ISERROR(VLOOKUP("Specializovaná ambulantní péče",'ZV Vykáz.-A'!$A:$AB,10,0)),"",VLOOKUP("Specializovaná ambulantní péče",'ZV Vykáz.-A'!$A:$AB,10,0))</f>
        <v>0.81319836574972348</v>
      </c>
      <c r="E20" s="165">
        <f t="shared" si="1"/>
        <v>0.81319836574972348</v>
      </c>
    </row>
    <row r="21" spans="1:5" ht="14.4" customHeight="1" x14ac:dyDescent="0.3">
      <c r="A21" s="263" t="str">
        <f>HYPERLINK("#'ZV Vykáz.-A'!A1","Ambulantní péče ve vyjmenovaných odbornostech (§9)")</f>
        <v>Ambulantní péče ve vyjmenovaných odbornostech (§9)</v>
      </c>
      <c r="B21" s="265" t="s">
        <v>122</v>
      </c>
      <c r="C21" s="169">
        <v>1</v>
      </c>
      <c r="D21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1" s="165">
        <f>IF(OR(C21=0,D21=""),0,IF(C21="","",D21/C21))</f>
        <v>0</v>
      </c>
    </row>
    <row r="22" spans="1:5" ht="14.4" customHeight="1" x14ac:dyDescent="0.3">
      <c r="A22" s="186" t="str">
        <f>HYPERLINK("#'ZV Vykáz.-H'!A1","Zdravotní výkony vykázané u hospitalizovaných pacientů (max. 85 %)")</f>
        <v>Zdravotní výkony vykázané u hospitalizovaných pacientů (max. 85 %)</v>
      </c>
      <c r="B22" s="265" t="s">
        <v>124</v>
      </c>
      <c r="C22" s="169">
        <v>0.85</v>
      </c>
      <c r="D22" s="169">
        <f>IF(ISERROR(VLOOKUP("Celkem:",'ZV Vykáz.-H'!$A:$S,7,0)),"",VLOOKUP("Celkem:",'ZV Vykáz.-H'!$A:$S,7,0))</f>
        <v>0.65215712311652752</v>
      </c>
      <c r="E22" s="165">
        <f t="shared" si="1"/>
        <v>0.76724367425473827</v>
      </c>
    </row>
    <row r="23" spans="1:5" ht="14.4" customHeight="1" x14ac:dyDescent="0.3">
      <c r="A23" s="187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" customHeight="1" thickBot="1" x14ac:dyDescent="0.35">
      <c r="A24" s="188" t="s">
        <v>151</v>
      </c>
      <c r="B24" s="174"/>
      <c r="C24" s="175"/>
      <c r="D24" s="175"/>
      <c r="E24" s="176"/>
    </row>
    <row r="25" spans="1:5" ht="14.4" customHeight="1" thickBot="1" x14ac:dyDescent="0.35">
      <c r="A25" s="189"/>
      <c r="B25" s="190"/>
      <c r="C25" s="191"/>
      <c r="D25" s="191"/>
      <c r="E25" s="192"/>
    </row>
    <row r="26" spans="1:5" ht="14.4" customHeight="1" thickBot="1" x14ac:dyDescent="0.35">
      <c r="A26" s="193" t="s">
        <v>152</v>
      </c>
      <c r="B26" s="194"/>
      <c r="C26" s="195"/>
      <c r="D26" s="195"/>
      <c r="E26" s="196"/>
    </row>
  </sheetData>
  <mergeCells count="1">
    <mergeCell ref="A1:E1"/>
  </mergeCells>
  <conditionalFormatting sqref="E5">
    <cfRule type="cellIs" dxfId="6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1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0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59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1342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266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40257</v>
      </c>
      <c r="C3" s="260">
        <f t="shared" si="0"/>
        <v>51185</v>
      </c>
      <c r="D3" s="272">
        <f t="shared" si="0"/>
        <v>38100</v>
      </c>
      <c r="E3" s="224">
        <f t="shared" si="0"/>
        <v>74298476.359999835</v>
      </c>
      <c r="F3" s="222">
        <f t="shared" si="0"/>
        <v>94591198.309999868</v>
      </c>
      <c r="G3" s="261">
        <f t="shared" si="0"/>
        <v>76921407.879999846</v>
      </c>
    </row>
    <row r="4" spans="1:7" ht="14.4" customHeight="1" x14ac:dyDescent="0.3">
      <c r="A4" s="439" t="s">
        <v>134</v>
      </c>
      <c r="B4" s="444" t="s">
        <v>203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599"/>
      <c r="B5" s="600">
        <v>2015</v>
      </c>
      <c r="C5" s="601">
        <v>2016</v>
      </c>
      <c r="D5" s="620">
        <v>2017</v>
      </c>
      <c r="E5" s="600">
        <v>2015</v>
      </c>
      <c r="F5" s="601">
        <v>2016</v>
      </c>
      <c r="G5" s="620">
        <v>2017</v>
      </c>
    </row>
    <row r="6" spans="1:7" ht="14.4" customHeight="1" x14ac:dyDescent="0.3">
      <c r="A6" s="589" t="s">
        <v>1336</v>
      </c>
      <c r="B6" s="116">
        <v>40156</v>
      </c>
      <c r="C6" s="116">
        <v>51159</v>
      </c>
      <c r="D6" s="116">
        <v>38069</v>
      </c>
      <c r="E6" s="621">
        <v>74264626.029999837</v>
      </c>
      <c r="F6" s="621">
        <v>94588226.97999987</v>
      </c>
      <c r="G6" s="622">
        <v>76919927.879999846</v>
      </c>
    </row>
    <row r="7" spans="1:7" ht="14.4" customHeight="1" x14ac:dyDescent="0.3">
      <c r="A7" s="590" t="s">
        <v>1340</v>
      </c>
      <c r="B7" s="510">
        <v>1</v>
      </c>
      <c r="C7" s="510"/>
      <c r="D7" s="510"/>
      <c r="E7" s="623">
        <v>327</v>
      </c>
      <c r="F7" s="623"/>
      <c r="G7" s="624"/>
    </row>
    <row r="8" spans="1:7" ht="14.4" customHeight="1" x14ac:dyDescent="0.3">
      <c r="A8" s="590" t="s">
        <v>516</v>
      </c>
      <c r="B8" s="510">
        <v>2</v>
      </c>
      <c r="C8" s="510">
        <v>3</v>
      </c>
      <c r="D8" s="510"/>
      <c r="E8" s="623">
        <v>1771</v>
      </c>
      <c r="F8" s="623">
        <v>1898.33</v>
      </c>
      <c r="G8" s="624"/>
    </row>
    <row r="9" spans="1:7" ht="14.4" customHeight="1" x14ac:dyDescent="0.3">
      <c r="A9" s="590" t="s">
        <v>1341</v>
      </c>
      <c r="B9" s="510"/>
      <c r="C9" s="510">
        <v>23</v>
      </c>
      <c r="D9" s="510">
        <v>31</v>
      </c>
      <c r="E9" s="623"/>
      <c r="F9" s="623">
        <v>1073</v>
      </c>
      <c r="G9" s="624">
        <v>1480</v>
      </c>
    </row>
    <row r="10" spans="1:7" ht="14.4" customHeight="1" thickBot="1" x14ac:dyDescent="0.35">
      <c r="A10" s="627" t="s">
        <v>517</v>
      </c>
      <c r="B10" s="517">
        <v>98</v>
      </c>
      <c r="C10" s="517"/>
      <c r="D10" s="517"/>
      <c r="E10" s="625">
        <v>31752.33</v>
      </c>
      <c r="F10" s="625"/>
      <c r="G10" s="626"/>
    </row>
    <row r="11" spans="1:7" ht="14.4" customHeight="1" x14ac:dyDescent="0.3">
      <c r="A11" s="544" t="s">
        <v>265</v>
      </c>
    </row>
    <row r="12" spans="1:7" ht="14.4" customHeight="1" x14ac:dyDescent="0.3">
      <c r="A12" s="545" t="s">
        <v>512</v>
      </c>
    </row>
    <row r="13" spans="1:7" ht="14.4" customHeight="1" x14ac:dyDescent="0.3">
      <c r="A13" s="544" t="s">
        <v>1338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4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1411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266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40257</v>
      </c>
      <c r="H3" s="103">
        <f t="shared" si="0"/>
        <v>74298476.359999999</v>
      </c>
      <c r="I3" s="74"/>
      <c r="J3" s="74"/>
      <c r="K3" s="103">
        <f t="shared" si="0"/>
        <v>51185</v>
      </c>
      <c r="L3" s="103">
        <f t="shared" si="0"/>
        <v>94591198.310000002</v>
      </c>
      <c r="M3" s="74"/>
      <c r="N3" s="74"/>
      <c r="O3" s="103">
        <f t="shared" si="0"/>
        <v>38100</v>
      </c>
      <c r="P3" s="103">
        <f t="shared" si="0"/>
        <v>76921407.879999995</v>
      </c>
      <c r="Q3" s="75">
        <f>IF(L3=0,0,P3/L3)</f>
        <v>0.81319836574972337</v>
      </c>
      <c r="R3" s="104">
        <f>IF(O3=0,0,P3/O3)</f>
        <v>2018.9345900262465</v>
      </c>
    </row>
    <row r="4" spans="1:18" ht="14.4" customHeight="1" x14ac:dyDescent="0.3">
      <c r="A4" s="446" t="s">
        <v>228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2016</v>
      </c>
      <c r="L4" s="451"/>
      <c r="M4" s="101"/>
      <c r="N4" s="101"/>
      <c r="O4" s="450">
        <v>2017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28"/>
      <c r="B5" s="628"/>
      <c r="C5" s="629"/>
      <c r="D5" s="630"/>
      <c r="E5" s="631"/>
      <c r="F5" s="632"/>
      <c r="G5" s="633" t="s">
        <v>71</v>
      </c>
      <c r="H5" s="634" t="s">
        <v>14</v>
      </c>
      <c r="I5" s="635"/>
      <c r="J5" s="635"/>
      <c r="K5" s="633" t="s">
        <v>71</v>
      </c>
      <c r="L5" s="634" t="s">
        <v>14</v>
      </c>
      <c r="M5" s="635"/>
      <c r="N5" s="635"/>
      <c r="O5" s="633" t="s">
        <v>71</v>
      </c>
      <c r="P5" s="634" t="s">
        <v>14</v>
      </c>
      <c r="Q5" s="636"/>
      <c r="R5" s="637"/>
    </row>
    <row r="6" spans="1:18" ht="14.4" customHeight="1" x14ac:dyDescent="0.3">
      <c r="A6" s="564" t="s">
        <v>1343</v>
      </c>
      <c r="B6" s="565" t="s">
        <v>1344</v>
      </c>
      <c r="C6" s="565" t="s">
        <v>470</v>
      </c>
      <c r="D6" s="565" t="s">
        <v>1345</v>
      </c>
      <c r="E6" s="565" t="s">
        <v>1346</v>
      </c>
      <c r="F6" s="565" t="s">
        <v>1347</v>
      </c>
      <c r="G6" s="116"/>
      <c r="H6" s="116"/>
      <c r="I6" s="565"/>
      <c r="J6" s="565"/>
      <c r="K6" s="116">
        <v>5</v>
      </c>
      <c r="L6" s="116">
        <v>185</v>
      </c>
      <c r="M6" s="565">
        <v>1</v>
      </c>
      <c r="N6" s="565">
        <v>37</v>
      </c>
      <c r="O6" s="116">
        <v>2</v>
      </c>
      <c r="P6" s="116">
        <v>74</v>
      </c>
      <c r="Q6" s="570">
        <v>0.4</v>
      </c>
      <c r="R6" s="581">
        <v>37</v>
      </c>
    </row>
    <row r="7" spans="1:18" ht="14.4" customHeight="1" x14ac:dyDescent="0.3">
      <c r="A7" s="505" t="s">
        <v>1343</v>
      </c>
      <c r="B7" s="506" t="s">
        <v>1344</v>
      </c>
      <c r="C7" s="506" t="s">
        <v>470</v>
      </c>
      <c r="D7" s="506" t="s">
        <v>1345</v>
      </c>
      <c r="E7" s="506" t="s">
        <v>1348</v>
      </c>
      <c r="F7" s="506" t="s">
        <v>1349</v>
      </c>
      <c r="G7" s="510"/>
      <c r="H7" s="510"/>
      <c r="I7" s="506"/>
      <c r="J7" s="506"/>
      <c r="K7" s="510">
        <v>4</v>
      </c>
      <c r="L7" s="510">
        <v>296</v>
      </c>
      <c r="M7" s="506">
        <v>1</v>
      </c>
      <c r="N7" s="506">
        <v>74</v>
      </c>
      <c r="O7" s="510"/>
      <c r="P7" s="510"/>
      <c r="Q7" s="527"/>
      <c r="R7" s="511"/>
    </row>
    <row r="8" spans="1:18" ht="14.4" customHeight="1" x14ac:dyDescent="0.3">
      <c r="A8" s="505" t="s">
        <v>1343</v>
      </c>
      <c r="B8" s="506" t="s">
        <v>1350</v>
      </c>
      <c r="C8" s="506" t="s">
        <v>470</v>
      </c>
      <c r="D8" s="506" t="s">
        <v>1345</v>
      </c>
      <c r="E8" s="506" t="s">
        <v>1351</v>
      </c>
      <c r="F8" s="506" t="s">
        <v>1352</v>
      </c>
      <c r="G8" s="510">
        <v>104</v>
      </c>
      <c r="H8" s="510">
        <v>6656</v>
      </c>
      <c r="I8" s="506">
        <v>0.87694334650856387</v>
      </c>
      <c r="J8" s="506">
        <v>64</v>
      </c>
      <c r="K8" s="510">
        <v>115</v>
      </c>
      <c r="L8" s="510">
        <v>7590</v>
      </c>
      <c r="M8" s="506">
        <v>1</v>
      </c>
      <c r="N8" s="506">
        <v>66</v>
      </c>
      <c r="O8" s="510">
        <v>107</v>
      </c>
      <c r="P8" s="510">
        <v>7062</v>
      </c>
      <c r="Q8" s="527">
        <v>0.93043478260869561</v>
      </c>
      <c r="R8" s="511">
        <v>66</v>
      </c>
    </row>
    <row r="9" spans="1:18" ht="14.4" customHeight="1" x14ac:dyDescent="0.3">
      <c r="A9" s="505" t="s">
        <v>1343</v>
      </c>
      <c r="B9" s="506" t="s">
        <v>1350</v>
      </c>
      <c r="C9" s="506" t="s">
        <v>470</v>
      </c>
      <c r="D9" s="506" t="s">
        <v>1345</v>
      </c>
      <c r="E9" s="506" t="s">
        <v>1346</v>
      </c>
      <c r="F9" s="506" t="s">
        <v>1347</v>
      </c>
      <c r="G9" s="510">
        <v>110</v>
      </c>
      <c r="H9" s="510">
        <v>3850</v>
      </c>
      <c r="I9" s="506">
        <v>0.32928498118371535</v>
      </c>
      <c r="J9" s="506">
        <v>35</v>
      </c>
      <c r="K9" s="510">
        <v>316</v>
      </c>
      <c r="L9" s="510">
        <v>11692</v>
      </c>
      <c r="M9" s="506">
        <v>1</v>
      </c>
      <c r="N9" s="506">
        <v>37</v>
      </c>
      <c r="O9" s="510">
        <v>325</v>
      </c>
      <c r="P9" s="510">
        <v>12025</v>
      </c>
      <c r="Q9" s="527">
        <v>1.0284810126582278</v>
      </c>
      <c r="R9" s="511">
        <v>37</v>
      </c>
    </row>
    <row r="10" spans="1:18" ht="14.4" customHeight="1" x14ac:dyDescent="0.3">
      <c r="A10" s="505" t="s">
        <v>1343</v>
      </c>
      <c r="B10" s="506" t="s">
        <v>1350</v>
      </c>
      <c r="C10" s="506" t="s">
        <v>470</v>
      </c>
      <c r="D10" s="506" t="s">
        <v>1345</v>
      </c>
      <c r="E10" s="506" t="s">
        <v>1353</v>
      </c>
      <c r="F10" s="506" t="s">
        <v>1354</v>
      </c>
      <c r="G10" s="510">
        <v>690</v>
      </c>
      <c r="H10" s="510">
        <v>1611840</v>
      </c>
      <c r="I10" s="506">
        <v>0.69791850689501089</v>
      </c>
      <c r="J10" s="506">
        <v>2336</v>
      </c>
      <c r="K10" s="510">
        <v>932</v>
      </c>
      <c r="L10" s="510">
        <v>2309496</v>
      </c>
      <c r="M10" s="506">
        <v>1</v>
      </c>
      <c r="N10" s="506">
        <v>2478</v>
      </c>
      <c r="O10" s="510">
        <v>1088</v>
      </c>
      <c r="P10" s="510">
        <v>2698240</v>
      </c>
      <c r="Q10" s="527">
        <v>1.1683241711611538</v>
      </c>
      <c r="R10" s="511">
        <v>2480</v>
      </c>
    </row>
    <row r="11" spans="1:18" ht="14.4" customHeight="1" x14ac:dyDescent="0.3">
      <c r="A11" s="505" t="s">
        <v>1343</v>
      </c>
      <c r="B11" s="506" t="s">
        <v>1350</v>
      </c>
      <c r="C11" s="506" t="s">
        <v>470</v>
      </c>
      <c r="D11" s="506" t="s">
        <v>1345</v>
      </c>
      <c r="E11" s="506" t="s">
        <v>1355</v>
      </c>
      <c r="F11" s="506" t="s">
        <v>1356</v>
      </c>
      <c r="G11" s="510">
        <v>136</v>
      </c>
      <c r="H11" s="510">
        <v>43928</v>
      </c>
      <c r="I11" s="506">
        <v>4.5342691990090831</v>
      </c>
      <c r="J11" s="506">
        <v>323</v>
      </c>
      <c r="K11" s="510">
        <v>28</v>
      </c>
      <c r="L11" s="510">
        <v>9688</v>
      </c>
      <c r="M11" s="506">
        <v>1</v>
      </c>
      <c r="N11" s="506">
        <v>346</v>
      </c>
      <c r="O11" s="510">
        <v>50</v>
      </c>
      <c r="P11" s="510">
        <v>17350</v>
      </c>
      <c r="Q11" s="527">
        <v>1.7908753096614369</v>
      </c>
      <c r="R11" s="511">
        <v>347</v>
      </c>
    </row>
    <row r="12" spans="1:18" ht="14.4" customHeight="1" x14ac:dyDescent="0.3">
      <c r="A12" s="505" t="s">
        <v>1343</v>
      </c>
      <c r="B12" s="506" t="s">
        <v>1350</v>
      </c>
      <c r="C12" s="506" t="s">
        <v>470</v>
      </c>
      <c r="D12" s="506" t="s">
        <v>1345</v>
      </c>
      <c r="E12" s="506" t="s">
        <v>1357</v>
      </c>
      <c r="F12" s="506" t="s">
        <v>1358</v>
      </c>
      <c r="G12" s="510">
        <v>1708</v>
      </c>
      <c r="H12" s="510">
        <v>558516</v>
      </c>
      <c r="I12" s="506">
        <v>0.87295404814004374</v>
      </c>
      <c r="J12" s="506">
        <v>327</v>
      </c>
      <c r="K12" s="510">
        <v>1828</v>
      </c>
      <c r="L12" s="510">
        <v>639800</v>
      </c>
      <c r="M12" s="506">
        <v>1</v>
      </c>
      <c r="N12" s="506">
        <v>350</v>
      </c>
      <c r="O12" s="510">
        <v>2071</v>
      </c>
      <c r="P12" s="510">
        <v>726921</v>
      </c>
      <c r="Q12" s="527">
        <v>1.1361691153485465</v>
      </c>
      <c r="R12" s="511">
        <v>351</v>
      </c>
    </row>
    <row r="13" spans="1:18" ht="14.4" customHeight="1" x14ac:dyDescent="0.3">
      <c r="A13" s="505" t="s">
        <v>1343</v>
      </c>
      <c r="B13" s="506" t="s">
        <v>1350</v>
      </c>
      <c r="C13" s="506" t="s">
        <v>470</v>
      </c>
      <c r="D13" s="506" t="s">
        <v>1345</v>
      </c>
      <c r="E13" s="506" t="s">
        <v>1359</v>
      </c>
      <c r="F13" s="506" t="s">
        <v>1360</v>
      </c>
      <c r="G13" s="510">
        <v>3442</v>
      </c>
      <c r="H13" s="510">
        <v>62666.360000000066</v>
      </c>
      <c r="I13" s="506">
        <v>0.48032599373738694</v>
      </c>
      <c r="J13" s="506">
        <v>18.206380011621171</v>
      </c>
      <c r="K13" s="510">
        <v>3914</v>
      </c>
      <c r="L13" s="510">
        <v>130466.31000000017</v>
      </c>
      <c r="M13" s="506">
        <v>1</v>
      </c>
      <c r="N13" s="506">
        <v>33.333242207460444</v>
      </c>
      <c r="O13" s="510">
        <v>4102</v>
      </c>
      <c r="P13" s="510">
        <v>136732.88000000018</v>
      </c>
      <c r="Q13" s="527">
        <v>1.0480320934960143</v>
      </c>
      <c r="R13" s="511">
        <v>33.333222818137536</v>
      </c>
    </row>
    <row r="14" spans="1:18" ht="14.4" customHeight="1" x14ac:dyDescent="0.3">
      <c r="A14" s="505" t="s">
        <v>1343</v>
      </c>
      <c r="B14" s="506" t="s">
        <v>1350</v>
      </c>
      <c r="C14" s="506" t="s">
        <v>470</v>
      </c>
      <c r="D14" s="506" t="s">
        <v>1345</v>
      </c>
      <c r="E14" s="506" t="s">
        <v>1361</v>
      </c>
      <c r="F14" s="506" t="s">
        <v>1362</v>
      </c>
      <c r="G14" s="510">
        <v>1727</v>
      </c>
      <c r="H14" s="510">
        <v>2500696</v>
      </c>
      <c r="I14" s="506">
        <v>0.78618806798068153</v>
      </c>
      <c r="J14" s="506">
        <v>1448</v>
      </c>
      <c r="K14" s="510">
        <v>2094</v>
      </c>
      <c r="L14" s="510">
        <v>3180786</v>
      </c>
      <c r="M14" s="506">
        <v>1</v>
      </c>
      <c r="N14" s="506">
        <v>1519</v>
      </c>
      <c r="O14" s="510">
        <v>2280</v>
      </c>
      <c r="P14" s="510">
        <v>3465600</v>
      </c>
      <c r="Q14" s="527">
        <v>1.0895420188594895</v>
      </c>
      <c r="R14" s="511">
        <v>1520</v>
      </c>
    </row>
    <row r="15" spans="1:18" ht="14.4" customHeight="1" x14ac:dyDescent="0.3">
      <c r="A15" s="505" t="s">
        <v>1343</v>
      </c>
      <c r="B15" s="506" t="s">
        <v>1350</v>
      </c>
      <c r="C15" s="506" t="s">
        <v>470</v>
      </c>
      <c r="D15" s="506" t="s">
        <v>1345</v>
      </c>
      <c r="E15" s="506" t="s">
        <v>1363</v>
      </c>
      <c r="F15" s="506" t="s">
        <v>1364</v>
      </c>
      <c r="G15" s="510">
        <v>345</v>
      </c>
      <c r="H15" s="510">
        <v>37260</v>
      </c>
      <c r="I15" s="506">
        <v>0.75048340315823392</v>
      </c>
      <c r="J15" s="506">
        <v>108</v>
      </c>
      <c r="K15" s="510">
        <v>428</v>
      </c>
      <c r="L15" s="510">
        <v>49648</v>
      </c>
      <c r="M15" s="506">
        <v>1</v>
      </c>
      <c r="N15" s="506">
        <v>116</v>
      </c>
      <c r="O15" s="510">
        <v>475</v>
      </c>
      <c r="P15" s="510">
        <v>55100</v>
      </c>
      <c r="Q15" s="527">
        <v>1.1098130841121496</v>
      </c>
      <c r="R15" s="511">
        <v>116</v>
      </c>
    </row>
    <row r="16" spans="1:18" ht="14.4" customHeight="1" x14ac:dyDescent="0.3">
      <c r="A16" s="505" t="s">
        <v>1343</v>
      </c>
      <c r="B16" s="506" t="s">
        <v>1350</v>
      </c>
      <c r="C16" s="506" t="s">
        <v>470</v>
      </c>
      <c r="D16" s="506" t="s">
        <v>1345</v>
      </c>
      <c r="E16" s="506" t="s">
        <v>1365</v>
      </c>
      <c r="F16" s="506" t="s">
        <v>1366</v>
      </c>
      <c r="G16" s="510">
        <v>926</v>
      </c>
      <c r="H16" s="510">
        <v>33336</v>
      </c>
      <c r="I16" s="506">
        <v>0.87050528789659221</v>
      </c>
      <c r="J16" s="506">
        <v>36</v>
      </c>
      <c r="K16" s="510">
        <v>1035</v>
      </c>
      <c r="L16" s="510">
        <v>38295</v>
      </c>
      <c r="M16" s="506">
        <v>1</v>
      </c>
      <c r="N16" s="506">
        <v>37</v>
      </c>
      <c r="O16" s="510">
        <v>1064</v>
      </c>
      <c r="P16" s="510">
        <v>39368</v>
      </c>
      <c r="Q16" s="527">
        <v>1.0280193236714976</v>
      </c>
      <c r="R16" s="511">
        <v>37</v>
      </c>
    </row>
    <row r="17" spans="1:18" ht="14.4" customHeight="1" x14ac:dyDescent="0.3">
      <c r="A17" s="505" t="s">
        <v>1343</v>
      </c>
      <c r="B17" s="506" t="s">
        <v>1350</v>
      </c>
      <c r="C17" s="506" t="s">
        <v>470</v>
      </c>
      <c r="D17" s="506" t="s">
        <v>1345</v>
      </c>
      <c r="E17" s="506" t="s">
        <v>1348</v>
      </c>
      <c r="F17" s="506" t="s">
        <v>1349</v>
      </c>
      <c r="G17" s="510">
        <v>4</v>
      </c>
      <c r="H17" s="510">
        <v>280</v>
      </c>
      <c r="I17" s="506">
        <v>0.27027027027027029</v>
      </c>
      <c r="J17" s="506">
        <v>70</v>
      </c>
      <c r="K17" s="510">
        <v>14</v>
      </c>
      <c r="L17" s="510">
        <v>1036</v>
      </c>
      <c r="M17" s="506">
        <v>1</v>
      </c>
      <c r="N17" s="506">
        <v>74</v>
      </c>
      <c r="O17" s="510">
        <v>30</v>
      </c>
      <c r="P17" s="510">
        <v>2220</v>
      </c>
      <c r="Q17" s="527">
        <v>2.1428571428571428</v>
      </c>
      <c r="R17" s="511">
        <v>74</v>
      </c>
    </row>
    <row r="18" spans="1:18" ht="14.4" customHeight="1" x14ac:dyDescent="0.3">
      <c r="A18" s="505" t="s">
        <v>1343</v>
      </c>
      <c r="B18" s="506" t="s">
        <v>1350</v>
      </c>
      <c r="C18" s="506" t="s">
        <v>470</v>
      </c>
      <c r="D18" s="506" t="s">
        <v>1345</v>
      </c>
      <c r="E18" s="506" t="s">
        <v>1367</v>
      </c>
      <c r="F18" s="506" t="s">
        <v>1368</v>
      </c>
      <c r="G18" s="510"/>
      <c r="H18" s="510"/>
      <c r="I18" s="506"/>
      <c r="J18" s="506"/>
      <c r="K18" s="510">
        <v>4</v>
      </c>
      <c r="L18" s="510">
        <v>236</v>
      </c>
      <c r="M18" s="506">
        <v>1</v>
      </c>
      <c r="N18" s="506">
        <v>59</v>
      </c>
      <c r="O18" s="510">
        <v>3</v>
      </c>
      <c r="P18" s="510">
        <v>177</v>
      </c>
      <c r="Q18" s="527">
        <v>0.75</v>
      </c>
      <c r="R18" s="511">
        <v>59</v>
      </c>
    </row>
    <row r="19" spans="1:18" ht="14.4" customHeight="1" x14ac:dyDescent="0.3">
      <c r="A19" s="505" t="s">
        <v>1369</v>
      </c>
      <c r="B19" s="506" t="s">
        <v>1370</v>
      </c>
      <c r="C19" s="506" t="s">
        <v>470</v>
      </c>
      <c r="D19" s="506" t="s">
        <v>1345</v>
      </c>
      <c r="E19" s="506" t="s">
        <v>1348</v>
      </c>
      <c r="F19" s="506" t="s">
        <v>1349</v>
      </c>
      <c r="G19" s="510"/>
      <c r="H19" s="510"/>
      <c r="I19" s="506"/>
      <c r="J19" s="506"/>
      <c r="K19" s="510">
        <v>1</v>
      </c>
      <c r="L19" s="510">
        <v>74</v>
      </c>
      <c r="M19" s="506">
        <v>1</v>
      </c>
      <c r="N19" s="506">
        <v>74</v>
      </c>
      <c r="O19" s="510"/>
      <c r="P19" s="510"/>
      <c r="Q19" s="527"/>
      <c r="R19" s="511"/>
    </row>
    <row r="20" spans="1:18" ht="14.4" customHeight="1" x14ac:dyDescent="0.3">
      <c r="A20" s="505" t="s">
        <v>1369</v>
      </c>
      <c r="B20" s="506" t="s">
        <v>1370</v>
      </c>
      <c r="C20" s="506" t="s">
        <v>475</v>
      </c>
      <c r="D20" s="506" t="s">
        <v>1345</v>
      </c>
      <c r="E20" s="506" t="s">
        <v>1371</v>
      </c>
      <c r="F20" s="506" t="s">
        <v>1372</v>
      </c>
      <c r="G20" s="510">
        <v>71</v>
      </c>
      <c r="H20" s="510">
        <v>760765</v>
      </c>
      <c r="I20" s="506">
        <v>1.0645668211535018</v>
      </c>
      <c r="J20" s="506">
        <v>10715</v>
      </c>
      <c r="K20" s="510">
        <v>64</v>
      </c>
      <c r="L20" s="510">
        <v>714624</v>
      </c>
      <c r="M20" s="506">
        <v>1</v>
      </c>
      <c r="N20" s="506">
        <v>11166</v>
      </c>
      <c r="O20" s="510">
        <v>94</v>
      </c>
      <c r="P20" s="510">
        <v>1050356</v>
      </c>
      <c r="Q20" s="527">
        <v>1.469802301629948</v>
      </c>
      <c r="R20" s="511">
        <v>11174</v>
      </c>
    </row>
    <row r="21" spans="1:18" ht="14.4" customHeight="1" x14ac:dyDescent="0.3">
      <c r="A21" s="505" t="s">
        <v>1369</v>
      </c>
      <c r="B21" s="506" t="s">
        <v>1370</v>
      </c>
      <c r="C21" s="506" t="s">
        <v>475</v>
      </c>
      <c r="D21" s="506" t="s">
        <v>1345</v>
      </c>
      <c r="E21" s="506" t="s">
        <v>1373</v>
      </c>
      <c r="F21" s="506" t="s">
        <v>1374</v>
      </c>
      <c r="G21" s="510">
        <v>690</v>
      </c>
      <c r="H21" s="510">
        <v>209070</v>
      </c>
      <c r="I21" s="506">
        <v>1.0027530504182334</v>
      </c>
      <c r="J21" s="506">
        <v>303</v>
      </c>
      <c r="K21" s="510">
        <v>664</v>
      </c>
      <c r="L21" s="510">
        <v>208496</v>
      </c>
      <c r="M21" s="506">
        <v>1</v>
      </c>
      <c r="N21" s="506">
        <v>314</v>
      </c>
      <c r="O21" s="510">
        <v>1704</v>
      </c>
      <c r="P21" s="510">
        <v>536760</v>
      </c>
      <c r="Q21" s="527">
        <v>2.5744378789041518</v>
      </c>
      <c r="R21" s="511">
        <v>315</v>
      </c>
    </row>
    <row r="22" spans="1:18" ht="14.4" customHeight="1" x14ac:dyDescent="0.3">
      <c r="A22" s="505" t="s">
        <v>1369</v>
      </c>
      <c r="B22" s="506" t="s">
        <v>1370</v>
      </c>
      <c r="C22" s="506" t="s">
        <v>475</v>
      </c>
      <c r="D22" s="506" t="s">
        <v>1345</v>
      </c>
      <c r="E22" s="506" t="s">
        <v>1375</v>
      </c>
      <c r="F22" s="506" t="s">
        <v>1376</v>
      </c>
      <c r="G22" s="510">
        <v>1439</v>
      </c>
      <c r="H22" s="510">
        <v>1824652</v>
      </c>
      <c r="I22" s="506">
        <v>0.92649912029267723</v>
      </c>
      <c r="J22" s="506">
        <v>1268</v>
      </c>
      <c r="K22" s="510">
        <v>1535</v>
      </c>
      <c r="L22" s="510">
        <v>1969405</v>
      </c>
      <c r="M22" s="506">
        <v>1</v>
      </c>
      <c r="N22" s="506">
        <v>1283</v>
      </c>
      <c r="O22" s="510">
        <v>1744</v>
      </c>
      <c r="P22" s="510">
        <v>2241040</v>
      </c>
      <c r="Q22" s="527">
        <v>1.137927445091284</v>
      </c>
      <c r="R22" s="511">
        <v>1285</v>
      </c>
    </row>
    <row r="23" spans="1:18" ht="14.4" customHeight="1" x14ac:dyDescent="0.3">
      <c r="A23" s="505" t="s">
        <v>1369</v>
      </c>
      <c r="B23" s="506" t="s">
        <v>1370</v>
      </c>
      <c r="C23" s="506" t="s">
        <v>475</v>
      </c>
      <c r="D23" s="506" t="s">
        <v>1345</v>
      </c>
      <c r="E23" s="506" t="s">
        <v>1375</v>
      </c>
      <c r="F23" s="506"/>
      <c r="G23" s="510">
        <v>114</v>
      </c>
      <c r="H23" s="510">
        <v>144552</v>
      </c>
      <c r="I23" s="506">
        <v>0.87338904094690861</v>
      </c>
      <c r="J23" s="506">
        <v>1268</v>
      </c>
      <c r="K23" s="510">
        <v>129</v>
      </c>
      <c r="L23" s="510">
        <v>165507</v>
      </c>
      <c r="M23" s="506">
        <v>1</v>
      </c>
      <c r="N23" s="506">
        <v>1283</v>
      </c>
      <c r="O23" s="510">
        <v>92</v>
      </c>
      <c r="P23" s="510">
        <v>118220</v>
      </c>
      <c r="Q23" s="527">
        <v>0.71429003002894143</v>
      </c>
      <c r="R23" s="511">
        <v>1285</v>
      </c>
    </row>
    <row r="24" spans="1:18" ht="14.4" customHeight="1" x14ac:dyDescent="0.3">
      <c r="A24" s="505" t="s">
        <v>1369</v>
      </c>
      <c r="B24" s="506" t="s">
        <v>1370</v>
      </c>
      <c r="C24" s="506" t="s">
        <v>475</v>
      </c>
      <c r="D24" s="506" t="s">
        <v>1345</v>
      </c>
      <c r="E24" s="506" t="s">
        <v>1377</v>
      </c>
      <c r="F24" s="506" t="s">
        <v>1378</v>
      </c>
      <c r="G24" s="510">
        <v>66</v>
      </c>
      <c r="H24" s="510">
        <v>623436</v>
      </c>
      <c r="I24" s="506">
        <v>0.63289589494169352</v>
      </c>
      <c r="J24" s="506">
        <v>9446</v>
      </c>
      <c r="K24" s="510">
        <v>101</v>
      </c>
      <c r="L24" s="510">
        <v>985053</v>
      </c>
      <c r="M24" s="506">
        <v>1</v>
      </c>
      <c r="N24" s="506">
        <v>9753</v>
      </c>
      <c r="O24" s="510">
        <v>102</v>
      </c>
      <c r="P24" s="510">
        <v>995724</v>
      </c>
      <c r="Q24" s="527">
        <v>1.0108329196500088</v>
      </c>
      <c r="R24" s="511">
        <v>9762</v>
      </c>
    </row>
    <row r="25" spans="1:18" ht="14.4" customHeight="1" x14ac:dyDescent="0.3">
      <c r="A25" s="505" t="s">
        <v>1369</v>
      </c>
      <c r="B25" s="506" t="s">
        <v>1370</v>
      </c>
      <c r="C25" s="506" t="s">
        <v>475</v>
      </c>
      <c r="D25" s="506" t="s">
        <v>1345</v>
      </c>
      <c r="E25" s="506" t="s">
        <v>1379</v>
      </c>
      <c r="F25" s="506" t="s">
        <v>1380</v>
      </c>
      <c r="G25" s="510">
        <v>503</v>
      </c>
      <c r="H25" s="510">
        <v>217296</v>
      </c>
      <c r="I25" s="506">
        <v>0.17949372421227403</v>
      </c>
      <c r="J25" s="506">
        <v>432</v>
      </c>
      <c r="K25" s="510">
        <v>2783</v>
      </c>
      <c r="L25" s="510">
        <v>1210605</v>
      </c>
      <c r="M25" s="506">
        <v>1</v>
      </c>
      <c r="N25" s="506">
        <v>435</v>
      </c>
      <c r="O25" s="510"/>
      <c r="P25" s="510"/>
      <c r="Q25" s="527"/>
      <c r="R25" s="511"/>
    </row>
    <row r="26" spans="1:18" ht="14.4" customHeight="1" x14ac:dyDescent="0.3">
      <c r="A26" s="505" t="s">
        <v>1369</v>
      </c>
      <c r="B26" s="506" t="s">
        <v>1370</v>
      </c>
      <c r="C26" s="506" t="s">
        <v>475</v>
      </c>
      <c r="D26" s="506" t="s">
        <v>1345</v>
      </c>
      <c r="E26" s="506" t="s">
        <v>1381</v>
      </c>
      <c r="F26" s="506" t="s">
        <v>1382</v>
      </c>
      <c r="G26" s="510">
        <v>537</v>
      </c>
      <c r="H26" s="510">
        <v>541296</v>
      </c>
      <c r="I26" s="506">
        <v>1.95403842405077</v>
      </c>
      <c r="J26" s="506">
        <v>1008</v>
      </c>
      <c r="K26" s="510">
        <v>274</v>
      </c>
      <c r="L26" s="510">
        <v>277014</v>
      </c>
      <c r="M26" s="506">
        <v>1</v>
      </c>
      <c r="N26" s="506">
        <v>1011</v>
      </c>
      <c r="O26" s="510">
        <v>1156</v>
      </c>
      <c r="P26" s="510">
        <v>1169872</v>
      </c>
      <c r="Q26" s="527">
        <v>4.2231511764748353</v>
      </c>
      <c r="R26" s="511">
        <v>1012</v>
      </c>
    </row>
    <row r="27" spans="1:18" ht="14.4" customHeight="1" x14ac:dyDescent="0.3">
      <c r="A27" s="505" t="s">
        <v>1369</v>
      </c>
      <c r="B27" s="506" t="s">
        <v>1370</v>
      </c>
      <c r="C27" s="506" t="s">
        <v>475</v>
      </c>
      <c r="D27" s="506" t="s">
        <v>1345</v>
      </c>
      <c r="E27" s="506" t="s">
        <v>1381</v>
      </c>
      <c r="F27" s="506"/>
      <c r="G27" s="510">
        <v>6</v>
      </c>
      <c r="H27" s="510">
        <v>6048</v>
      </c>
      <c r="I27" s="506">
        <v>0.3148524129314384</v>
      </c>
      <c r="J27" s="506">
        <v>1008</v>
      </c>
      <c r="K27" s="510">
        <v>19</v>
      </c>
      <c r="L27" s="510">
        <v>19209</v>
      </c>
      <c r="M27" s="506">
        <v>1</v>
      </c>
      <c r="N27" s="506">
        <v>1011</v>
      </c>
      <c r="O27" s="510">
        <v>22</v>
      </c>
      <c r="P27" s="510">
        <v>22264</v>
      </c>
      <c r="Q27" s="527">
        <v>1.1590400333177155</v>
      </c>
      <c r="R27" s="511">
        <v>1012</v>
      </c>
    </row>
    <row r="28" spans="1:18" ht="14.4" customHeight="1" x14ac:dyDescent="0.3">
      <c r="A28" s="505" t="s">
        <v>1369</v>
      </c>
      <c r="B28" s="506" t="s">
        <v>1370</v>
      </c>
      <c r="C28" s="506" t="s">
        <v>475</v>
      </c>
      <c r="D28" s="506" t="s">
        <v>1345</v>
      </c>
      <c r="E28" s="506" t="s">
        <v>1383</v>
      </c>
      <c r="F28" s="506" t="s">
        <v>1384</v>
      </c>
      <c r="G28" s="510">
        <v>24774</v>
      </c>
      <c r="H28" s="510">
        <v>56088336</v>
      </c>
      <c r="I28" s="506">
        <v>0.76234770806661467</v>
      </c>
      <c r="J28" s="506">
        <v>2264</v>
      </c>
      <c r="K28" s="510">
        <v>32072</v>
      </c>
      <c r="L28" s="510">
        <v>73573168</v>
      </c>
      <c r="M28" s="506">
        <v>1</v>
      </c>
      <c r="N28" s="506">
        <v>2294</v>
      </c>
      <c r="O28" s="510">
        <v>18970</v>
      </c>
      <c r="P28" s="510">
        <v>43574090</v>
      </c>
      <c r="Q28" s="527">
        <v>0.59225518194350424</v>
      </c>
      <c r="R28" s="511">
        <v>2297</v>
      </c>
    </row>
    <row r="29" spans="1:18" ht="14.4" customHeight="1" x14ac:dyDescent="0.3">
      <c r="A29" s="505" t="s">
        <v>1369</v>
      </c>
      <c r="B29" s="506" t="s">
        <v>1370</v>
      </c>
      <c r="C29" s="506" t="s">
        <v>475</v>
      </c>
      <c r="D29" s="506" t="s">
        <v>1345</v>
      </c>
      <c r="E29" s="506" t="s">
        <v>1383</v>
      </c>
      <c r="F29" s="506"/>
      <c r="G29" s="510">
        <v>1984</v>
      </c>
      <c r="H29" s="510">
        <v>4491776</v>
      </c>
      <c r="I29" s="506">
        <v>0.98098900503710118</v>
      </c>
      <c r="J29" s="506">
        <v>2264</v>
      </c>
      <c r="K29" s="510">
        <v>1996</v>
      </c>
      <c r="L29" s="510">
        <v>4578824</v>
      </c>
      <c r="M29" s="506">
        <v>1</v>
      </c>
      <c r="N29" s="506">
        <v>2294</v>
      </c>
      <c r="O29" s="510">
        <v>1181</v>
      </c>
      <c r="P29" s="510">
        <v>2712757</v>
      </c>
      <c r="Q29" s="527">
        <v>0.59245714620173218</v>
      </c>
      <c r="R29" s="511">
        <v>2297</v>
      </c>
    </row>
    <row r="30" spans="1:18" ht="14.4" customHeight="1" x14ac:dyDescent="0.3">
      <c r="A30" s="505" t="s">
        <v>1369</v>
      </c>
      <c r="B30" s="506" t="s">
        <v>1370</v>
      </c>
      <c r="C30" s="506" t="s">
        <v>475</v>
      </c>
      <c r="D30" s="506" t="s">
        <v>1345</v>
      </c>
      <c r="E30" s="506" t="s">
        <v>1385</v>
      </c>
      <c r="F30" s="506" t="s">
        <v>1386</v>
      </c>
      <c r="G30" s="510"/>
      <c r="H30" s="510"/>
      <c r="I30" s="506"/>
      <c r="J30" s="506"/>
      <c r="K30" s="510"/>
      <c r="L30" s="510"/>
      <c r="M30" s="506"/>
      <c r="N30" s="506"/>
      <c r="O30" s="510">
        <v>1</v>
      </c>
      <c r="P30" s="510">
        <v>374</v>
      </c>
      <c r="Q30" s="527"/>
      <c r="R30" s="511">
        <v>374</v>
      </c>
    </row>
    <row r="31" spans="1:18" ht="14.4" customHeight="1" x14ac:dyDescent="0.3">
      <c r="A31" s="505" t="s">
        <v>1369</v>
      </c>
      <c r="B31" s="506" t="s">
        <v>1370</v>
      </c>
      <c r="C31" s="506" t="s">
        <v>475</v>
      </c>
      <c r="D31" s="506" t="s">
        <v>1345</v>
      </c>
      <c r="E31" s="506" t="s">
        <v>1387</v>
      </c>
      <c r="F31" s="506" t="s">
        <v>1388</v>
      </c>
      <c r="G31" s="510">
        <v>69</v>
      </c>
      <c r="H31" s="510">
        <v>34707</v>
      </c>
      <c r="I31" s="506">
        <v>1.0112762237762238</v>
      </c>
      <c r="J31" s="506">
        <v>503</v>
      </c>
      <c r="K31" s="510">
        <v>65</v>
      </c>
      <c r="L31" s="510">
        <v>34320</v>
      </c>
      <c r="M31" s="506">
        <v>1</v>
      </c>
      <c r="N31" s="506">
        <v>528</v>
      </c>
      <c r="O31" s="510">
        <v>99</v>
      </c>
      <c r="P31" s="510">
        <v>52272</v>
      </c>
      <c r="Q31" s="527">
        <v>1.523076923076923</v>
      </c>
      <c r="R31" s="511">
        <v>528</v>
      </c>
    </row>
    <row r="32" spans="1:18" ht="14.4" customHeight="1" x14ac:dyDescent="0.3">
      <c r="A32" s="505" t="s">
        <v>1369</v>
      </c>
      <c r="B32" s="506" t="s">
        <v>1370</v>
      </c>
      <c r="C32" s="506" t="s">
        <v>475</v>
      </c>
      <c r="D32" s="506" t="s">
        <v>1345</v>
      </c>
      <c r="E32" s="506" t="s">
        <v>1389</v>
      </c>
      <c r="F32" s="506" t="s">
        <v>1390</v>
      </c>
      <c r="G32" s="510">
        <v>158</v>
      </c>
      <c r="H32" s="510">
        <v>139830</v>
      </c>
      <c r="I32" s="506">
        <v>1.1232407942934259</v>
      </c>
      <c r="J32" s="506">
        <v>885</v>
      </c>
      <c r="K32" s="510">
        <v>133</v>
      </c>
      <c r="L32" s="510">
        <v>124488</v>
      </c>
      <c r="M32" s="506">
        <v>1</v>
      </c>
      <c r="N32" s="506">
        <v>936</v>
      </c>
      <c r="O32" s="510">
        <v>184</v>
      </c>
      <c r="P32" s="510">
        <v>172408</v>
      </c>
      <c r="Q32" s="527">
        <v>1.3849367007261744</v>
      </c>
      <c r="R32" s="511">
        <v>937</v>
      </c>
    </row>
    <row r="33" spans="1:18" ht="14.4" customHeight="1" x14ac:dyDescent="0.3">
      <c r="A33" s="505" t="s">
        <v>1369</v>
      </c>
      <c r="B33" s="506" t="s">
        <v>1370</v>
      </c>
      <c r="C33" s="506" t="s">
        <v>475</v>
      </c>
      <c r="D33" s="506" t="s">
        <v>1345</v>
      </c>
      <c r="E33" s="506" t="s">
        <v>1391</v>
      </c>
      <c r="F33" s="506" t="s">
        <v>1392</v>
      </c>
      <c r="G33" s="510">
        <v>529</v>
      </c>
      <c r="H33" s="510">
        <v>3487168</v>
      </c>
      <c r="I33" s="506">
        <v>0.96583271708031782</v>
      </c>
      <c r="J33" s="506">
        <v>6592</v>
      </c>
      <c r="K33" s="510">
        <v>521</v>
      </c>
      <c r="L33" s="510">
        <v>3610530</v>
      </c>
      <c r="M33" s="506">
        <v>1</v>
      </c>
      <c r="N33" s="506">
        <v>6930</v>
      </c>
      <c r="O33" s="510">
        <v>540</v>
      </c>
      <c r="P33" s="510">
        <v>3745440</v>
      </c>
      <c r="Q33" s="527">
        <v>1.0373657053119625</v>
      </c>
      <c r="R33" s="511">
        <v>6936</v>
      </c>
    </row>
    <row r="34" spans="1:18" ht="14.4" customHeight="1" x14ac:dyDescent="0.3">
      <c r="A34" s="505" t="s">
        <v>1369</v>
      </c>
      <c r="B34" s="506" t="s">
        <v>1370</v>
      </c>
      <c r="C34" s="506" t="s">
        <v>475</v>
      </c>
      <c r="D34" s="506" t="s">
        <v>1345</v>
      </c>
      <c r="E34" s="506" t="s">
        <v>1393</v>
      </c>
      <c r="F34" s="506" t="s">
        <v>1394</v>
      </c>
      <c r="G34" s="510">
        <v>16</v>
      </c>
      <c r="H34" s="510">
        <v>53776</v>
      </c>
      <c r="I34" s="506">
        <v>0.71951725337507866</v>
      </c>
      <c r="J34" s="506">
        <v>3361</v>
      </c>
      <c r="K34" s="510">
        <v>21</v>
      </c>
      <c r="L34" s="510">
        <v>74739</v>
      </c>
      <c r="M34" s="506">
        <v>1</v>
      </c>
      <c r="N34" s="506">
        <v>3559</v>
      </c>
      <c r="O34" s="510">
        <v>20</v>
      </c>
      <c r="P34" s="510">
        <v>71240</v>
      </c>
      <c r="Q34" s="527">
        <v>0.95318374610310552</v>
      </c>
      <c r="R34" s="511">
        <v>3562</v>
      </c>
    </row>
    <row r="35" spans="1:18" ht="14.4" customHeight="1" x14ac:dyDescent="0.3">
      <c r="A35" s="505" t="s">
        <v>1369</v>
      </c>
      <c r="B35" s="506" t="s">
        <v>1370</v>
      </c>
      <c r="C35" s="506" t="s">
        <v>475</v>
      </c>
      <c r="D35" s="506" t="s">
        <v>1345</v>
      </c>
      <c r="E35" s="506" t="s">
        <v>1395</v>
      </c>
      <c r="F35" s="506" t="s">
        <v>1396</v>
      </c>
      <c r="G35" s="510">
        <v>76</v>
      </c>
      <c r="H35" s="510">
        <v>652232</v>
      </c>
      <c r="I35" s="506">
        <v>1.1403295289246951</v>
      </c>
      <c r="J35" s="506">
        <v>8582</v>
      </c>
      <c r="K35" s="510">
        <v>64</v>
      </c>
      <c r="L35" s="510">
        <v>571968</v>
      </c>
      <c r="M35" s="506">
        <v>1</v>
      </c>
      <c r="N35" s="506">
        <v>8937</v>
      </c>
      <c r="O35" s="510">
        <v>92</v>
      </c>
      <c r="P35" s="510">
        <v>822848</v>
      </c>
      <c r="Q35" s="527">
        <v>1.4386259371153631</v>
      </c>
      <c r="R35" s="511">
        <v>8944</v>
      </c>
    </row>
    <row r="36" spans="1:18" ht="14.4" customHeight="1" x14ac:dyDescent="0.3">
      <c r="A36" s="505" t="s">
        <v>1369</v>
      </c>
      <c r="B36" s="506" t="s">
        <v>1370</v>
      </c>
      <c r="C36" s="506" t="s">
        <v>475</v>
      </c>
      <c r="D36" s="506" t="s">
        <v>1345</v>
      </c>
      <c r="E36" s="506" t="s">
        <v>1397</v>
      </c>
      <c r="F36" s="506" t="s">
        <v>1398</v>
      </c>
      <c r="G36" s="510">
        <v>14</v>
      </c>
      <c r="H36" s="510">
        <v>146692</v>
      </c>
      <c r="I36" s="506">
        <v>1.917467288864489</v>
      </c>
      <c r="J36" s="506">
        <v>10478</v>
      </c>
      <c r="K36" s="510">
        <v>7</v>
      </c>
      <c r="L36" s="510">
        <v>76503</v>
      </c>
      <c r="M36" s="506">
        <v>1</v>
      </c>
      <c r="N36" s="506">
        <v>10929</v>
      </c>
      <c r="O36" s="510">
        <v>9</v>
      </c>
      <c r="P36" s="510">
        <v>98433</v>
      </c>
      <c r="Q36" s="527">
        <v>1.28665542527744</v>
      </c>
      <c r="R36" s="511">
        <v>10937</v>
      </c>
    </row>
    <row r="37" spans="1:18" ht="14.4" customHeight="1" x14ac:dyDescent="0.3">
      <c r="A37" s="505" t="s">
        <v>1369</v>
      </c>
      <c r="B37" s="506" t="s">
        <v>1370</v>
      </c>
      <c r="C37" s="506" t="s">
        <v>475</v>
      </c>
      <c r="D37" s="506" t="s">
        <v>1345</v>
      </c>
      <c r="E37" s="506" t="s">
        <v>1399</v>
      </c>
      <c r="F37" s="506" t="s">
        <v>1400</v>
      </c>
      <c r="G37" s="510">
        <v>15</v>
      </c>
      <c r="H37" s="510">
        <v>15540</v>
      </c>
      <c r="I37" s="506">
        <v>1.1740707162284678</v>
      </c>
      <c r="J37" s="506">
        <v>1036</v>
      </c>
      <c r="K37" s="510">
        <v>12</v>
      </c>
      <c r="L37" s="510">
        <v>13236</v>
      </c>
      <c r="M37" s="506">
        <v>1</v>
      </c>
      <c r="N37" s="506">
        <v>1103</v>
      </c>
      <c r="O37" s="510">
        <v>3</v>
      </c>
      <c r="P37" s="510">
        <v>3312</v>
      </c>
      <c r="Q37" s="527">
        <v>0.25022665457842247</v>
      </c>
      <c r="R37" s="511">
        <v>1104</v>
      </c>
    </row>
    <row r="38" spans="1:18" ht="14.4" customHeight="1" x14ac:dyDescent="0.3">
      <c r="A38" s="505" t="s">
        <v>1369</v>
      </c>
      <c r="B38" s="506" t="s">
        <v>1370</v>
      </c>
      <c r="C38" s="506" t="s">
        <v>475</v>
      </c>
      <c r="D38" s="506" t="s">
        <v>1345</v>
      </c>
      <c r="E38" s="506" t="s">
        <v>1401</v>
      </c>
      <c r="F38" s="506" t="s">
        <v>1402</v>
      </c>
      <c r="G38" s="510">
        <v>4</v>
      </c>
      <c r="H38" s="510">
        <v>2276</v>
      </c>
      <c r="I38" s="506">
        <v>0.53920871831319594</v>
      </c>
      <c r="J38" s="506">
        <v>569</v>
      </c>
      <c r="K38" s="510">
        <v>7</v>
      </c>
      <c r="L38" s="510">
        <v>4221</v>
      </c>
      <c r="M38" s="506">
        <v>1</v>
      </c>
      <c r="N38" s="506">
        <v>603</v>
      </c>
      <c r="O38" s="510">
        <v>4</v>
      </c>
      <c r="P38" s="510">
        <v>2412</v>
      </c>
      <c r="Q38" s="527">
        <v>0.5714285714285714</v>
      </c>
      <c r="R38" s="511">
        <v>603</v>
      </c>
    </row>
    <row r="39" spans="1:18" ht="14.4" customHeight="1" x14ac:dyDescent="0.3">
      <c r="A39" s="505" t="s">
        <v>1369</v>
      </c>
      <c r="B39" s="506" t="s">
        <v>1370</v>
      </c>
      <c r="C39" s="506" t="s">
        <v>475</v>
      </c>
      <c r="D39" s="506" t="s">
        <v>1345</v>
      </c>
      <c r="E39" s="506" t="s">
        <v>1403</v>
      </c>
      <c r="F39" s="506"/>
      <c r="G39" s="510"/>
      <c r="H39" s="510"/>
      <c r="I39" s="506"/>
      <c r="J39" s="506"/>
      <c r="K39" s="510"/>
      <c r="L39" s="510"/>
      <c r="M39" s="506"/>
      <c r="N39" s="506"/>
      <c r="O39" s="510">
        <v>97</v>
      </c>
      <c r="P39" s="510">
        <v>0</v>
      </c>
      <c r="Q39" s="527"/>
      <c r="R39" s="511">
        <v>0</v>
      </c>
    </row>
    <row r="40" spans="1:18" ht="14.4" customHeight="1" x14ac:dyDescent="0.3">
      <c r="A40" s="505" t="s">
        <v>1369</v>
      </c>
      <c r="B40" s="506" t="s">
        <v>1370</v>
      </c>
      <c r="C40" s="506" t="s">
        <v>475</v>
      </c>
      <c r="D40" s="506" t="s">
        <v>1345</v>
      </c>
      <c r="E40" s="506" t="s">
        <v>1403</v>
      </c>
      <c r="F40" s="506" t="s">
        <v>1404</v>
      </c>
      <c r="G40" s="510"/>
      <c r="H40" s="510"/>
      <c r="I40" s="506"/>
      <c r="J40" s="506"/>
      <c r="K40" s="510"/>
      <c r="L40" s="510"/>
      <c r="M40" s="506"/>
      <c r="N40" s="506"/>
      <c r="O40" s="510">
        <v>123</v>
      </c>
      <c r="P40" s="510">
        <v>0</v>
      </c>
      <c r="Q40" s="527"/>
      <c r="R40" s="511">
        <v>0</v>
      </c>
    </row>
    <row r="41" spans="1:18" ht="14.4" customHeight="1" x14ac:dyDescent="0.3">
      <c r="A41" s="505" t="s">
        <v>1369</v>
      </c>
      <c r="B41" s="506" t="s">
        <v>1370</v>
      </c>
      <c r="C41" s="506" t="s">
        <v>475</v>
      </c>
      <c r="D41" s="506" t="s">
        <v>1345</v>
      </c>
      <c r="E41" s="506" t="s">
        <v>1405</v>
      </c>
      <c r="F41" s="506"/>
      <c r="G41" s="510"/>
      <c r="H41" s="510"/>
      <c r="I41" s="506"/>
      <c r="J41" s="506"/>
      <c r="K41" s="510"/>
      <c r="L41" s="510"/>
      <c r="M41" s="506"/>
      <c r="N41" s="506"/>
      <c r="O41" s="510">
        <v>14</v>
      </c>
      <c r="P41" s="510">
        <v>841848</v>
      </c>
      <c r="Q41" s="527"/>
      <c r="R41" s="511">
        <v>60132</v>
      </c>
    </row>
    <row r="42" spans="1:18" ht="14.4" customHeight="1" x14ac:dyDescent="0.3">
      <c r="A42" s="505" t="s">
        <v>1369</v>
      </c>
      <c r="B42" s="506" t="s">
        <v>1370</v>
      </c>
      <c r="C42" s="506" t="s">
        <v>475</v>
      </c>
      <c r="D42" s="506" t="s">
        <v>1345</v>
      </c>
      <c r="E42" s="506" t="s">
        <v>1405</v>
      </c>
      <c r="F42" s="506" t="s">
        <v>1406</v>
      </c>
      <c r="G42" s="510"/>
      <c r="H42" s="510"/>
      <c r="I42" s="506"/>
      <c r="J42" s="506"/>
      <c r="K42" s="510"/>
      <c r="L42" s="510"/>
      <c r="M42" s="506"/>
      <c r="N42" s="506"/>
      <c r="O42" s="510">
        <v>174</v>
      </c>
      <c r="P42" s="510">
        <v>10462968</v>
      </c>
      <c r="Q42" s="527"/>
      <c r="R42" s="511">
        <v>60132</v>
      </c>
    </row>
    <row r="43" spans="1:18" ht="14.4" customHeight="1" x14ac:dyDescent="0.3">
      <c r="A43" s="505" t="s">
        <v>1369</v>
      </c>
      <c r="B43" s="506" t="s">
        <v>1370</v>
      </c>
      <c r="C43" s="506" t="s">
        <v>475</v>
      </c>
      <c r="D43" s="506" t="s">
        <v>1345</v>
      </c>
      <c r="E43" s="506" t="s">
        <v>1407</v>
      </c>
      <c r="F43" s="506"/>
      <c r="G43" s="510"/>
      <c r="H43" s="510"/>
      <c r="I43" s="506"/>
      <c r="J43" s="506"/>
      <c r="K43" s="510"/>
      <c r="L43" s="510"/>
      <c r="M43" s="506"/>
      <c r="N43" s="506"/>
      <c r="O43" s="510">
        <v>12</v>
      </c>
      <c r="P43" s="510">
        <v>0</v>
      </c>
      <c r="Q43" s="527"/>
      <c r="R43" s="511">
        <v>0</v>
      </c>
    </row>
    <row r="44" spans="1:18" ht="14.4" customHeight="1" x14ac:dyDescent="0.3">
      <c r="A44" s="505" t="s">
        <v>1369</v>
      </c>
      <c r="B44" s="506" t="s">
        <v>1370</v>
      </c>
      <c r="C44" s="506" t="s">
        <v>475</v>
      </c>
      <c r="D44" s="506" t="s">
        <v>1345</v>
      </c>
      <c r="E44" s="506" t="s">
        <v>1407</v>
      </c>
      <c r="F44" s="506" t="s">
        <v>1408</v>
      </c>
      <c r="G44" s="510"/>
      <c r="H44" s="510"/>
      <c r="I44" s="506"/>
      <c r="J44" s="506"/>
      <c r="K44" s="510"/>
      <c r="L44" s="510"/>
      <c r="M44" s="506"/>
      <c r="N44" s="506"/>
      <c r="O44" s="510">
        <v>11</v>
      </c>
      <c r="P44" s="510">
        <v>0</v>
      </c>
      <c r="Q44" s="527"/>
      <c r="R44" s="511">
        <v>0</v>
      </c>
    </row>
    <row r="45" spans="1:18" ht="14.4" customHeight="1" x14ac:dyDescent="0.3">
      <c r="A45" s="505" t="s">
        <v>1369</v>
      </c>
      <c r="B45" s="506" t="s">
        <v>1370</v>
      </c>
      <c r="C45" s="506" t="s">
        <v>475</v>
      </c>
      <c r="D45" s="506" t="s">
        <v>1345</v>
      </c>
      <c r="E45" s="506" t="s">
        <v>1409</v>
      </c>
      <c r="F45" s="506"/>
      <c r="G45" s="510"/>
      <c r="H45" s="510"/>
      <c r="I45" s="506"/>
      <c r="J45" s="506"/>
      <c r="K45" s="510"/>
      <c r="L45" s="510"/>
      <c r="M45" s="506"/>
      <c r="N45" s="506"/>
      <c r="O45" s="510">
        <v>5</v>
      </c>
      <c r="P45" s="510">
        <v>96900</v>
      </c>
      <c r="Q45" s="527"/>
      <c r="R45" s="511">
        <v>19380</v>
      </c>
    </row>
    <row r="46" spans="1:18" ht="14.4" customHeight="1" thickBot="1" x14ac:dyDescent="0.35">
      <c r="A46" s="512" t="s">
        <v>1369</v>
      </c>
      <c r="B46" s="513" t="s">
        <v>1370</v>
      </c>
      <c r="C46" s="513" t="s">
        <v>475</v>
      </c>
      <c r="D46" s="513" t="s">
        <v>1345</v>
      </c>
      <c r="E46" s="513" t="s">
        <v>1409</v>
      </c>
      <c r="F46" s="513" t="s">
        <v>1410</v>
      </c>
      <c r="G46" s="517"/>
      <c r="H46" s="517"/>
      <c r="I46" s="513"/>
      <c r="J46" s="513"/>
      <c r="K46" s="517"/>
      <c r="L46" s="517"/>
      <c r="M46" s="513"/>
      <c r="N46" s="513"/>
      <c r="O46" s="517">
        <v>50</v>
      </c>
      <c r="P46" s="517">
        <v>969000</v>
      </c>
      <c r="Q46" s="529"/>
      <c r="R46" s="518">
        <v>19380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54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1412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266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40257</v>
      </c>
      <c r="I3" s="103">
        <f t="shared" si="0"/>
        <v>74298476.359999999</v>
      </c>
      <c r="J3" s="74"/>
      <c r="K3" s="74"/>
      <c r="L3" s="103">
        <f t="shared" si="0"/>
        <v>51185</v>
      </c>
      <c r="M3" s="103">
        <f t="shared" si="0"/>
        <v>94591198.310000002</v>
      </c>
      <c r="N3" s="74"/>
      <c r="O3" s="74"/>
      <c r="P3" s="103">
        <f t="shared" si="0"/>
        <v>38100</v>
      </c>
      <c r="Q3" s="103">
        <f t="shared" si="0"/>
        <v>76921407.879999995</v>
      </c>
      <c r="R3" s="75">
        <f>IF(M3=0,0,Q3/M3)</f>
        <v>0.81319836574972337</v>
      </c>
      <c r="S3" s="104">
        <f>IF(P3=0,0,Q3/P3)</f>
        <v>2018.9345900262465</v>
      </c>
    </row>
    <row r="4" spans="1:19" ht="14.4" customHeight="1" x14ac:dyDescent="0.3">
      <c r="A4" s="446" t="s">
        <v>228</v>
      </c>
      <c r="B4" s="446" t="s">
        <v>94</v>
      </c>
      <c r="C4" s="454" t="s">
        <v>0</v>
      </c>
      <c r="D4" s="266" t="s">
        <v>134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2016</v>
      </c>
      <c r="M4" s="451"/>
      <c r="N4" s="101"/>
      <c r="O4" s="101"/>
      <c r="P4" s="450">
        <v>2017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28"/>
      <c r="B5" s="628"/>
      <c r="C5" s="629"/>
      <c r="D5" s="638"/>
      <c r="E5" s="630"/>
      <c r="F5" s="631"/>
      <c r="G5" s="632"/>
      <c r="H5" s="633" t="s">
        <v>71</v>
      </c>
      <c r="I5" s="634" t="s">
        <v>14</v>
      </c>
      <c r="J5" s="635"/>
      <c r="K5" s="635"/>
      <c r="L5" s="633" t="s">
        <v>71</v>
      </c>
      <c r="M5" s="634" t="s">
        <v>14</v>
      </c>
      <c r="N5" s="635"/>
      <c r="O5" s="635"/>
      <c r="P5" s="633" t="s">
        <v>71</v>
      </c>
      <c r="Q5" s="634" t="s">
        <v>14</v>
      </c>
      <c r="R5" s="636"/>
      <c r="S5" s="637"/>
    </row>
    <row r="6" spans="1:19" ht="14.4" customHeight="1" x14ac:dyDescent="0.3">
      <c r="A6" s="564" t="s">
        <v>1343</v>
      </c>
      <c r="B6" s="565" t="s">
        <v>1344</v>
      </c>
      <c r="C6" s="565" t="s">
        <v>470</v>
      </c>
      <c r="D6" s="565" t="s">
        <v>1341</v>
      </c>
      <c r="E6" s="565" t="s">
        <v>1345</v>
      </c>
      <c r="F6" s="565" t="s">
        <v>1346</v>
      </c>
      <c r="G6" s="565" t="s">
        <v>1347</v>
      </c>
      <c r="H6" s="116"/>
      <c r="I6" s="116"/>
      <c r="J6" s="565"/>
      <c r="K6" s="565"/>
      <c r="L6" s="116">
        <v>5</v>
      </c>
      <c r="M6" s="116">
        <v>185</v>
      </c>
      <c r="N6" s="565">
        <v>1</v>
      </c>
      <c r="O6" s="565">
        <v>37</v>
      </c>
      <c r="P6" s="116">
        <v>2</v>
      </c>
      <c r="Q6" s="116">
        <v>74</v>
      </c>
      <c r="R6" s="570">
        <v>0.4</v>
      </c>
      <c r="S6" s="581">
        <v>37</v>
      </c>
    </row>
    <row r="7" spans="1:19" ht="14.4" customHeight="1" x14ac:dyDescent="0.3">
      <c r="A7" s="505" t="s">
        <v>1343</v>
      </c>
      <c r="B7" s="506" t="s">
        <v>1344</v>
      </c>
      <c r="C7" s="506" t="s">
        <v>470</v>
      </c>
      <c r="D7" s="506" t="s">
        <v>1341</v>
      </c>
      <c r="E7" s="506" t="s">
        <v>1345</v>
      </c>
      <c r="F7" s="506" t="s">
        <v>1348</v>
      </c>
      <c r="G7" s="506" t="s">
        <v>1349</v>
      </c>
      <c r="H7" s="510"/>
      <c r="I7" s="510"/>
      <c r="J7" s="506"/>
      <c r="K7" s="506"/>
      <c r="L7" s="510">
        <v>4</v>
      </c>
      <c r="M7" s="510">
        <v>296</v>
      </c>
      <c r="N7" s="506">
        <v>1</v>
      </c>
      <c r="O7" s="506">
        <v>74</v>
      </c>
      <c r="P7" s="510"/>
      <c r="Q7" s="510"/>
      <c r="R7" s="527"/>
      <c r="S7" s="511"/>
    </row>
    <row r="8" spans="1:19" ht="14.4" customHeight="1" x14ac:dyDescent="0.3">
      <c r="A8" s="505" t="s">
        <v>1343</v>
      </c>
      <c r="B8" s="506" t="s">
        <v>1350</v>
      </c>
      <c r="C8" s="506" t="s">
        <v>470</v>
      </c>
      <c r="D8" s="506" t="s">
        <v>1336</v>
      </c>
      <c r="E8" s="506" t="s">
        <v>1345</v>
      </c>
      <c r="F8" s="506" t="s">
        <v>1351</v>
      </c>
      <c r="G8" s="506" t="s">
        <v>1352</v>
      </c>
      <c r="H8" s="510">
        <v>104</v>
      </c>
      <c r="I8" s="510">
        <v>6656</v>
      </c>
      <c r="J8" s="506">
        <v>0.87694334650856387</v>
      </c>
      <c r="K8" s="506">
        <v>64</v>
      </c>
      <c r="L8" s="510">
        <v>115</v>
      </c>
      <c r="M8" s="510">
        <v>7590</v>
      </c>
      <c r="N8" s="506">
        <v>1</v>
      </c>
      <c r="O8" s="506">
        <v>66</v>
      </c>
      <c r="P8" s="510">
        <v>107</v>
      </c>
      <c r="Q8" s="510">
        <v>7062</v>
      </c>
      <c r="R8" s="527">
        <v>0.93043478260869561</v>
      </c>
      <c r="S8" s="511">
        <v>66</v>
      </c>
    </row>
    <row r="9" spans="1:19" ht="14.4" customHeight="1" x14ac:dyDescent="0.3">
      <c r="A9" s="505" t="s">
        <v>1343</v>
      </c>
      <c r="B9" s="506" t="s">
        <v>1350</v>
      </c>
      <c r="C9" s="506" t="s">
        <v>470</v>
      </c>
      <c r="D9" s="506" t="s">
        <v>1336</v>
      </c>
      <c r="E9" s="506" t="s">
        <v>1345</v>
      </c>
      <c r="F9" s="506" t="s">
        <v>1346</v>
      </c>
      <c r="G9" s="506" t="s">
        <v>1347</v>
      </c>
      <c r="H9" s="510">
        <v>110</v>
      </c>
      <c r="I9" s="510">
        <v>3850</v>
      </c>
      <c r="J9" s="506">
        <v>0.34228307254623042</v>
      </c>
      <c r="K9" s="506">
        <v>35</v>
      </c>
      <c r="L9" s="510">
        <v>304</v>
      </c>
      <c r="M9" s="510">
        <v>11248</v>
      </c>
      <c r="N9" s="506">
        <v>1</v>
      </c>
      <c r="O9" s="506">
        <v>37</v>
      </c>
      <c r="P9" s="510">
        <v>305</v>
      </c>
      <c r="Q9" s="510">
        <v>11285</v>
      </c>
      <c r="R9" s="527">
        <v>1.0032894736842106</v>
      </c>
      <c r="S9" s="511">
        <v>37</v>
      </c>
    </row>
    <row r="10" spans="1:19" ht="14.4" customHeight="1" x14ac:dyDescent="0.3">
      <c r="A10" s="505" t="s">
        <v>1343</v>
      </c>
      <c r="B10" s="506" t="s">
        <v>1350</v>
      </c>
      <c r="C10" s="506" t="s">
        <v>470</v>
      </c>
      <c r="D10" s="506" t="s">
        <v>1336</v>
      </c>
      <c r="E10" s="506" t="s">
        <v>1345</v>
      </c>
      <c r="F10" s="506" t="s">
        <v>1353</v>
      </c>
      <c r="G10" s="506" t="s">
        <v>1354</v>
      </c>
      <c r="H10" s="510">
        <v>690</v>
      </c>
      <c r="I10" s="510">
        <v>1611840</v>
      </c>
      <c r="J10" s="506">
        <v>0.69791850689501089</v>
      </c>
      <c r="K10" s="506">
        <v>2336</v>
      </c>
      <c r="L10" s="510">
        <v>932</v>
      </c>
      <c r="M10" s="510">
        <v>2309496</v>
      </c>
      <c r="N10" s="506">
        <v>1</v>
      </c>
      <c r="O10" s="506">
        <v>2478</v>
      </c>
      <c r="P10" s="510">
        <v>1088</v>
      </c>
      <c r="Q10" s="510">
        <v>2698240</v>
      </c>
      <c r="R10" s="527">
        <v>1.1683241711611538</v>
      </c>
      <c r="S10" s="511">
        <v>2480</v>
      </c>
    </row>
    <row r="11" spans="1:19" ht="14.4" customHeight="1" x14ac:dyDescent="0.3">
      <c r="A11" s="505" t="s">
        <v>1343</v>
      </c>
      <c r="B11" s="506" t="s">
        <v>1350</v>
      </c>
      <c r="C11" s="506" t="s">
        <v>470</v>
      </c>
      <c r="D11" s="506" t="s">
        <v>1336</v>
      </c>
      <c r="E11" s="506" t="s">
        <v>1345</v>
      </c>
      <c r="F11" s="506" t="s">
        <v>1355</v>
      </c>
      <c r="G11" s="506" t="s">
        <v>1356</v>
      </c>
      <c r="H11" s="510">
        <v>135</v>
      </c>
      <c r="I11" s="510">
        <v>43605</v>
      </c>
      <c r="J11" s="506">
        <v>4.6676300578034686</v>
      </c>
      <c r="K11" s="506">
        <v>323</v>
      </c>
      <c r="L11" s="510">
        <v>27</v>
      </c>
      <c r="M11" s="510">
        <v>9342</v>
      </c>
      <c r="N11" s="506">
        <v>1</v>
      </c>
      <c r="O11" s="506">
        <v>346</v>
      </c>
      <c r="P11" s="510">
        <v>50</v>
      </c>
      <c r="Q11" s="510">
        <v>17350</v>
      </c>
      <c r="R11" s="527">
        <v>1.8572040248340826</v>
      </c>
      <c r="S11" s="511">
        <v>347</v>
      </c>
    </row>
    <row r="12" spans="1:19" ht="14.4" customHeight="1" x14ac:dyDescent="0.3">
      <c r="A12" s="505" t="s">
        <v>1343</v>
      </c>
      <c r="B12" s="506" t="s">
        <v>1350</v>
      </c>
      <c r="C12" s="506" t="s">
        <v>470</v>
      </c>
      <c r="D12" s="506" t="s">
        <v>1336</v>
      </c>
      <c r="E12" s="506" t="s">
        <v>1345</v>
      </c>
      <c r="F12" s="506" t="s">
        <v>1357</v>
      </c>
      <c r="G12" s="506" t="s">
        <v>1358</v>
      </c>
      <c r="H12" s="510">
        <v>1610</v>
      </c>
      <c r="I12" s="510">
        <v>526470</v>
      </c>
      <c r="J12" s="506">
        <v>0.82286652078774614</v>
      </c>
      <c r="K12" s="506">
        <v>327</v>
      </c>
      <c r="L12" s="510">
        <v>1828</v>
      </c>
      <c r="M12" s="510">
        <v>639800</v>
      </c>
      <c r="N12" s="506">
        <v>1</v>
      </c>
      <c r="O12" s="506">
        <v>350</v>
      </c>
      <c r="P12" s="510">
        <v>2071</v>
      </c>
      <c r="Q12" s="510">
        <v>726921</v>
      </c>
      <c r="R12" s="527">
        <v>1.1361691153485465</v>
      </c>
      <c r="S12" s="511">
        <v>351</v>
      </c>
    </row>
    <row r="13" spans="1:19" ht="14.4" customHeight="1" x14ac:dyDescent="0.3">
      <c r="A13" s="505" t="s">
        <v>1343</v>
      </c>
      <c r="B13" s="506" t="s">
        <v>1350</v>
      </c>
      <c r="C13" s="506" t="s">
        <v>470</v>
      </c>
      <c r="D13" s="506" t="s">
        <v>1336</v>
      </c>
      <c r="E13" s="506" t="s">
        <v>1345</v>
      </c>
      <c r="F13" s="506" t="s">
        <v>1359</v>
      </c>
      <c r="G13" s="506" t="s">
        <v>1360</v>
      </c>
      <c r="H13" s="510">
        <v>3441</v>
      </c>
      <c r="I13" s="510">
        <v>62633.030000000064</v>
      </c>
      <c r="J13" s="506">
        <v>0.48019319960335172</v>
      </c>
      <c r="K13" s="506">
        <v>18.201984888113937</v>
      </c>
      <c r="L13" s="510">
        <v>3913</v>
      </c>
      <c r="M13" s="510">
        <v>130432.98000000017</v>
      </c>
      <c r="N13" s="506">
        <v>1</v>
      </c>
      <c r="O13" s="506">
        <v>33.333243036033778</v>
      </c>
      <c r="P13" s="510">
        <v>4102</v>
      </c>
      <c r="Q13" s="510">
        <v>136732.88000000018</v>
      </c>
      <c r="R13" s="527">
        <v>1.048299900837963</v>
      </c>
      <c r="S13" s="511">
        <v>33.333222818137536</v>
      </c>
    </row>
    <row r="14" spans="1:19" ht="14.4" customHeight="1" x14ac:dyDescent="0.3">
      <c r="A14" s="505" t="s">
        <v>1343</v>
      </c>
      <c r="B14" s="506" t="s">
        <v>1350</v>
      </c>
      <c r="C14" s="506" t="s">
        <v>470</v>
      </c>
      <c r="D14" s="506" t="s">
        <v>1336</v>
      </c>
      <c r="E14" s="506" t="s">
        <v>1345</v>
      </c>
      <c r="F14" s="506" t="s">
        <v>1361</v>
      </c>
      <c r="G14" s="506" t="s">
        <v>1362</v>
      </c>
      <c r="H14" s="510">
        <v>1726</v>
      </c>
      <c r="I14" s="510">
        <v>2499248</v>
      </c>
      <c r="J14" s="506">
        <v>0.7861082444475409</v>
      </c>
      <c r="K14" s="506">
        <v>1448</v>
      </c>
      <c r="L14" s="510">
        <v>2093</v>
      </c>
      <c r="M14" s="510">
        <v>3179267</v>
      </c>
      <c r="N14" s="506">
        <v>1</v>
      </c>
      <c r="O14" s="506">
        <v>1519</v>
      </c>
      <c r="P14" s="510">
        <v>2280</v>
      </c>
      <c r="Q14" s="510">
        <v>3465600</v>
      </c>
      <c r="R14" s="527">
        <v>1.0900625836081084</v>
      </c>
      <c r="S14" s="511">
        <v>1520</v>
      </c>
    </row>
    <row r="15" spans="1:19" ht="14.4" customHeight="1" x14ac:dyDescent="0.3">
      <c r="A15" s="505" t="s">
        <v>1343</v>
      </c>
      <c r="B15" s="506" t="s">
        <v>1350</v>
      </c>
      <c r="C15" s="506" t="s">
        <v>470</v>
      </c>
      <c r="D15" s="506" t="s">
        <v>1336</v>
      </c>
      <c r="E15" s="506" t="s">
        <v>1345</v>
      </c>
      <c r="F15" s="506" t="s">
        <v>1363</v>
      </c>
      <c r="G15" s="506" t="s">
        <v>1364</v>
      </c>
      <c r="H15" s="510">
        <v>345</v>
      </c>
      <c r="I15" s="510">
        <v>37260</v>
      </c>
      <c r="J15" s="506">
        <v>0.75048340315823392</v>
      </c>
      <c r="K15" s="506">
        <v>108</v>
      </c>
      <c r="L15" s="510">
        <v>428</v>
      </c>
      <c r="M15" s="510">
        <v>49648</v>
      </c>
      <c r="N15" s="506">
        <v>1</v>
      </c>
      <c r="O15" s="506">
        <v>116</v>
      </c>
      <c r="P15" s="510">
        <v>475</v>
      </c>
      <c r="Q15" s="510">
        <v>55100</v>
      </c>
      <c r="R15" s="527">
        <v>1.1098130841121496</v>
      </c>
      <c r="S15" s="511">
        <v>116</v>
      </c>
    </row>
    <row r="16" spans="1:19" ht="14.4" customHeight="1" x14ac:dyDescent="0.3">
      <c r="A16" s="505" t="s">
        <v>1343</v>
      </c>
      <c r="B16" s="506" t="s">
        <v>1350</v>
      </c>
      <c r="C16" s="506" t="s">
        <v>470</v>
      </c>
      <c r="D16" s="506" t="s">
        <v>1336</v>
      </c>
      <c r="E16" s="506" t="s">
        <v>1345</v>
      </c>
      <c r="F16" s="506" t="s">
        <v>1365</v>
      </c>
      <c r="G16" s="506" t="s">
        <v>1366</v>
      </c>
      <c r="H16" s="510">
        <v>926</v>
      </c>
      <c r="I16" s="510">
        <v>33336</v>
      </c>
      <c r="J16" s="506">
        <v>0.87050528789659221</v>
      </c>
      <c r="K16" s="506">
        <v>36</v>
      </c>
      <c r="L16" s="510">
        <v>1035</v>
      </c>
      <c r="M16" s="510">
        <v>38295</v>
      </c>
      <c r="N16" s="506">
        <v>1</v>
      </c>
      <c r="O16" s="506">
        <v>37</v>
      </c>
      <c r="P16" s="510">
        <v>1064</v>
      </c>
      <c r="Q16" s="510">
        <v>39368</v>
      </c>
      <c r="R16" s="527">
        <v>1.0280193236714976</v>
      </c>
      <c r="S16" s="511">
        <v>37</v>
      </c>
    </row>
    <row r="17" spans="1:19" ht="14.4" customHeight="1" x14ac:dyDescent="0.3">
      <c r="A17" s="505" t="s">
        <v>1343</v>
      </c>
      <c r="B17" s="506" t="s">
        <v>1350</v>
      </c>
      <c r="C17" s="506" t="s">
        <v>470</v>
      </c>
      <c r="D17" s="506" t="s">
        <v>1336</v>
      </c>
      <c r="E17" s="506" t="s">
        <v>1345</v>
      </c>
      <c r="F17" s="506" t="s">
        <v>1348</v>
      </c>
      <c r="G17" s="506" t="s">
        <v>1349</v>
      </c>
      <c r="H17" s="510">
        <v>4</v>
      </c>
      <c r="I17" s="510">
        <v>280</v>
      </c>
      <c r="J17" s="506">
        <v>0.29106029106029108</v>
      </c>
      <c r="K17" s="506">
        <v>70</v>
      </c>
      <c r="L17" s="510">
        <v>13</v>
      </c>
      <c r="M17" s="510">
        <v>962</v>
      </c>
      <c r="N17" s="506">
        <v>1</v>
      </c>
      <c r="O17" s="506">
        <v>74</v>
      </c>
      <c r="P17" s="510">
        <v>21</v>
      </c>
      <c r="Q17" s="510">
        <v>1554</v>
      </c>
      <c r="R17" s="527">
        <v>1.6153846153846154</v>
      </c>
      <c r="S17" s="511">
        <v>74</v>
      </c>
    </row>
    <row r="18" spans="1:19" ht="14.4" customHeight="1" x14ac:dyDescent="0.3">
      <c r="A18" s="505" t="s">
        <v>1343</v>
      </c>
      <c r="B18" s="506" t="s">
        <v>1350</v>
      </c>
      <c r="C18" s="506" t="s">
        <v>470</v>
      </c>
      <c r="D18" s="506" t="s">
        <v>1336</v>
      </c>
      <c r="E18" s="506" t="s">
        <v>1345</v>
      </c>
      <c r="F18" s="506" t="s">
        <v>1367</v>
      </c>
      <c r="G18" s="506" t="s">
        <v>1368</v>
      </c>
      <c r="H18" s="510"/>
      <c r="I18" s="510"/>
      <c r="J18" s="506"/>
      <c r="K18" s="506"/>
      <c r="L18" s="510">
        <v>4</v>
      </c>
      <c r="M18" s="510">
        <v>236</v>
      </c>
      <c r="N18" s="506">
        <v>1</v>
      </c>
      <c r="O18" s="506">
        <v>59</v>
      </c>
      <c r="P18" s="510">
        <v>3</v>
      </c>
      <c r="Q18" s="510">
        <v>177</v>
      </c>
      <c r="R18" s="527">
        <v>0.75</v>
      </c>
      <c r="S18" s="511">
        <v>59</v>
      </c>
    </row>
    <row r="19" spans="1:19" ht="14.4" customHeight="1" x14ac:dyDescent="0.3">
      <c r="A19" s="505" t="s">
        <v>1343</v>
      </c>
      <c r="B19" s="506" t="s">
        <v>1350</v>
      </c>
      <c r="C19" s="506" t="s">
        <v>470</v>
      </c>
      <c r="D19" s="506" t="s">
        <v>1340</v>
      </c>
      <c r="E19" s="506" t="s">
        <v>1345</v>
      </c>
      <c r="F19" s="506" t="s">
        <v>1357</v>
      </c>
      <c r="G19" s="506" t="s">
        <v>1358</v>
      </c>
      <c r="H19" s="510">
        <v>1</v>
      </c>
      <c r="I19" s="510">
        <v>327</v>
      </c>
      <c r="J19" s="506"/>
      <c r="K19" s="506">
        <v>327</v>
      </c>
      <c r="L19" s="510"/>
      <c r="M19" s="510"/>
      <c r="N19" s="506"/>
      <c r="O19" s="506"/>
      <c r="P19" s="510"/>
      <c r="Q19" s="510"/>
      <c r="R19" s="527"/>
      <c r="S19" s="511"/>
    </row>
    <row r="20" spans="1:19" ht="14.4" customHeight="1" x14ac:dyDescent="0.3">
      <c r="A20" s="505" t="s">
        <v>1343</v>
      </c>
      <c r="B20" s="506" t="s">
        <v>1350</v>
      </c>
      <c r="C20" s="506" t="s">
        <v>470</v>
      </c>
      <c r="D20" s="506" t="s">
        <v>516</v>
      </c>
      <c r="E20" s="506" t="s">
        <v>1345</v>
      </c>
      <c r="F20" s="506" t="s">
        <v>1355</v>
      </c>
      <c r="G20" s="506" t="s">
        <v>1356</v>
      </c>
      <c r="H20" s="510">
        <v>1</v>
      </c>
      <c r="I20" s="510">
        <v>323</v>
      </c>
      <c r="J20" s="506">
        <v>0.93352601156069359</v>
      </c>
      <c r="K20" s="506">
        <v>323</v>
      </c>
      <c r="L20" s="510">
        <v>1</v>
      </c>
      <c r="M20" s="510">
        <v>346</v>
      </c>
      <c r="N20" s="506">
        <v>1</v>
      </c>
      <c r="O20" s="506">
        <v>346</v>
      </c>
      <c r="P20" s="510"/>
      <c r="Q20" s="510"/>
      <c r="R20" s="527"/>
      <c r="S20" s="511"/>
    </row>
    <row r="21" spans="1:19" ht="14.4" customHeight="1" x14ac:dyDescent="0.3">
      <c r="A21" s="505" t="s">
        <v>1343</v>
      </c>
      <c r="B21" s="506" t="s">
        <v>1350</v>
      </c>
      <c r="C21" s="506" t="s">
        <v>470</v>
      </c>
      <c r="D21" s="506" t="s">
        <v>516</v>
      </c>
      <c r="E21" s="506" t="s">
        <v>1345</v>
      </c>
      <c r="F21" s="506" t="s">
        <v>1359</v>
      </c>
      <c r="G21" s="506" t="s">
        <v>1360</v>
      </c>
      <c r="H21" s="510"/>
      <c r="I21" s="510"/>
      <c r="J21" s="506"/>
      <c r="K21" s="506"/>
      <c r="L21" s="510">
        <v>1</v>
      </c>
      <c r="M21" s="510">
        <v>33.33</v>
      </c>
      <c r="N21" s="506">
        <v>1</v>
      </c>
      <c r="O21" s="506">
        <v>33.33</v>
      </c>
      <c r="P21" s="510"/>
      <c r="Q21" s="510"/>
      <c r="R21" s="527"/>
      <c r="S21" s="511"/>
    </row>
    <row r="22" spans="1:19" ht="14.4" customHeight="1" x14ac:dyDescent="0.3">
      <c r="A22" s="505" t="s">
        <v>1343</v>
      </c>
      <c r="B22" s="506" t="s">
        <v>1350</v>
      </c>
      <c r="C22" s="506" t="s">
        <v>470</v>
      </c>
      <c r="D22" s="506" t="s">
        <v>516</v>
      </c>
      <c r="E22" s="506" t="s">
        <v>1345</v>
      </c>
      <c r="F22" s="506" t="s">
        <v>1361</v>
      </c>
      <c r="G22" s="506" t="s">
        <v>1362</v>
      </c>
      <c r="H22" s="510">
        <v>1</v>
      </c>
      <c r="I22" s="510">
        <v>1448</v>
      </c>
      <c r="J22" s="506">
        <v>0.95325872284397628</v>
      </c>
      <c r="K22" s="506">
        <v>1448</v>
      </c>
      <c r="L22" s="510">
        <v>1</v>
      </c>
      <c r="M22" s="510">
        <v>1519</v>
      </c>
      <c r="N22" s="506">
        <v>1</v>
      </c>
      <c r="O22" s="506">
        <v>1519</v>
      </c>
      <c r="P22" s="510"/>
      <c r="Q22" s="510"/>
      <c r="R22" s="527"/>
      <c r="S22" s="511"/>
    </row>
    <row r="23" spans="1:19" ht="14.4" customHeight="1" x14ac:dyDescent="0.3">
      <c r="A23" s="505" t="s">
        <v>1343</v>
      </c>
      <c r="B23" s="506" t="s">
        <v>1350</v>
      </c>
      <c r="C23" s="506" t="s">
        <v>470</v>
      </c>
      <c r="D23" s="506" t="s">
        <v>1341</v>
      </c>
      <c r="E23" s="506" t="s">
        <v>1345</v>
      </c>
      <c r="F23" s="506" t="s">
        <v>1346</v>
      </c>
      <c r="G23" s="506" t="s">
        <v>1347</v>
      </c>
      <c r="H23" s="510"/>
      <c r="I23" s="510"/>
      <c r="J23" s="506"/>
      <c r="K23" s="506"/>
      <c r="L23" s="510">
        <v>12</v>
      </c>
      <c r="M23" s="510">
        <v>444</v>
      </c>
      <c r="N23" s="506">
        <v>1</v>
      </c>
      <c r="O23" s="506">
        <v>37</v>
      </c>
      <c r="P23" s="510">
        <v>20</v>
      </c>
      <c r="Q23" s="510">
        <v>740</v>
      </c>
      <c r="R23" s="527">
        <v>1.6666666666666667</v>
      </c>
      <c r="S23" s="511">
        <v>37</v>
      </c>
    </row>
    <row r="24" spans="1:19" ht="14.4" customHeight="1" x14ac:dyDescent="0.3">
      <c r="A24" s="505" t="s">
        <v>1343</v>
      </c>
      <c r="B24" s="506" t="s">
        <v>1350</v>
      </c>
      <c r="C24" s="506" t="s">
        <v>470</v>
      </c>
      <c r="D24" s="506" t="s">
        <v>1341</v>
      </c>
      <c r="E24" s="506" t="s">
        <v>1345</v>
      </c>
      <c r="F24" s="506" t="s">
        <v>1348</v>
      </c>
      <c r="G24" s="506" t="s">
        <v>1349</v>
      </c>
      <c r="H24" s="510"/>
      <c r="I24" s="510"/>
      <c r="J24" s="506"/>
      <c r="K24" s="506"/>
      <c r="L24" s="510">
        <v>1</v>
      </c>
      <c r="M24" s="510">
        <v>74</v>
      </c>
      <c r="N24" s="506">
        <v>1</v>
      </c>
      <c r="O24" s="506">
        <v>74</v>
      </c>
      <c r="P24" s="510">
        <v>9</v>
      </c>
      <c r="Q24" s="510">
        <v>666</v>
      </c>
      <c r="R24" s="527">
        <v>9</v>
      </c>
      <c r="S24" s="511">
        <v>74</v>
      </c>
    </row>
    <row r="25" spans="1:19" ht="14.4" customHeight="1" x14ac:dyDescent="0.3">
      <c r="A25" s="505" t="s">
        <v>1343</v>
      </c>
      <c r="B25" s="506" t="s">
        <v>1350</v>
      </c>
      <c r="C25" s="506" t="s">
        <v>470</v>
      </c>
      <c r="D25" s="506" t="s">
        <v>517</v>
      </c>
      <c r="E25" s="506" t="s">
        <v>1345</v>
      </c>
      <c r="F25" s="506" t="s">
        <v>1357</v>
      </c>
      <c r="G25" s="506" t="s">
        <v>1358</v>
      </c>
      <c r="H25" s="510">
        <v>97</v>
      </c>
      <c r="I25" s="510">
        <v>31719</v>
      </c>
      <c r="J25" s="506"/>
      <c r="K25" s="506">
        <v>327</v>
      </c>
      <c r="L25" s="510"/>
      <c r="M25" s="510"/>
      <c r="N25" s="506"/>
      <c r="O25" s="506"/>
      <c r="P25" s="510"/>
      <c r="Q25" s="510"/>
      <c r="R25" s="527"/>
      <c r="S25" s="511"/>
    </row>
    <row r="26" spans="1:19" ht="14.4" customHeight="1" x14ac:dyDescent="0.3">
      <c r="A26" s="505" t="s">
        <v>1343</v>
      </c>
      <c r="B26" s="506" t="s">
        <v>1350</v>
      </c>
      <c r="C26" s="506" t="s">
        <v>470</v>
      </c>
      <c r="D26" s="506" t="s">
        <v>517</v>
      </c>
      <c r="E26" s="506" t="s">
        <v>1345</v>
      </c>
      <c r="F26" s="506" t="s">
        <v>1359</v>
      </c>
      <c r="G26" s="506" t="s">
        <v>1360</v>
      </c>
      <c r="H26" s="510">
        <v>1</v>
      </c>
      <c r="I26" s="510">
        <v>33.33</v>
      </c>
      <c r="J26" s="506"/>
      <c r="K26" s="506">
        <v>33.33</v>
      </c>
      <c r="L26" s="510"/>
      <c r="M26" s="510"/>
      <c r="N26" s="506"/>
      <c r="O26" s="506"/>
      <c r="P26" s="510"/>
      <c r="Q26" s="510"/>
      <c r="R26" s="527"/>
      <c r="S26" s="511"/>
    </row>
    <row r="27" spans="1:19" ht="14.4" customHeight="1" x14ac:dyDescent="0.3">
      <c r="A27" s="505" t="s">
        <v>1369</v>
      </c>
      <c r="B27" s="506" t="s">
        <v>1370</v>
      </c>
      <c r="C27" s="506" t="s">
        <v>470</v>
      </c>
      <c r="D27" s="506" t="s">
        <v>1341</v>
      </c>
      <c r="E27" s="506" t="s">
        <v>1345</v>
      </c>
      <c r="F27" s="506" t="s">
        <v>1348</v>
      </c>
      <c r="G27" s="506" t="s">
        <v>1349</v>
      </c>
      <c r="H27" s="510"/>
      <c r="I27" s="510"/>
      <c r="J27" s="506"/>
      <c r="K27" s="506"/>
      <c r="L27" s="510">
        <v>1</v>
      </c>
      <c r="M27" s="510">
        <v>74</v>
      </c>
      <c r="N27" s="506">
        <v>1</v>
      </c>
      <c r="O27" s="506">
        <v>74</v>
      </c>
      <c r="P27" s="510"/>
      <c r="Q27" s="510"/>
      <c r="R27" s="527"/>
      <c r="S27" s="511"/>
    </row>
    <row r="28" spans="1:19" ht="14.4" customHeight="1" x14ac:dyDescent="0.3">
      <c r="A28" s="505" t="s">
        <v>1369</v>
      </c>
      <c r="B28" s="506" t="s">
        <v>1370</v>
      </c>
      <c r="C28" s="506" t="s">
        <v>475</v>
      </c>
      <c r="D28" s="506" t="s">
        <v>1336</v>
      </c>
      <c r="E28" s="506" t="s">
        <v>1345</v>
      </c>
      <c r="F28" s="506" t="s">
        <v>1371</v>
      </c>
      <c r="G28" s="506" t="s">
        <v>1372</v>
      </c>
      <c r="H28" s="510">
        <v>71</v>
      </c>
      <c r="I28" s="510">
        <v>760765</v>
      </c>
      <c r="J28" s="506">
        <v>1.0645668211535018</v>
      </c>
      <c r="K28" s="506">
        <v>10715</v>
      </c>
      <c r="L28" s="510">
        <v>64</v>
      </c>
      <c r="M28" s="510">
        <v>714624</v>
      </c>
      <c r="N28" s="506">
        <v>1</v>
      </c>
      <c r="O28" s="506">
        <v>11166</v>
      </c>
      <c r="P28" s="510">
        <v>94</v>
      </c>
      <c r="Q28" s="510">
        <v>1050356</v>
      </c>
      <c r="R28" s="527">
        <v>1.469802301629948</v>
      </c>
      <c r="S28" s="511">
        <v>11174</v>
      </c>
    </row>
    <row r="29" spans="1:19" ht="14.4" customHeight="1" x14ac:dyDescent="0.3">
      <c r="A29" s="505" t="s">
        <v>1369</v>
      </c>
      <c r="B29" s="506" t="s">
        <v>1370</v>
      </c>
      <c r="C29" s="506" t="s">
        <v>475</v>
      </c>
      <c r="D29" s="506" t="s">
        <v>1336</v>
      </c>
      <c r="E29" s="506" t="s">
        <v>1345</v>
      </c>
      <c r="F29" s="506" t="s">
        <v>1373</v>
      </c>
      <c r="G29" s="506" t="s">
        <v>1374</v>
      </c>
      <c r="H29" s="510">
        <v>690</v>
      </c>
      <c r="I29" s="510">
        <v>209070</v>
      </c>
      <c r="J29" s="506">
        <v>1.0027530504182334</v>
      </c>
      <c r="K29" s="506">
        <v>303</v>
      </c>
      <c r="L29" s="510">
        <v>664</v>
      </c>
      <c r="M29" s="510">
        <v>208496</v>
      </c>
      <c r="N29" s="506">
        <v>1</v>
      </c>
      <c r="O29" s="506">
        <v>314</v>
      </c>
      <c r="P29" s="510">
        <v>1704</v>
      </c>
      <c r="Q29" s="510">
        <v>536760</v>
      </c>
      <c r="R29" s="527">
        <v>2.5744378789041518</v>
      </c>
      <c r="S29" s="511">
        <v>315</v>
      </c>
    </row>
    <row r="30" spans="1:19" ht="14.4" customHeight="1" x14ac:dyDescent="0.3">
      <c r="A30" s="505" t="s">
        <v>1369</v>
      </c>
      <c r="B30" s="506" t="s">
        <v>1370</v>
      </c>
      <c r="C30" s="506" t="s">
        <v>475</v>
      </c>
      <c r="D30" s="506" t="s">
        <v>1336</v>
      </c>
      <c r="E30" s="506" t="s">
        <v>1345</v>
      </c>
      <c r="F30" s="506" t="s">
        <v>1375</v>
      </c>
      <c r="G30" s="506" t="s">
        <v>1376</v>
      </c>
      <c r="H30" s="510">
        <v>1439</v>
      </c>
      <c r="I30" s="510">
        <v>1824652</v>
      </c>
      <c r="J30" s="506">
        <v>0.92649912029267723</v>
      </c>
      <c r="K30" s="506">
        <v>1268</v>
      </c>
      <c r="L30" s="510">
        <v>1535</v>
      </c>
      <c r="M30" s="510">
        <v>1969405</v>
      </c>
      <c r="N30" s="506">
        <v>1</v>
      </c>
      <c r="O30" s="506">
        <v>1283</v>
      </c>
      <c r="P30" s="510">
        <v>1744</v>
      </c>
      <c r="Q30" s="510">
        <v>2241040</v>
      </c>
      <c r="R30" s="527">
        <v>1.137927445091284</v>
      </c>
      <c r="S30" s="511">
        <v>1285</v>
      </c>
    </row>
    <row r="31" spans="1:19" ht="14.4" customHeight="1" x14ac:dyDescent="0.3">
      <c r="A31" s="505" t="s">
        <v>1369</v>
      </c>
      <c r="B31" s="506" t="s">
        <v>1370</v>
      </c>
      <c r="C31" s="506" t="s">
        <v>475</v>
      </c>
      <c r="D31" s="506" t="s">
        <v>1336</v>
      </c>
      <c r="E31" s="506" t="s">
        <v>1345</v>
      </c>
      <c r="F31" s="506" t="s">
        <v>1375</v>
      </c>
      <c r="G31" s="506"/>
      <c r="H31" s="510">
        <v>114</v>
      </c>
      <c r="I31" s="510">
        <v>144552</v>
      </c>
      <c r="J31" s="506">
        <v>0.87338904094690861</v>
      </c>
      <c r="K31" s="506">
        <v>1268</v>
      </c>
      <c r="L31" s="510">
        <v>129</v>
      </c>
      <c r="M31" s="510">
        <v>165507</v>
      </c>
      <c r="N31" s="506">
        <v>1</v>
      </c>
      <c r="O31" s="506">
        <v>1283</v>
      </c>
      <c r="P31" s="510">
        <v>92</v>
      </c>
      <c r="Q31" s="510">
        <v>118220</v>
      </c>
      <c r="R31" s="527">
        <v>0.71429003002894143</v>
      </c>
      <c r="S31" s="511">
        <v>1285</v>
      </c>
    </row>
    <row r="32" spans="1:19" ht="14.4" customHeight="1" x14ac:dyDescent="0.3">
      <c r="A32" s="505" t="s">
        <v>1369</v>
      </c>
      <c r="B32" s="506" t="s">
        <v>1370</v>
      </c>
      <c r="C32" s="506" t="s">
        <v>475</v>
      </c>
      <c r="D32" s="506" t="s">
        <v>1336</v>
      </c>
      <c r="E32" s="506" t="s">
        <v>1345</v>
      </c>
      <c r="F32" s="506" t="s">
        <v>1377</v>
      </c>
      <c r="G32" s="506" t="s">
        <v>1378</v>
      </c>
      <c r="H32" s="510">
        <v>66</v>
      </c>
      <c r="I32" s="510">
        <v>623436</v>
      </c>
      <c r="J32" s="506">
        <v>0.63289589494169352</v>
      </c>
      <c r="K32" s="506">
        <v>9446</v>
      </c>
      <c r="L32" s="510">
        <v>101</v>
      </c>
      <c r="M32" s="510">
        <v>985053</v>
      </c>
      <c r="N32" s="506">
        <v>1</v>
      </c>
      <c r="O32" s="506">
        <v>9753</v>
      </c>
      <c r="P32" s="510">
        <v>102</v>
      </c>
      <c r="Q32" s="510">
        <v>995724</v>
      </c>
      <c r="R32" s="527">
        <v>1.0108329196500088</v>
      </c>
      <c r="S32" s="511">
        <v>9762</v>
      </c>
    </row>
    <row r="33" spans="1:19" ht="14.4" customHeight="1" x14ac:dyDescent="0.3">
      <c r="A33" s="505" t="s">
        <v>1369</v>
      </c>
      <c r="B33" s="506" t="s">
        <v>1370</v>
      </c>
      <c r="C33" s="506" t="s">
        <v>475</v>
      </c>
      <c r="D33" s="506" t="s">
        <v>1336</v>
      </c>
      <c r="E33" s="506" t="s">
        <v>1345</v>
      </c>
      <c r="F33" s="506" t="s">
        <v>1379</v>
      </c>
      <c r="G33" s="506" t="s">
        <v>1380</v>
      </c>
      <c r="H33" s="510">
        <v>503</v>
      </c>
      <c r="I33" s="510">
        <v>217296</v>
      </c>
      <c r="J33" s="506">
        <v>0.17949372421227403</v>
      </c>
      <c r="K33" s="506">
        <v>432</v>
      </c>
      <c r="L33" s="510">
        <v>2783</v>
      </c>
      <c r="M33" s="510">
        <v>1210605</v>
      </c>
      <c r="N33" s="506">
        <v>1</v>
      </c>
      <c r="O33" s="506">
        <v>435</v>
      </c>
      <c r="P33" s="510"/>
      <c r="Q33" s="510"/>
      <c r="R33" s="527"/>
      <c r="S33" s="511"/>
    </row>
    <row r="34" spans="1:19" ht="14.4" customHeight="1" x14ac:dyDescent="0.3">
      <c r="A34" s="505" t="s">
        <v>1369</v>
      </c>
      <c r="B34" s="506" t="s">
        <v>1370</v>
      </c>
      <c r="C34" s="506" t="s">
        <v>475</v>
      </c>
      <c r="D34" s="506" t="s">
        <v>1336</v>
      </c>
      <c r="E34" s="506" t="s">
        <v>1345</v>
      </c>
      <c r="F34" s="506" t="s">
        <v>1381</v>
      </c>
      <c r="G34" s="506" t="s">
        <v>1382</v>
      </c>
      <c r="H34" s="510">
        <v>537</v>
      </c>
      <c r="I34" s="510">
        <v>541296</v>
      </c>
      <c r="J34" s="506">
        <v>1.95403842405077</v>
      </c>
      <c r="K34" s="506">
        <v>1008</v>
      </c>
      <c r="L34" s="510">
        <v>274</v>
      </c>
      <c r="M34" s="510">
        <v>277014</v>
      </c>
      <c r="N34" s="506">
        <v>1</v>
      </c>
      <c r="O34" s="506">
        <v>1011</v>
      </c>
      <c r="P34" s="510">
        <v>1156</v>
      </c>
      <c r="Q34" s="510">
        <v>1169872</v>
      </c>
      <c r="R34" s="527">
        <v>4.2231511764748353</v>
      </c>
      <c r="S34" s="511">
        <v>1012</v>
      </c>
    </row>
    <row r="35" spans="1:19" ht="14.4" customHeight="1" x14ac:dyDescent="0.3">
      <c r="A35" s="505" t="s">
        <v>1369</v>
      </c>
      <c r="B35" s="506" t="s">
        <v>1370</v>
      </c>
      <c r="C35" s="506" t="s">
        <v>475</v>
      </c>
      <c r="D35" s="506" t="s">
        <v>1336</v>
      </c>
      <c r="E35" s="506" t="s">
        <v>1345</v>
      </c>
      <c r="F35" s="506" t="s">
        <v>1381</v>
      </c>
      <c r="G35" s="506"/>
      <c r="H35" s="510">
        <v>6</v>
      </c>
      <c r="I35" s="510">
        <v>6048</v>
      </c>
      <c r="J35" s="506">
        <v>0.3148524129314384</v>
      </c>
      <c r="K35" s="506">
        <v>1008</v>
      </c>
      <c r="L35" s="510">
        <v>19</v>
      </c>
      <c r="M35" s="510">
        <v>19209</v>
      </c>
      <c r="N35" s="506">
        <v>1</v>
      </c>
      <c r="O35" s="506">
        <v>1011</v>
      </c>
      <c r="P35" s="510">
        <v>22</v>
      </c>
      <c r="Q35" s="510">
        <v>22264</v>
      </c>
      <c r="R35" s="527">
        <v>1.1590400333177155</v>
      </c>
      <c r="S35" s="511">
        <v>1012</v>
      </c>
    </row>
    <row r="36" spans="1:19" ht="14.4" customHeight="1" x14ac:dyDescent="0.3">
      <c r="A36" s="505" t="s">
        <v>1369</v>
      </c>
      <c r="B36" s="506" t="s">
        <v>1370</v>
      </c>
      <c r="C36" s="506" t="s">
        <v>475</v>
      </c>
      <c r="D36" s="506" t="s">
        <v>1336</v>
      </c>
      <c r="E36" s="506" t="s">
        <v>1345</v>
      </c>
      <c r="F36" s="506" t="s">
        <v>1383</v>
      </c>
      <c r="G36" s="506" t="s">
        <v>1384</v>
      </c>
      <c r="H36" s="510">
        <v>24774</v>
      </c>
      <c r="I36" s="510">
        <v>56088336</v>
      </c>
      <c r="J36" s="506">
        <v>0.76234770806661467</v>
      </c>
      <c r="K36" s="506">
        <v>2264</v>
      </c>
      <c r="L36" s="510">
        <v>32072</v>
      </c>
      <c r="M36" s="510">
        <v>73573168</v>
      </c>
      <c r="N36" s="506">
        <v>1</v>
      </c>
      <c r="O36" s="506">
        <v>2294</v>
      </c>
      <c r="P36" s="510">
        <v>18970</v>
      </c>
      <c r="Q36" s="510">
        <v>43574090</v>
      </c>
      <c r="R36" s="527">
        <v>0.59225518194350424</v>
      </c>
      <c r="S36" s="511">
        <v>2297</v>
      </c>
    </row>
    <row r="37" spans="1:19" ht="14.4" customHeight="1" x14ac:dyDescent="0.3">
      <c r="A37" s="505" t="s">
        <v>1369</v>
      </c>
      <c r="B37" s="506" t="s">
        <v>1370</v>
      </c>
      <c r="C37" s="506" t="s">
        <v>475</v>
      </c>
      <c r="D37" s="506" t="s">
        <v>1336</v>
      </c>
      <c r="E37" s="506" t="s">
        <v>1345</v>
      </c>
      <c r="F37" s="506" t="s">
        <v>1383</v>
      </c>
      <c r="G37" s="506"/>
      <c r="H37" s="510">
        <v>1984</v>
      </c>
      <c r="I37" s="510">
        <v>4491776</v>
      </c>
      <c r="J37" s="506">
        <v>0.98098900503710118</v>
      </c>
      <c r="K37" s="506">
        <v>2264</v>
      </c>
      <c r="L37" s="510">
        <v>1996</v>
      </c>
      <c r="M37" s="510">
        <v>4578824</v>
      </c>
      <c r="N37" s="506">
        <v>1</v>
      </c>
      <c r="O37" s="506">
        <v>2294</v>
      </c>
      <c r="P37" s="510">
        <v>1181</v>
      </c>
      <c r="Q37" s="510">
        <v>2712757</v>
      </c>
      <c r="R37" s="527">
        <v>0.59245714620173218</v>
      </c>
      <c r="S37" s="511">
        <v>2297</v>
      </c>
    </row>
    <row r="38" spans="1:19" ht="14.4" customHeight="1" x14ac:dyDescent="0.3">
      <c r="A38" s="505" t="s">
        <v>1369</v>
      </c>
      <c r="B38" s="506" t="s">
        <v>1370</v>
      </c>
      <c r="C38" s="506" t="s">
        <v>475</v>
      </c>
      <c r="D38" s="506" t="s">
        <v>1336</v>
      </c>
      <c r="E38" s="506" t="s">
        <v>1345</v>
      </c>
      <c r="F38" s="506" t="s">
        <v>1385</v>
      </c>
      <c r="G38" s="506" t="s">
        <v>1386</v>
      </c>
      <c r="H38" s="510"/>
      <c r="I38" s="510"/>
      <c r="J38" s="506"/>
      <c r="K38" s="506"/>
      <c r="L38" s="510"/>
      <c r="M38" s="510"/>
      <c r="N38" s="506"/>
      <c r="O38" s="506"/>
      <c r="P38" s="510">
        <v>1</v>
      </c>
      <c r="Q38" s="510">
        <v>374</v>
      </c>
      <c r="R38" s="527"/>
      <c r="S38" s="511">
        <v>374</v>
      </c>
    </row>
    <row r="39" spans="1:19" ht="14.4" customHeight="1" x14ac:dyDescent="0.3">
      <c r="A39" s="505" t="s">
        <v>1369</v>
      </c>
      <c r="B39" s="506" t="s">
        <v>1370</v>
      </c>
      <c r="C39" s="506" t="s">
        <v>475</v>
      </c>
      <c r="D39" s="506" t="s">
        <v>1336</v>
      </c>
      <c r="E39" s="506" t="s">
        <v>1345</v>
      </c>
      <c r="F39" s="506" t="s">
        <v>1387</v>
      </c>
      <c r="G39" s="506" t="s">
        <v>1388</v>
      </c>
      <c r="H39" s="510">
        <v>69</v>
      </c>
      <c r="I39" s="510">
        <v>34707</v>
      </c>
      <c r="J39" s="506">
        <v>1.0112762237762238</v>
      </c>
      <c r="K39" s="506">
        <v>503</v>
      </c>
      <c r="L39" s="510">
        <v>65</v>
      </c>
      <c r="M39" s="510">
        <v>34320</v>
      </c>
      <c r="N39" s="506">
        <v>1</v>
      </c>
      <c r="O39" s="506">
        <v>528</v>
      </c>
      <c r="P39" s="510">
        <v>99</v>
      </c>
      <c r="Q39" s="510">
        <v>52272</v>
      </c>
      <c r="R39" s="527">
        <v>1.523076923076923</v>
      </c>
      <c r="S39" s="511">
        <v>528</v>
      </c>
    </row>
    <row r="40" spans="1:19" ht="14.4" customHeight="1" x14ac:dyDescent="0.3">
      <c r="A40" s="505" t="s">
        <v>1369</v>
      </c>
      <c r="B40" s="506" t="s">
        <v>1370</v>
      </c>
      <c r="C40" s="506" t="s">
        <v>475</v>
      </c>
      <c r="D40" s="506" t="s">
        <v>1336</v>
      </c>
      <c r="E40" s="506" t="s">
        <v>1345</v>
      </c>
      <c r="F40" s="506" t="s">
        <v>1389</v>
      </c>
      <c r="G40" s="506" t="s">
        <v>1390</v>
      </c>
      <c r="H40" s="510">
        <v>158</v>
      </c>
      <c r="I40" s="510">
        <v>139830</v>
      </c>
      <c r="J40" s="506">
        <v>1.1232407942934259</v>
      </c>
      <c r="K40" s="506">
        <v>885</v>
      </c>
      <c r="L40" s="510">
        <v>133</v>
      </c>
      <c r="M40" s="510">
        <v>124488</v>
      </c>
      <c r="N40" s="506">
        <v>1</v>
      </c>
      <c r="O40" s="506">
        <v>936</v>
      </c>
      <c r="P40" s="510">
        <v>184</v>
      </c>
      <c r="Q40" s="510">
        <v>172408</v>
      </c>
      <c r="R40" s="527">
        <v>1.3849367007261744</v>
      </c>
      <c r="S40" s="511">
        <v>937</v>
      </c>
    </row>
    <row r="41" spans="1:19" ht="14.4" customHeight="1" x14ac:dyDescent="0.3">
      <c r="A41" s="505" t="s">
        <v>1369</v>
      </c>
      <c r="B41" s="506" t="s">
        <v>1370</v>
      </c>
      <c r="C41" s="506" t="s">
        <v>475</v>
      </c>
      <c r="D41" s="506" t="s">
        <v>1336</v>
      </c>
      <c r="E41" s="506" t="s">
        <v>1345</v>
      </c>
      <c r="F41" s="506" t="s">
        <v>1391</v>
      </c>
      <c r="G41" s="506" t="s">
        <v>1392</v>
      </c>
      <c r="H41" s="510">
        <v>529</v>
      </c>
      <c r="I41" s="510">
        <v>3487168</v>
      </c>
      <c r="J41" s="506">
        <v>0.96583271708031782</v>
      </c>
      <c r="K41" s="506">
        <v>6592</v>
      </c>
      <c r="L41" s="510">
        <v>521</v>
      </c>
      <c r="M41" s="510">
        <v>3610530</v>
      </c>
      <c r="N41" s="506">
        <v>1</v>
      </c>
      <c r="O41" s="506">
        <v>6930</v>
      </c>
      <c r="P41" s="510">
        <v>540</v>
      </c>
      <c r="Q41" s="510">
        <v>3745440</v>
      </c>
      <c r="R41" s="527">
        <v>1.0373657053119625</v>
      </c>
      <c r="S41" s="511">
        <v>6936</v>
      </c>
    </row>
    <row r="42" spans="1:19" ht="14.4" customHeight="1" x14ac:dyDescent="0.3">
      <c r="A42" s="505" t="s">
        <v>1369</v>
      </c>
      <c r="B42" s="506" t="s">
        <v>1370</v>
      </c>
      <c r="C42" s="506" t="s">
        <v>475</v>
      </c>
      <c r="D42" s="506" t="s">
        <v>1336</v>
      </c>
      <c r="E42" s="506" t="s">
        <v>1345</v>
      </c>
      <c r="F42" s="506" t="s">
        <v>1393</v>
      </c>
      <c r="G42" s="506" t="s">
        <v>1394</v>
      </c>
      <c r="H42" s="510">
        <v>16</v>
      </c>
      <c r="I42" s="510">
        <v>53776</v>
      </c>
      <c r="J42" s="506">
        <v>0.71951725337507866</v>
      </c>
      <c r="K42" s="506">
        <v>3361</v>
      </c>
      <c r="L42" s="510">
        <v>21</v>
      </c>
      <c r="M42" s="510">
        <v>74739</v>
      </c>
      <c r="N42" s="506">
        <v>1</v>
      </c>
      <c r="O42" s="506">
        <v>3559</v>
      </c>
      <c r="P42" s="510">
        <v>20</v>
      </c>
      <c r="Q42" s="510">
        <v>71240</v>
      </c>
      <c r="R42" s="527">
        <v>0.95318374610310552</v>
      </c>
      <c r="S42" s="511">
        <v>3562</v>
      </c>
    </row>
    <row r="43" spans="1:19" ht="14.4" customHeight="1" x14ac:dyDescent="0.3">
      <c r="A43" s="505" t="s">
        <v>1369</v>
      </c>
      <c r="B43" s="506" t="s">
        <v>1370</v>
      </c>
      <c r="C43" s="506" t="s">
        <v>475</v>
      </c>
      <c r="D43" s="506" t="s">
        <v>1336</v>
      </c>
      <c r="E43" s="506" t="s">
        <v>1345</v>
      </c>
      <c r="F43" s="506" t="s">
        <v>1395</v>
      </c>
      <c r="G43" s="506" t="s">
        <v>1396</v>
      </c>
      <c r="H43" s="510">
        <v>76</v>
      </c>
      <c r="I43" s="510">
        <v>652232</v>
      </c>
      <c r="J43" s="506">
        <v>1.1403295289246951</v>
      </c>
      <c r="K43" s="506">
        <v>8582</v>
      </c>
      <c r="L43" s="510">
        <v>64</v>
      </c>
      <c r="M43" s="510">
        <v>571968</v>
      </c>
      <c r="N43" s="506">
        <v>1</v>
      </c>
      <c r="O43" s="506">
        <v>8937</v>
      </c>
      <c r="P43" s="510">
        <v>92</v>
      </c>
      <c r="Q43" s="510">
        <v>822848</v>
      </c>
      <c r="R43" s="527">
        <v>1.4386259371153631</v>
      </c>
      <c r="S43" s="511">
        <v>8944</v>
      </c>
    </row>
    <row r="44" spans="1:19" ht="14.4" customHeight="1" x14ac:dyDescent="0.3">
      <c r="A44" s="505" t="s">
        <v>1369</v>
      </c>
      <c r="B44" s="506" t="s">
        <v>1370</v>
      </c>
      <c r="C44" s="506" t="s">
        <v>475</v>
      </c>
      <c r="D44" s="506" t="s">
        <v>1336</v>
      </c>
      <c r="E44" s="506" t="s">
        <v>1345</v>
      </c>
      <c r="F44" s="506" t="s">
        <v>1397</v>
      </c>
      <c r="G44" s="506" t="s">
        <v>1398</v>
      </c>
      <c r="H44" s="510">
        <v>14</v>
      </c>
      <c r="I44" s="510">
        <v>146692</v>
      </c>
      <c r="J44" s="506">
        <v>1.917467288864489</v>
      </c>
      <c r="K44" s="506">
        <v>10478</v>
      </c>
      <c r="L44" s="510">
        <v>7</v>
      </c>
      <c r="M44" s="510">
        <v>76503</v>
      </c>
      <c r="N44" s="506">
        <v>1</v>
      </c>
      <c r="O44" s="506">
        <v>10929</v>
      </c>
      <c r="P44" s="510">
        <v>9</v>
      </c>
      <c r="Q44" s="510">
        <v>98433</v>
      </c>
      <c r="R44" s="527">
        <v>1.28665542527744</v>
      </c>
      <c r="S44" s="511">
        <v>10937</v>
      </c>
    </row>
    <row r="45" spans="1:19" ht="14.4" customHeight="1" x14ac:dyDescent="0.3">
      <c r="A45" s="505" t="s">
        <v>1369</v>
      </c>
      <c r="B45" s="506" t="s">
        <v>1370</v>
      </c>
      <c r="C45" s="506" t="s">
        <v>475</v>
      </c>
      <c r="D45" s="506" t="s">
        <v>1336</v>
      </c>
      <c r="E45" s="506" t="s">
        <v>1345</v>
      </c>
      <c r="F45" s="506" t="s">
        <v>1399</v>
      </c>
      <c r="G45" s="506" t="s">
        <v>1400</v>
      </c>
      <c r="H45" s="510">
        <v>15</v>
      </c>
      <c r="I45" s="510">
        <v>15540</v>
      </c>
      <c r="J45" s="506">
        <v>1.1740707162284678</v>
      </c>
      <c r="K45" s="506">
        <v>1036</v>
      </c>
      <c r="L45" s="510">
        <v>12</v>
      </c>
      <c r="M45" s="510">
        <v>13236</v>
      </c>
      <c r="N45" s="506">
        <v>1</v>
      </c>
      <c r="O45" s="506">
        <v>1103</v>
      </c>
      <c r="P45" s="510">
        <v>3</v>
      </c>
      <c r="Q45" s="510">
        <v>3312</v>
      </c>
      <c r="R45" s="527">
        <v>0.25022665457842247</v>
      </c>
      <c r="S45" s="511">
        <v>1104</v>
      </c>
    </row>
    <row r="46" spans="1:19" ht="14.4" customHeight="1" x14ac:dyDescent="0.3">
      <c r="A46" s="505" t="s">
        <v>1369</v>
      </c>
      <c r="B46" s="506" t="s">
        <v>1370</v>
      </c>
      <c r="C46" s="506" t="s">
        <v>475</v>
      </c>
      <c r="D46" s="506" t="s">
        <v>1336</v>
      </c>
      <c r="E46" s="506" t="s">
        <v>1345</v>
      </c>
      <c r="F46" s="506" t="s">
        <v>1401</v>
      </c>
      <c r="G46" s="506" t="s">
        <v>1402</v>
      </c>
      <c r="H46" s="510">
        <v>4</v>
      </c>
      <c r="I46" s="510">
        <v>2276</v>
      </c>
      <c r="J46" s="506">
        <v>0.53920871831319594</v>
      </c>
      <c r="K46" s="506">
        <v>569</v>
      </c>
      <c r="L46" s="510">
        <v>7</v>
      </c>
      <c r="M46" s="510">
        <v>4221</v>
      </c>
      <c r="N46" s="506">
        <v>1</v>
      </c>
      <c r="O46" s="506">
        <v>603</v>
      </c>
      <c r="P46" s="510">
        <v>4</v>
      </c>
      <c r="Q46" s="510">
        <v>2412</v>
      </c>
      <c r="R46" s="527">
        <v>0.5714285714285714</v>
      </c>
      <c r="S46" s="511">
        <v>603</v>
      </c>
    </row>
    <row r="47" spans="1:19" ht="14.4" customHeight="1" x14ac:dyDescent="0.3">
      <c r="A47" s="505" t="s">
        <v>1369</v>
      </c>
      <c r="B47" s="506" t="s">
        <v>1370</v>
      </c>
      <c r="C47" s="506" t="s">
        <v>475</v>
      </c>
      <c r="D47" s="506" t="s">
        <v>1336</v>
      </c>
      <c r="E47" s="506" t="s">
        <v>1345</v>
      </c>
      <c r="F47" s="506" t="s">
        <v>1403</v>
      </c>
      <c r="G47" s="506"/>
      <c r="H47" s="510"/>
      <c r="I47" s="510"/>
      <c r="J47" s="506"/>
      <c r="K47" s="506"/>
      <c r="L47" s="510"/>
      <c r="M47" s="510"/>
      <c r="N47" s="506"/>
      <c r="O47" s="506"/>
      <c r="P47" s="510">
        <v>97</v>
      </c>
      <c r="Q47" s="510">
        <v>0</v>
      </c>
      <c r="R47" s="527"/>
      <c r="S47" s="511">
        <v>0</v>
      </c>
    </row>
    <row r="48" spans="1:19" ht="14.4" customHeight="1" x14ac:dyDescent="0.3">
      <c r="A48" s="505" t="s">
        <v>1369</v>
      </c>
      <c r="B48" s="506" t="s">
        <v>1370</v>
      </c>
      <c r="C48" s="506" t="s">
        <v>475</v>
      </c>
      <c r="D48" s="506" t="s">
        <v>1336</v>
      </c>
      <c r="E48" s="506" t="s">
        <v>1345</v>
      </c>
      <c r="F48" s="506" t="s">
        <v>1403</v>
      </c>
      <c r="G48" s="506" t="s">
        <v>1404</v>
      </c>
      <c r="H48" s="510"/>
      <c r="I48" s="510"/>
      <c r="J48" s="506"/>
      <c r="K48" s="506"/>
      <c r="L48" s="510"/>
      <c r="M48" s="510"/>
      <c r="N48" s="506"/>
      <c r="O48" s="506"/>
      <c r="P48" s="510">
        <v>123</v>
      </c>
      <c r="Q48" s="510">
        <v>0</v>
      </c>
      <c r="R48" s="527"/>
      <c r="S48" s="511">
        <v>0</v>
      </c>
    </row>
    <row r="49" spans="1:19" ht="14.4" customHeight="1" x14ac:dyDescent="0.3">
      <c r="A49" s="505" t="s">
        <v>1369</v>
      </c>
      <c r="B49" s="506" t="s">
        <v>1370</v>
      </c>
      <c r="C49" s="506" t="s">
        <v>475</v>
      </c>
      <c r="D49" s="506" t="s">
        <v>1336</v>
      </c>
      <c r="E49" s="506" t="s">
        <v>1345</v>
      </c>
      <c r="F49" s="506" t="s">
        <v>1405</v>
      </c>
      <c r="G49" s="506"/>
      <c r="H49" s="510"/>
      <c r="I49" s="510"/>
      <c r="J49" s="506"/>
      <c r="K49" s="506"/>
      <c r="L49" s="510"/>
      <c r="M49" s="510"/>
      <c r="N49" s="506"/>
      <c r="O49" s="506"/>
      <c r="P49" s="510">
        <v>14</v>
      </c>
      <c r="Q49" s="510">
        <v>841848</v>
      </c>
      <c r="R49" s="527"/>
      <c r="S49" s="511">
        <v>60132</v>
      </c>
    </row>
    <row r="50" spans="1:19" ht="14.4" customHeight="1" x14ac:dyDescent="0.3">
      <c r="A50" s="505" t="s">
        <v>1369</v>
      </c>
      <c r="B50" s="506" t="s">
        <v>1370</v>
      </c>
      <c r="C50" s="506" t="s">
        <v>475</v>
      </c>
      <c r="D50" s="506" t="s">
        <v>1336</v>
      </c>
      <c r="E50" s="506" t="s">
        <v>1345</v>
      </c>
      <c r="F50" s="506" t="s">
        <v>1405</v>
      </c>
      <c r="G50" s="506" t="s">
        <v>1406</v>
      </c>
      <c r="H50" s="510"/>
      <c r="I50" s="510"/>
      <c r="J50" s="506"/>
      <c r="K50" s="506"/>
      <c r="L50" s="510"/>
      <c r="M50" s="510"/>
      <c r="N50" s="506"/>
      <c r="O50" s="506"/>
      <c r="P50" s="510">
        <v>174</v>
      </c>
      <c r="Q50" s="510">
        <v>10462968</v>
      </c>
      <c r="R50" s="527"/>
      <c r="S50" s="511">
        <v>60132</v>
      </c>
    </row>
    <row r="51" spans="1:19" ht="14.4" customHeight="1" x14ac:dyDescent="0.3">
      <c r="A51" s="505" t="s">
        <v>1369</v>
      </c>
      <c r="B51" s="506" t="s">
        <v>1370</v>
      </c>
      <c r="C51" s="506" t="s">
        <v>475</v>
      </c>
      <c r="D51" s="506" t="s">
        <v>1336</v>
      </c>
      <c r="E51" s="506" t="s">
        <v>1345</v>
      </c>
      <c r="F51" s="506" t="s">
        <v>1407</v>
      </c>
      <c r="G51" s="506"/>
      <c r="H51" s="510"/>
      <c r="I51" s="510"/>
      <c r="J51" s="506"/>
      <c r="K51" s="506"/>
      <c r="L51" s="510"/>
      <c r="M51" s="510"/>
      <c r="N51" s="506"/>
      <c r="O51" s="506"/>
      <c r="P51" s="510">
        <v>12</v>
      </c>
      <c r="Q51" s="510">
        <v>0</v>
      </c>
      <c r="R51" s="527"/>
      <c r="S51" s="511">
        <v>0</v>
      </c>
    </row>
    <row r="52" spans="1:19" ht="14.4" customHeight="1" x14ac:dyDescent="0.3">
      <c r="A52" s="505" t="s">
        <v>1369</v>
      </c>
      <c r="B52" s="506" t="s">
        <v>1370</v>
      </c>
      <c r="C52" s="506" t="s">
        <v>475</v>
      </c>
      <c r="D52" s="506" t="s">
        <v>1336</v>
      </c>
      <c r="E52" s="506" t="s">
        <v>1345</v>
      </c>
      <c r="F52" s="506" t="s">
        <v>1407</v>
      </c>
      <c r="G52" s="506" t="s">
        <v>1408</v>
      </c>
      <c r="H52" s="510"/>
      <c r="I52" s="510"/>
      <c r="J52" s="506"/>
      <c r="K52" s="506"/>
      <c r="L52" s="510"/>
      <c r="M52" s="510"/>
      <c r="N52" s="506"/>
      <c r="O52" s="506"/>
      <c r="P52" s="510">
        <v>11</v>
      </c>
      <c r="Q52" s="510">
        <v>0</v>
      </c>
      <c r="R52" s="527"/>
      <c r="S52" s="511">
        <v>0</v>
      </c>
    </row>
    <row r="53" spans="1:19" ht="14.4" customHeight="1" x14ac:dyDescent="0.3">
      <c r="A53" s="505" t="s">
        <v>1369</v>
      </c>
      <c r="B53" s="506" t="s">
        <v>1370</v>
      </c>
      <c r="C53" s="506" t="s">
        <v>475</v>
      </c>
      <c r="D53" s="506" t="s">
        <v>1336</v>
      </c>
      <c r="E53" s="506" t="s">
        <v>1345</v>
      </c>
      <c r="F53" s="506" t="s">
        <v>1409</v>
      </c>
      <c r="G53" s="506"/>
      <c r="H53" s="510"/>
      <c r="I53" s="510"/>
      <c r="J53" s="506"/>
      <c r="K53" s="506"/>
      <c r="L53" s="510"/>
      <c r="M53" s="510"/>
      <c r="N53" s="506"/>
      <c r="O53" s="506"/>
      <c r="P53" s="510">
        <v>5</v>
      </c>
      <c r="Q53" s="510">
        <v>96900</v>
      </c>
      <c r="R53" s="527"/>
      <c r="S53" s="511">
        <v>19380</v>
      </c>
    </row>
    <row r="54" spans="1:19" ht="14.4" customHeight="1" thickBot="1" x14ac:dyDescent="0.35">
      <c r="A54" s="512" t="s">
        <v>1369</v>
      </c>
      <c r="B54" s="513" t="s">
        <v>1370</v>
      </c>
      <c r="C54" s="513" t="s">
        <v>475</v>
      </c>
      <c r="D54" s="513" t="s">
        <v>1336</v>
      </c>
      <c r="E54" s="513" t="s">
        <v>1345</v>
      </c>
      <c r="F54" s="513" t="s">
        <v>1409</v>
      </c>
      <c r="G54" s="513" t="s">
        <v>1410</v>
      </c>
      <c r="H54" s="517"/>
      <c r="I54" s="517"/>
      <c r="J54" s="513"/>
      <c r="K54" s="513"/>
      <c r="L54" s="517"/>
      <c r="M54" s="517"/>
      <c r="N54" s="513"/>
      <c r="O54" s="513"/>
      <c r="P54" s="517">
        <v>50</v>
      </c>
      <c r="Q54" s="517">
        <v>969000</v>
      </c>
      <c r="R54" s="529"/>
      <c r="S54" s="518">
        <v>19380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266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1232080</v>
      </c>
      <c r="C3" s="222">
        <f t="shared" ref="C3:R3" si="0">SUBTOTAL(9,C6:C1048576)</f>
        <v>6821.8360477032884</v>
      </c>
      <c r="D3" s="222">
        <f t="shared" si="0"/>
        <v>1768529.33</v>
      </c>
      <c r="E3" s="222">
        <f t="shared" si="0"/>
        <v>12</v>
      </c>
      <c r="F3" s="222">
        <f t="shared" si="0"/>
        <v>1153359</v>
      </c>
      <c r="G3" s="225">
        <f>IF(D3&lt;&gt;0,F3/D3,"")</f>
        <v>0.65215712311652752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599"/>
      <c r="B5" s="600">
        <v>2015</v>
      </c>
      <c r="C5" s="601"/>
      <c r="D5" s="601">
        <v>2016</v>
      </c>
      <c r="E5" s="601"/>
      <c r="F5" s="601">
        <v>2017</v>
      </c>
      <c r="G5" s="639" t="s">
        <v>2</v>
      </c>
      <c r="H5" s="600">
        <v>2015</v>
      </c>
      <c r="I5" s="601"/>
      <c r="J5" s="601">
        <v>2016</v>
      </c>
      <c r="K5" s="601"/>
      <c r="L5" s="601">
        <v>2017</v>
      </c>
      <c r="M5" s="639" t="s">
        <v>2</v>
      </c>
      <c r="N5" s="600">
        <v>2015</v>
      </c>
      <c r="O5" s="601"/>
      <c r="P5" s="601">
        <v>2016</v>
      </c>
      <c r="Q5" s="601"/>
      <c r="R5" s="601">
        <v>2017</v>
      </c>
      <c r="S5" s="639" t="s">
        <v>2</v>
      </c>
    </row>
    <row r="6" spans="1:19" ht="14.4" customHeight="1" x14ac:dyDescent="0.3">
      <c r="A6" s="589" t="s">
        <v>1413</v>
      </c>
      <c r="B6" s="621">
        <v>1448</v>
      </c>
      <c r="C6" s="565">
        <v>6.126118503162482E-3</v>
      </c>
      <c r="D6" s="621">
        <v>236365</v>
      </c>
      <c r="E6" s="565">
        <v>1</v>
      </c>
      <c r="F6" s="621">
        <v>11017</v>
      </c>
      <c r="G6" s="570">
        <v>4.6610115710870897E-2</v>
      </c>
      <c r="H6" s="621"/>
      <c r="I6" s="565"/>
      <c r="J6" s="621"/>
      <c r="K6" s="565"/>
      <c r="L6" s="621"/>
      <c r="M6" s="570"/>
      <c r="N6" s="621"/>
      <c r="O6" s="565"/>
      <c r="P6" s="621"/>
      <c r="Q6" s="565"/>
      <c r="R6" s="621"/>
      <c r="S6" s="122"/>
    </row>
    <row r="7" spans="1:19" ht="14.4" customHeight="1" x14ac:dyDescent="0.3">
      <c r="A7" s="590" t="s">
        <v>1414</v>
      </c>
      <c r="B7" s="623">
        <v>1448</v>
      </c>
      <c r="C7" s="506"/>
      <c r="D7" s="623"/>
      <c r="E7" s="506"/>
      <c r="F7" s="623"/>
      <c r="G7" s="527"/>
      <c r="H7" s="623"/>
      <c r="I7" s="506"/>
      <c r="J7" s="623"/>
      <c r="K7" s="506"/>
      <c r="L7" s="623"/>
      <c r="M7" s="527"/>
      <c r="N7" s="623"/>
      <c r="O7" s="506"/>
      <c r="P7" s="623"/>
      <c r="Q7" s="506"/>
      <c r="R7" s="623"/>
      <c r="S7" s="528"/>
    </row>
    <row r="8" spans="1:19" ht="14.4" customHeight="1" x14ac:dyDescent="0.3">
      <c r="A8" s="590" t="s">
        <v>1415</v>
      </c>
      <c r="B8" s="623">
        <v>1448</v>
      </c>
      <c r="C8" s="506">
        <v>0.47662936142198814</v>
      </c>
      <c r="D8" s="623">
        <v>3038</v>
      </c>
      <c r="E8" s="506">
        <v>1</v>
      </c>
      <c r="F8" s="623">
        <v>64483</v>
      </c>
      <c r="G8" s="527">
        <v>21.225477287689269</v>
      </c>
      <c r="H8" s="623"/>
      <c r="I8" s="506"/>
      <c r="J8" s="623"/>
      <c r="K8" s="506"/>
      <c r="L8" s="623"/>
      <c r="M8" s="527"/>
      <c r="N8" s="623"/>
      <c r="O8" s="506"/>
      <c r="P8" s="623"/>
      <c r="Q8" s="506"/>
      <c r="R8" s="623"/>
      <c r="S8" s="528"/>
    </row>
    <row r="9" spans="1:19" ht="14.4" customHeight="1" x14ac:dyDescent="0.3">
      <c r="A9" s="590" t="s">
        <v>1416</v>
      </c>
      <c r="B9" s="623">
        <v>227246</v>
      </c>
      <c r="C9" s="506">
        <v>6818.0618061806181</v>
      </c>
      <c r="D9" s="623">
        <v>33.33</v>
      </c>
      <c r="E9" s="506">
        <v>1</v>
      </c>
      <c r="F9" s="623">
        <v>60483</v>
      </c>
      <c r="G9" s="527">
        <v>1814.6714671467148</v>
      </c>
      <c r="H9" s="623"/>
      <c r="I9" s="506"/>
      <c r="J9" s="623"/>
      <c r="K9" s="506"/>
      <c r="L9" s="623"/>
      <c r="M9" s="527"/>
      <c r="N9" s="623"/>
      <c r="O9" s="506"/>
      <c r="P9" s="623"/>
      <c r="Q9" s="506"/>
      <c r="R9" s="623"/>
      <c r="S9" s="528"/>
    </row>
    <row r="10" spans="1:19" ht="14.4" customHeight="1" x14ac:dyDescent="0.3">
      <c r="A10" s="590" t="s">
        <v>1417</v>
      </c>
      <c r="B10" s="623">
        <v>472809</v>
      </c>
      <c r="C10" s="506">
        <v>0.64015082792889155</v>
      </c>
      <c r="D10" s="623">
        <v>738590</v>
      </c>
      <c r="E10" s="506">
        <v>1</v>
      </c>
      <c r="F10" s="623">
        <v>178266</v>
      </c>
      <c r="G10" s="527">
        <v>0.24135988843607414</v>
      </c>
      <c r="H10" s="623"/>
      <c r="I10" s="506"/>
      <c r="J10" s="623"/>
      <c r="K10" s="506"/>
      <c r="L10" s="623"/>
      <c r="M10" s="527"/>
      <c r="N10" s="623"/>
      <c r="O10" s="506"/>
      <c r="P10" s="623"/>
      <c r="Q10" s="506"/>
      <c r="R10" s="623"/>
      <c r="S10" s="528"/>
    </row>
    <row r="11" spans="1:19" ht="14.4" customHeight="1" x14ac:dyDescent="0.3">
      <c r="A11" s="590" t="s">
        <v>1418</v>
      </c>
      <c r="B11" s="623">
        <v>389816</v>
      </c>
      <c r="C11" s="506">
        <v>0.77692054728995807</v>
      </c>
      <c r="D11" s="623">
        <v>501745</v>
      </c>
      <c r="E11" s="506">
        <v>1</v>
      </c>
      <c r="F11" s="623">
        <v>495941</v>
      </c>
      <c r="G11" s="527">
        <v>0.98843237102512227</v>
      </c>
      <c r="H11" s="623"/>
      <c r="I11" s="506"/>
      <c r="J11" s="623"/>
      <c r="K11" s="506"/>
      <c r="L11" s="623"/>
      <c r="M11" s="527"/>
      <c r="N11" s="623"/>
      <c r="O11" s="506"/>
      <c r="P11" s="623"/>
      <c r="Q11" s="506"/>
      <c r="R11" s="623"/>
      <c r="S11" s="528"/>
    </row>
    <row r="12" spans="1:19" ht="14.4" customHeight="1" x14ac:dyDescent="0.3">
      <c r="A12" s="590" t="s">
        <v>1419</v>
      </c>
      <c r="B12" s="623">
        <v>48843</v>
      </c>
      <c r="C12" s="506">
        <v>0.34501684714658076</v>
      </c>
      <c r="D12" s="623">
        <v>141567</v>
      </c>
      <c r="E12" s="506">
        <v>1</v>
      </c>
      <c r="F12" s="623">
        <v>235149</v>
      </c>
      <c r="G12" s="527">
        <v>1.6610438873466273</v>
      </c>
      <c r="H12" s="623"/>
      <c r="I12" s="506"/>
      <c r="J12" s="623"/>
      <c r="K12" s="506"/>
      <c r="L12" s="623"/>
      <c r="M12" s="527"/>
      <c r="N12" s="623"/>
      <c r="O12" s="506"/>
      <c r="P12" s="623"/>
      <c r="Q12" s="506"/>
      <c r="R12" s="623"/>
      <c r="S12" s="528"/>
    </row>
    <row r="13" spans="1:19" ht="14.4" customHeight="1" x14ac:dyDescent="0.3">
      <c r="A13" s="590" t="s">
        <v>1420</v>
      </c>
      <c r="B13" s="623"/>
      <c r="C13" s="506"/>
      <c r="D13" s="623">
        <v>33749</v>
      </c>
      <c r="E13" s="506">
        <v>1</v>
      </c>
      <c r="F13" s="623"/>
      <c r="G13" s="527"/>
      <c r="H13" s="623"/>
      <c r="I13" s="506"/>
      <c r="J13" s="623"/>
      <c r="K13" s="506"/>
      <c r="L13" s="623"/>
      <c r="M13" s="527"/>
      <c r="N13" s="623"/>
      <c r="O13" s="506"/>
      <c r="P13" s="623"/>
      <c r="Q13" s="506"/>
      <c r="R13" s="623"/>
      <c r="S13" s="528"/>
    </row>
    <row r="14" spans="1:19" ht="14.4" customHeight="1" x14ac:dyDescent="0.3">
      <c r="A14" s="590" t="s">
        <v>1421</v>
      </c>
      <c r="B14" s="623">
        <v>83590</v>
      </c>
      <c r="C14" s="506">
        <v>0.88480306542610054</v>
      </c>
      <c r="D14" s="623">
        <v>94473</v>
      </c>
      <c r="E14" s="506">
        <v>1</v>
      </c>
      <c r="F14" s="623">
        <v>89670</v>
      </c>
      <c r="G14" s="527">
        <v>0.94916007748245534</v>
      </c>
      <c r="H14" s="623"/>
      <c r="I14" s="506"/>
      <c r="J14" s="623"/>
      <c r="K14" s="506"/>
      <c r="L14" s="623"/>
      <c r="M14" s="527"/>
      <c r="N14" s="623"/>
      <c r="O14" s="506"/>
      <c r="P14" s="623"/>
      <c r="Q14" s="506"/>
      <c r="R14" s="623"/>
      <c r="S14" s="528"/>
    </row>
    <row r="15" spans="1:19" ht="14.4" customHeight="1" x14ac:dyDescent="0.3">
      <c r="A15" s="590" t="s">
        <v>1422</v>
      </c>
      <c r="B15" s="623"/>
      <c r="C15" s="506"/>
      <c r="D15" s="623"/>
      <c r="E15" s="506"/>
      <c r="F15" s="623">
        <v>1520</v>
      </c>
      <c r="G15" s="527"/>
      <c r="H15" s="623"/>
      <c r="I15" s="506"/>
      <c r="J15" s="623"/>
      <c r="K15" s="506"/>
      <c r="L15" s="623"/>
      <c r="M15" s="527"/>
      <c r="N15" s="623"/>
      <c r="O15" s="506"/>
      <c r="P15" s="623"/>
      <c r="Q15" s="506"/>
      <c r="R15" s="623"/>
      <c r="S15" s="528"/>
    </row>
    <row r="16" spans="1:19" ht="14.4" customHeight="1" x14ac:dyDescent="0.3">
      <c r="A16" s="590" t="s">
        <v>1423</v>
      </c>
      <c r="B16" s="623"/>
      <c r="C16" s="506"/>
      <c r="D16" s="623">
        <v>1519</v>
      </c>
      <c r="E16" s="506">
        <v>1</v>
      </c>
      <c r="F16" s="623"/>
      <c r="G16" s="527"/>
      <c r="H16" s="623"/>
      <c r="I16" s="506"/>
      <c r="J16" s="623"/>
      <c r="K16" s="506"/>
      <c r="L16" s="623"/>
      <c r="M16" s="527"/>
      <c r="N16" s="623"/>
      <c r="O16" s="506"/>
      <c r="P16" s="623"/>
      <c r="Q16" s="506"/>
      <c r="R16" s="623"/>
      <c r="S16" s="528"/>
    </row>
    <row r="17" spans="1:19" ht="14.4" customHeight="1" x14ac:dyDescent="0.3">
      <c r="A17" s="590" t="s">
        <v>1424</v>
      </c>
      <c r="B17" s="623">
        <v>5432</v>
      </c>
      <c r="C17" s="506">
        <v>0.64459475495431351</v>
      </c>
      <c r="D17" s="623">
        <v>8427</v>
      </c>
      <c r="E17" s="506">
        <v>1</v>
      </c>
      <c r="F17" s="623">
        <v>14025</v>
      </c>
      <c r="G17" s="527">
        <v>1.6642933428266287</v>
      </c>
      <c r="H17" s="623"/>
      <c r="I17" s="506"/>
      <c r="J17" s="623"/>
      <c r="K17" s="506"/>
      <c r="L17" s="623"/>
      <c r="M17" s="527"/>
      <c r="N17" s="623"/>
      <c r="O17" s="506"/>
      <c r="P17" s="623"/>
      <c r="Q17" s="506"/>
      <c r="R17" s="623"/>
      <c r="S17" s="528"/>
    </row>
    <row r="18" spans="1:19" ht="14.4" customHeight="1" x14ac:dyDescent="0.3">
      <c r="A18" s="590" t="s">
        <v>1425</v>
      </c>
      <c r="B18" s="623"/>
      <c r="C18" s="506"/>
      <c r="D18" s="623">
        <v>2802</v>
      </c>
      <c r="E18" s="506">
        <v>1</v>
      </c>
      <c r="F18" s="623"/>
      <c r="G18" s="527"/>
      <c r="H18" s="623"/>
      <c r="I18" s="506"/>
      <c r="J18" s="623"/>
      <c r="K18" s="506"/>
      <c r="L18" s="623"/>
      <c r="M18" s="527"/>
      <c r="N18" s="623"/>
      <c r="O18" s="506"/>
      <c r="P18" s="623"/>
      <c r="Q18" s="506"/>
      <c r="R18" s="623"/>
      <c r="S18" s="528"/>
    </row>
    <row r="19" spans="1:19" ht="14.4" customHeight="1" x14ac:dyDescent="0.3">
      <c r="A19" s="590" t="s">
        <v>1426</v>
      </c>
      <c r="B19" s="623"/>
      <c r="C19" s="506"/>
      <c r="D19" s="623">
        <v>6221</v>
      </c>
      <c r="E19" s="506">
        <v>1</v>
      </c>
      <c r="F19" s="623"/>
      <c r="G19" s="527"/>
      <c r="H19" s="623"/>
      <c r="I19" s="506"/>
      <c r="J19" s="623"/>
      <c r="K19" s="506"/>
      <c r="L19" s="623"/>
      <c r="M19" s="527"/>
      <c r="N19" s="623"/>
      <c r="O19" s="506"/>
      <c r="P19" s="623"/>
      <c r="Q19" s="506"/>
      <c r="R19" s="623"/>
      <c r="S19" s="528"/>
    </row>
    <row r="20" spans="1:19" ht="14.4" customHeight="1" thickBot="1" x14ac:dyDescent="0.35">
      <c r="A20" s="627" t="s">
        <v>1427</v>
      </c>
      <c r="B20" s="625"/>
      <c r="C20" s="513"/>
      <c r="D20" s="625"/>
      <c r="E20" s="513"/>
      <c r="F20" s="625">
        <v>2805</v>
      </c>
      <c r="G20" s="529"/>
      <c r="H20" s="625"/>
      <c r="I20" s="513"/>
      <c r="J20" s="625"/>
      <c r="K20" s="513"/>
      <c r="L20" s="625"/>
      <c r="M20" s="529"/>
      <c r="N20" s="625"/>
      <c r="O20" s="513"/>
      <c r="P20" s="625"/>
      <c r="Q20" s="513"/>
      <c r="R20" s="625"/>
      <c r="S20" s="53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8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1444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266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595</v>
      </c>
      <c r="G3" s="103">
        <f t="shared" si="0"/>
        <v>1232080</v>
      </c>
      <c r="H3" s="103"/>
      <c r="I3" s="103"/>
      <c r="J3" s="103">
        <f t="shared" si="0"/>
        <v>848</v>
      </c>
      <c r="K3" s="103">
        <f t="shared" si="0"/>
        <v>1768529.33</v>
      </c>
      <c r="L3" s="103"/>
      <c r="M3" s="103"/>
      <c r="N3" s="103">
        <f t="shared" si="0"/>
        <v>533</v>
      </c>
      <c r="O3" s="103">
        <f t="shared" si="0"/>
        <v>1153359</v>
      </c>
      <c r="P3" s="75">
        <f>IF(K3=0,0,O3/K3)</f>
        <v>0.65215712311652752</v>
      </c>
      <c r="Q3" s="104">
        <f>IF(N3=0,0,O3/N3)</f>
        <v>2163.9005628517825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2016</v>
      </c>
      <c r="K4" s="456"/>
      <c r="L4" s="105"/>
      <c r="M4" s="105"/>
      <c r="N4" s="455">
        <v>2017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30"/>
      <c r="B5" s="628"/>
      <c r="C5" s="630"/>
      <c r="D5" s="640"/>
      <c r="E5" s="632"/>
      <c r="F5" s="641" t="s">
        <v>71</v>
      </c>
      <c r="G5" s="642" t="s">
        <v>14</v>
      </c>
      <c r="H5" s="643"/>
      <c r="I5" s="643"/>
      <c r="J5" s="641" t="s">
        <v>71</v>
      </c>
      <c r="K5" s="642" t="s">
        <v>14</v>
      </c>
      <c r="L5" s="643"/>
      <c r="M5" s="643"/>
      <c r="N5" s="641" t="s">
        <v>71</v>
      </c>
      <c r="O5" s="642" t="s">
        <v>14</v>
      </c>
      <c r="P5" s="644"/>
      <c r="Q5" s="637"/>
    </row>
    <row r="6" spans="1:17" ht="14.4" customHeight="1" x14ac:dyDescent="0.3">
      <c r="A6" s="564" t="s">
        <v>1428</v>
      </c>
      <c r="B6" s="565" t="s">
        <v>1350</v>
      </c>
      <c r="C6" s="565" t="s">
        <v>1345</v>
      </c>
      <c r="D6" s="565" t="s">
        <v>1357</v>
      </c>
      <c r="E6" s="565" t="s">
        <v>1358</v>
      </c>
      <c r="F6" s="116"/>
      <c r="G6" s="116"/>
      <c r="H6" s="116"/>
      <c r="I6" s="116"/>
      <c r="J6" s="116">
        <v>1</v>
      </c>
      <c r="K6" s="116">
        <v>350</v>
      </c>
      <c r="L6" s="116">
        <v>1</v>
      </c>
      <c r="M6" s="116">
        <v>350</v>
      </c>
      <c r="N6" s="116">
        <v>1</v>
      </c>
      <c r="O6" s="116">
        <v>351</v>
      </c>
      <c r="P6" s="570">
        <v>1.0028571428571429</v>
      </c>
      <c r="Q6" s="581">
        <v>351</v>
      </c>
    </row>
    <row r="7" spans="1:17" ht="14.4" customHeight="1" x14ac:dyDescent="0.3">
      <c r="A7" s="505" t="s">
        <v>1428</v>
      </c>
      <c r="B7" s="506" t="s">
        <v>1350</v>
      </c>
      <c r="C7" s="506" t="s">
        <v>1345</v>
      </c>
      <c r="D7" s="506" t="s">
        <v>1361</v>
      </c>
      <c r="E7" s="506" t="s">
        <v>1362</v>
      </c>
      <c r="F7" s="510">
        <v>1</v>
      </c>
      <c r="G7" s="510">
        <v>1448</v>
      </c>
      <c r="H7" s="510">
        <v>0.47662936142198814</v>
      </c>
      <c r="I7" s="510">
        <v>1448</v>
      </c>
      <c r="J7" s="510">
        <v>2</v>
      </c>
      <c r="K7" s="510">
        <v>3038</v>
      </c>
      <c r="L7" s="510">
        <v>1</v>
      </c>
      <c r="M7" s="510">
        <v>1519</v>
      </c>
      <c r="N7" s="510"/>
      <c r="O7" s="510"/>
      <c r="P7" s="527"/>
      <c r="Q7" s="511"/>
    </row>
    <row r="8" spans="1:17" ht="14.4" customHeight="1" x14ac:dyDescent="0.3">
      <c r="A8" s="505" t="s">
        <v>1428</v>
      </c>
      <c r="B8" s="506" t="s">
        <v>1370</v>
      </c>
      <c r="C8" s="506" t="s">
        <v>1345</v>
      </c>
      <c r="D8" s="506" t="s">
        <v>1375</v>
      </c>
      <c r="E8" s="506" t="s">
        <v>1376</v>
      </c>
      <c r="F8" s="510"/>
      <c r="G8" s="510"/>
      <c r="H8" s="510"/>
      <c r="I8" s="510"/>
      <c r="J8" s="510">
        <v>1</v>
      </c>
      <c r="K8" s="510">
        <v>1283</v>
      </c>
      <c r="L8" s="510">
        <v>1</v>
      </c>
      <c r="M8" s="510">
        <v>1283</v>
      </c>
      <c r="N8" s="510">
        <v>2</v>
      </c>
      <c r="O8" s="510">
        <v>2570</v>
      </c>
      <c r="P8" s="527">
        <v>2.0031176929072485</v>
      </c>
      <c r="Q8" s="511">
        <v>1285</v>
      </c>
    </row>
    <row r="9" spans="1:17" ht="14.4" customHeight="1" x14ac:dyDescent="0.3">
      <c r="A9" s="505" t="s">
        <v>1428</v>
      </c>
      <c r="B9" s="506" t="s">
        <v>1370</v>
      </c>
      <c r="C9" s="506" t="s">
        <v>1345</v>
      </c>
      <c r="D9" s="506" t="s">
        <v>1381</v>
      </c>
      <c r="E9" s="506" t="s">
        <v>1382</v>
      </c>
      <c r="F9" s="510"/>
      <c r="G9" s="510"/>
      <c r="H9" s="510"/>
      <c r="I9" s="510"/>
      <c r="J9" s="510"/>
      <c r="K9" s="510"/>
      <c r="L9" s="510"/>
      <c r="M9" s="510"/>
      <c r="N9" s="510">
        <v>8</v>
      </c>
      <c r="O9" s="510">
        <v>8096</v>
      </c>
      <c r="P9" s="527"/>
      <c r="Q9" s="511">
        <v>1012</v>
      </c>
    </row>
    <row r="10" spans="1:17" ht="14.4" customHeight="1" x14ac:dyDescent="0.3">
      <c r="A10" s="505" t="s">
        <v>1428</v>
      </c>
      <c r="B10" s="506" t="s">
        <v>1370</v>
      </c>
      <c r="C10" s="506" t="s">
        <v>1345</v>
      </c>
      <c r="D10" s="506" t="s">
        <v>1383</v>
      </c>
      <c r="E10" s="506"/>
      <c r="F10" s="510"/>
      <c r="G10" s="510"/>
      <c r="H10" s="510"/>
      <c r="I10" s="510"/>
      <c r="J10" s="510">
        <v>101</v>
      </c>
      <c r="K10" s="510">
        <v>231694</v>
      </c>
      <c r="L10" s="510">
        <v>1</v>
      </c>
      <c r="M10" s="510">
        <v>2294</v>
      </c>
      <c r="N10" s="510"/>
      <c r="O10" s="510"/>
      <c r="P10" s="527"/>
      <c r="Q10" s="511"/>
    </row>
    <row r="11" spans="1:17" ht="14.4" customHeight="1" x14ac:dyDescent="0.3">
      <c r="A11" s="505" t="s">
        <v>1429</v>
      </c>
      <c r="B11" s="506" t="s">
        <v>1350</v>
      </c>
      <c r="C11" s="506" t="s">
        <v>1345</v>
      </c>
      <c r="D11" s="506" t="s">
        <v>1361</v>
      </c>
      <c r="E11" s="506" t="s">
        <v>1362</v>
      </c>
      <c r="F11" s="510">
        <v>1</v>
      </c>
      <c r="G11" s="510">
        <v>1448</v>
      </c>
      <c r="H11" s="510"/>
      <c r="I11" s="510">
        <v>1448</v>
      </c>
      <c r="J11" s="510"/>
      <c r="K11" s="510"/>
      <c r="L11" s="510"/>
      <c r="M11" s="510"/>
      <c r="N11" s="510"/>
      <c r="O11" s="510"/>
      <c r="P11" s="527"/>
      <c r="Q11" s="511"/>
    </row>
    <row r="12" spans="1:17" ht="14.4" customHeight="1" x14ac:dyDescent="0.3">
      <c r="A12" s="505" t="s">
        <v>1430</v>
      </c>
      <c r="B12" s="506" t="s">
        <v>1350</v>
      </c>
      <c r="C12" s="506" t="s">
        <v>1345</v>
      </c>
      <c r="D12" s="506" t="s">
        <v>1353</v>
      </c>
      <c r="E12" s="506" t="s">
        <v>1354</v>
      </c>
      <c r="F12" s="510"/>
      <c r="G12" s="510"/>
      <c r="H12" s="510"/>
      <c r="I12" s="510"/>
      <c r="J12" s="510"/>
      <c r="K12" s="510"/>
      <c r="L12" s="510"/>
      <c r="M12" s="510"/>
      <c r="N12" s="510">
        <v>1</v>
      </c>
      <c r="O12" s="510">
        <v>2480</v>
      </c>
      <c r="P12" s="527"/>
      <c r="Q12" s="511">
        <v>2480</v>
      </c>
    </row>
    <row r="13" spans="1:17" ht="14.4" customHeight="1" x14ac:dyDescent="0.3">
      <c r="A13" s="505" t="s">
        <v>1430</v>
      </c>
      <c r="B13" s="506" t="s">
        <v>1350</v>
      </c>
      <c r="C13" s="506" t="s">
        <v>1345</v>
      </c>
      <c r="D13" s="506" t="s">
        <v>1357</v>
      </c>
      <c r="E13" s="506" t="s">
        <v>1358</v>
      </c>
      <c r="F13" s="510"/>
      <c r="G13" s="510"/>
      <c r="H13" s="510"/>
      <c r="I13" s="510"/>
      <c r="J13" s="510"/>
      <c r="K13" s="510"/>
      <c r="L13" s="510"/>
      <c r="M13" s="510"/>
      <c r="N13" s="510">
        <v>1</v>
      </c>
      <c r="O13" s="510">
        <v>351</v>
      </c>
      <c r="P13" s="527"/>
      <c r="Q13" s="511">
        <v>351</v>
      </c>
    </row>
    <row r="14" spans="1:17" ht="14.4" customHeight="1" x14ac:dyDescent="0.3">
      <c r="A14" s="505" t="s">
        <v>1430</v>
      </c>
      <c r="B14" s="506" t="s">
        <v>1350</v>
      </c>
      <c r="C14" s="506" t="s">
        <v>1345</v>
      </c>
      <c r="D14" s="506" t="s">
        <v>1361</v>
      </c>
      <c r="E14" s="506" t="s">
        <v>1362</v>
      </c>
      <c r="F14" s="510">
        <v>1</v>
      </c>
      <c r="G14" s="510">
        <v>1448</v>
      </c>
      <c r="H14" s="510">
        <v>0.47662936142198814</v>
      </c>
      <c r="I14" s="510">
        <v>1448</v>
      </c>
      <c r="J14" s="510">
        <v>2</v>
      </c>
      <c r="K14" s="510">
        <v>3038</v>
      </c>
      <c r="L14" s="510">
        <v>1</v>
      </c>
      <c r="M14" s="510">
        <v>1519</v>
      </c>
      <c r="N14" s="510">
        <v>1</v>
      </c>
      <c r="O14" s="510">
        <v>1520</v>
      </c>
      <c r="P14" s="527">
        <v>0.50032916392363402</v>
      </c>
      <c r="Q14" s="511">
        <v>1520</v>
      </c>
    </row>
    <row r="15" spans="1:17" ht="14.4" customHeight="1" x14ac:dyDescent="0.3">
      <c r="A15" s="505" t="s">
        <v>1430</v>
      </c>
      <c r="B15" s="506" t="s">
        <v>1370</v>
      </c>
      <c r="C15" s="506" t="s">
        <v>1345</v>
      </c>
      <c r="D15" s="506" t="s">
        <v>1403</v>
      </c>
      <c r="E15" s="506"/>
      <c r="F15" s="510"/>
      <c r="G15" s="510"/>
      <c r="H15" s="510"/>
      <c r="I15" s="510"/>
      <c r="J15" s="510"/>
      <c r="K15" s="510"/>
      <c r="L15" s="510"/>
      <c r="M15" s="510"/>
      <c r="N15" s="510">
        <v>1</v>
      </c>
      <c r="O15" s="510">
        <v>0</v>
      </c>
      <c r="P15" s="527"/>
      <c r="Q15" s="511">
        <v>0</v>
      </c>
    </row>
    <row r="16" spans="1:17" ht="14.4" customHeight="1" x14ac:dyDescent="0.3">
      <c r="A16" s="505" t="s">
        <v>1430</v>
      </c>
      <c r="B16" s="506" t="s">
        <v>1370</v>
      </c>
      <c r="C16" s="506" t="s">
        <v>1345</v>
      </c>
      <c r="D16" s="506" t="s">
        <v>1405</v>
      </c>
      <c r="E16" s="506" t="s">
        <v>1406</v>
      </c>
      <c r="F16" s="510"/>
      <c r="G16" s="510"/>
      <c r="H16" s="510"/>
      <c r="I16" s="510"/>
      <c r="J16" s="510"/>
      <c r="K16" s="510"/>
      <c r="L16" s="510"/>
      <c r="M16" s="510"/>
      <c r="N16" s="510">
        <v>1</v>
      </c>
      <c r="O16" s="510">
        <v>60132</v>
      </c>
      <c r="P16" s="527"/>
      <c r="Q16" s="511">
        <v>60132</v>
      </c>
    </row>
    <row r="17" spans="1:17" ht="14.4" customHeight="1" x14ac:dyDescent="0.3">
      <c r="A17" s="505" t="s">
        <v>1431</v>
      </c>
      <c r="B17" s="506" t="s">
        <v>1350</v>
      </c>
      <c r="C17" s="506" t="s">
        <v>1345</v>
      </c>
      <c r="D17" s="506" t="s">
        <v>1357</v>
      </c>
      <c r="E17" s="506" t="s">
        <v>1358</v>
      </c>
      <c r="F17" s="510">
        <v>2</v>
      </c>
      <c r="G17" s="510">
        <v>654</v>
      </c>
      <c r="H17" s="510"/>
      <c r="I17" s="510">
        <v>327</v>
      </c>
      <c r="J17" s="510"/>
      <c r="K17" s="510"/>
      <c r="L17" s="510"/>
      <c r="M17" s="510"/>
      <c r="N17" s="510">
        <v>1</v>
      </c>
      <c r="O17" s="510">
        <v>351</v>
      </c>
      <c r="P17" s="527"/>
      <c r="Q17" s="511">
        <v>351</v>
      </c>
    </row>
    <row r="18" spans="1:17" ht="14.4" customHeight="1" x14ac:dyDescent="0.3">
      <c r="A18" s="505" t="s">
        <v>1431</v>
      </c>
      <c r="B18" s="506" t="s">
        <v>1350</v>
      </c>
      <c r="C18" s="506" t="s">
        <v>1345</v>
      </c>
      <c r="D18" s="506" t="s">
        <v>1359</v>
      </c>
      <c r="E18" s="506" t="s">
        <v>1360</v>
      </c>
      <c r="F18" s="510"/>
      <c r="G18" s="510"/>
      <c r="H18" s="510"/>
      <c r="I18" s="510"/>
      <c r="J18" s="510">
        <v>1</v>
      </c>
      <c r="K18" s="510">
        <v>33.33</v>
      </c>
      <c r="L18" s="510">
        <v>1</v>
      </c>
      <c r="M18" s="510">
        <v>33.33</v>
      </c>
      <c r="N18" s="510"/>
      <c r="O18" s="510"/>
      <c r="P18" s="527"/>
      <c r="Q18" s="511"/>
    </row>
    <row r="19" spans="1:17" ht="14.4" customHeight="1" x14ac:dyDescent="0.3">
      <c r="A19" s="505" t="s">
        <v>1431</v>
      </c>
      <c r="B19" s="506" t="s">
        <v>1350</v>
      </c>
      <c r="C19" s="506" t="s">
        <v>1345</v>
      </c>
      <c r="D19" s="506" t="s">
        <v>1361</v>
      </c>
      <c r="E19" s="506" t="s">
        <v>1362</v>
      </c>
      <c r="F19" s="510">
        <v>1</v>
      </c>
      <c r="G19" s="510">
        <v>1448</v>
      </c>
      <c r="H19" s="510"/>
      <c r="I19" s="510">
        <v>1448</v>
      </c>
      <c r="J19" s="510"/>
      <c r="K19" s="510"/>
      <c r="L19" s="510"/>
      <c r="M19" s="510"/>
      <c r="N19" s="510"/>
      <c r="O19" s="510"/>
      <c r="P19" s="527"/>
      <c r="Q19" s="511"/>
    </row>
    <row r="20" spans="1:17" ht="14.4" customHeight="1" x14ac:dyDescent="0.3">
      <c r="A20" s="505" t="s">
        <v>1431</v>
      </c>
      <c r="B20" s="506" t="s">
        <v>1370</v>
      </c>
      <c r="C20" s="506" t="s">
        <v>1345</v>
      </c>
      <c r="D20" s="506" t="s">
        <v>1381</v>
      </c>
      <c r="E20" s="506" t="s">
        <v>1382</v>
      </c>
      <c r="F20" s="510">
        <v>1</v>
      </c>
      <c r="G20" s="510">
        <v>1008</v>
      </c>
      <c r="H20" s="510"/>
      <c r="I20" s="510">
        <v>1008</v>
      </c>
      <c r="J20" s="510"/>
      <c r="K20" s="510"/>
      <c r="L20" s="510"/>
      <c r="M20" s="510"/>
      <c r="N20" s="510"/>
      <c r="O20" s="510"/>
      <c r="P20" s="527"/>
      <c r="Q20" s="511"/>
    </row>
    <row r="21" spans="1:17" ht="14.4" customHeight="1" x14ac:dyDescent="0.3">
      <c r="A21" s="505" t="s">
        <v>1431</v>
      </c>
      <c r="B21" s="506" t="s">
        <v>1370</v>
      </c>
      <c r="C21" s="506" t="s">
        <v>1345</v>
      </c>
      <c r="D21" s="506" t="s">
        <v>1383</v>
      </c>
      <c r="E21" s="506" t="s">
        <v>1384</v>
      </c>
      <c r="F21" s="510">
        <v>99</v>
      </c>
      <c r="G21" s="510">
        <v>224136</v>
      </c>
      <c r="H21" s="510"/>
      <c r="I21" s="510">
        <v>2264</v>
      </c>
      <c r="J21" s="510"/>
      <c r="K21" s="510"/>
      <c r="L21" s="510"/>
      <c r="M21" s="510"/>
      <c r="N21" s="510"/>
      <c r="O21" s="510"/>
      <c r="P21" s="527"/>
      <c r="Q21" s="511"/>
    </row>
    <row r="22" spans="1:17" ht="14.4" customHeight="1" x14ac:dyDescent="0.3">
      <c r="A22" s="505" t="s">
        <v>1431</v>
      </c>
      <c r="B22" s="506" t="s">
        <v>1370</v>
      </c>
      <c r="C22" s="506" t="s">
        <v>1345</v>
      </c>
      <c r="D22" s="506" t="s">
        <v>1403</v>
      </c>
      <c r="E22" s="506"/>
      <c r="F22" s="510"/>
      <c r="G22" s="510"/>
      <c r="H22" s="510"/>
      <c r="I22" s="510"/>
      <c r="J22" s="510"/>
      <c r="K22" s="510"/>
      <c r="L22" s="510"/>
      <c r="M22" s="510"/>
      <c r="N22" s="510">
        <v>1</v>
      </c>
      <c r="O22" s="510">
        <v>0</v>
      </c>
      <c r="P22" s="527"/>
      <c r="Q22" s="511">
        <v>0</v>
      </c>
    </row>
    <row r="23" spans="1:17" ht="14.4" customHeight="1" x14ac:dyDescent="0.3">
      <c r="A23" s="505" t="s">
        <v>1431</v>
      </c>
      <c r="B23" s="506" t="s">
        <v>1370</v>
      </c>
      <c r="C23" s="506" t="s">
        <v>1345</v>
      </c>
      <c r="D23" s="506" t="s">
        <v>1405</v>
      </c>
      <c r="E23" s="506"/>
      <c r="F23" s="510"/>
      <c r="G23" s="510"/>
      <c r="H23" s="510"/>
      <c r="I23" s="510"/>
      <c r="J23" s="510"/>
      <c r="K23" s="510"/>
      <c r="L23" s="510"/>
      <c r="M23" s="510"/>
      <c r="N23" s="510">
        <v>1</v>
      </c>
      <c r="O23" s="510">
        <v>60132</v>
      </c>
      <c r="P23" s="527"/>
      <c r="Q23" s="511">
        <v>60132</v>
      </c>
    </row>
    <row r="24" spans="1:17" ht="14.4" customHeight="1" x14ac:dyDescent="0.3">
      <c r="A24" s="505" t="s">
        <v>1432</v>
      </c>
      <c r="B24" s="506" t="s">
        <v>1350</v>
      </c>
      <c r="C24" s="506" t="s">
        <v>1345</v>
      </c>
      <c r="D24" s="506" t="s">
        <v>1353</v>
      </c>
      <c r="E24" s="506" t="s">
        <v>1354</v>
      </c>
      <c r="F24" s="510"/>
      <c r="G24" s="510"/>
      <c r="H24" s="510"/>
      <c r="I24" s="510"/>
      <c r="J24" s="510">
        <v>2</v>
      </c>
      <c r="K24" s="510">
        <v>4956</v>
      </c>
      <c r="L24" s="510">
        <v>1</v>
      </c>
      <c r="M24" s="510">
        <v>2478</v>
      </c>
      <c r="N24" s="510">
        <v>1</v>
      </c>
      <c r="O24" s="510">
        <v>2480</v>
      </c>
      <c r="P24" s="527">
        <v>0.50040355125100888</v>
      </c>
      <c r="Q24" s="511">
        <v>2480</v>
      </c>
    </row>
    <row r="25" spans="1:17" ht="14.4" customHeight="1" x14ac:dyDescent="0.3">
      <c r="A25" s="505" t="s">
        <v>1432</v>
      </c>
      <c r="B25" s="506" t="s">
        <v>1350</v>
      </c>
      <c r="C25" s="506" t="s">
        <v>1345</v>
      </c>
      <c r="D25" s="506" t="s">
        <v>1357</v>
      </c>
      <c r="E25" s="506" t="s">
        <v>1358</v>
      </c>
      <c r="F25" s="510">
        <v>12</v>
      </c>
      <c r="G25" s="510">
        <v>3924</v>
      </c>
      <c r="H25" s="510">
        <v>1.0192207792207792</v>
      </c>
      <c r="I25" s="510">
        <v>327</v>
      </c>
      <c r="J25" s="510">
        <v>11</v>
      </c>
      <c r="K25" s="510">
        <v>3850</v>
      </c>
      <c r="L25" s="510">
        <v>1</v>
      </c>
      <c r="M25" s="510">
        <v>350</v>
      </c>
      <c r="N25" s="510">
        <v>2</v>
      </c>
      <c r="O25" s="510">
        <v>702</v>
      </c>
      <c r="P25" s="527">
        <v>0.18233766233766233</v>
      </c>
      <c r="Q25" s="511">
        <v>351</v>
      </c>
    </row>
    <row r="26" spans="1:17" ht="14.4" customHeight="1" x14ac:dyDescent="0.3">
      <c r="A26" s="505" t="s">
        <v>1432</v>
      </c>
      <c r="B26" s="506" t="s">
        <v>1350</v>
      </c>
      <c r="C26" s="506" t="s">
        <v>1345</v>
      </c>
      <c r="D26" s="506" t="s">
        <v>1361</v>
      </c>
      <c r="E26" s="506" t="s">
        <v>1362</v>
      </c>
      <c r="F26" s="510">
        <v>5</v>
      </c>
      <c r="G26" s="510">
        <v>7240</v>
      </c>
      <c r="H26" s="510">
        <v>0.59578670177748516</v>
      </c>
      <c r="I26" s="510">
        <v>1448</v>
      </c>
      <c r="J26" s="510">
        <v>8</v>
      </c>
      <c r="K26" s="510">
        <v>12152</v>
      </c>
      <c r="L26" s="510">
        <v>1</v>
      </c>
      <c r="M26" s="510">
        <v>1519</v>
      </c>
      <c r="N26" s="510">
        <v>3</v>
      </c>
      <c r="O26" s="510">
        <v>4560</v>
      </c>
      <c r="P26" s="527">
        <v>0.37524687294272546</v>
      </c>
      <c r="Q26" s="511">
        <v>1520</v>
      </c>
    </row>
    <row r="27" spans="1:17" ht="14.4" customHeight="1" x14ac:dyDescent="0.3">
      <c r="A27" s="505" t="s">
        <v>1432</v>
      </c>
      <c r="B27" s="506" t="s">
        <v>1370</v>
      </c>
      <c r="C27" s="506" t="s">
        <v>1345</v>
      </c>
      <c r="D27" s="506" t="s">
        <v>1373</v>
      </c>
      <c r="E27" s="506" t="s">
        <v>1374</v>
      </c>
      <c r="F27" s="510">
        <v>8</v>
      </c>
      <c r="G27" s="510">
        <v>2424</v>
      </c>
      <c r="H27" s="510">
        <v>2.573248407643312</v>
      </c>
      <c r="I27" s="510">
        <v>303</v>
      </c>
      <c r="J27" s="510">
        <v>3</v>
      </c>
      <c r="K27" s="510">
        <v>942</v>
      </c>
      <c r="L27" s="510">
        <v>1</v>
      </c>
      <c r="M27" s="510">
        <v>314</v>
      </c>
      <c r="N27" s="510"/>
      <c r="O27" s="510"/>
      <c r="P27" s="527"/>
      <c r="Q27" s="511"/>
    </row>
    <row r="28" spans="1:17" ht="14.4" customHeight="1" x14ac:dyDescent="0.3">
      <c r="A28" s="505" t="s">
        <v>1432</v>
      </c>
      <c r="B28" s="506" t="s">
        <v>1370</v>
      </c>
      <c r="C28" s="506" t="s">
        <v>1345</v>
      </c>
      <c r="D28" s="506" t="s">
        <v>1375</v>
      </c>
      <c r="E28" s="506" t="s">
        <v>1376</v>
      </c>
      <c r="F28" s="510">
        <v>5</v>
      </c>
      <c r="G28" s="510">
        <v>6340</v>
      </c>
      <c r="H28" s="510">
        <v>0.3801187121530068</v>
      </c>
      <c r="I28" s="510">
        <v>1268</v>
      </c>
      <c r="J28" s="510">
        <v>13</v>
      </c>
      <c r="K28" s="510">
        <v>16679</v>
      </c>
      <c r="L28" s="510">
        <v>1</v>
      </c>
      <c r="M28" s="510">
        <v>1283</v>
      </c>
      <c r="N28" s="510">
        <v>4</v>
      </c>
      <c r="O28" s="510">
        <v>5140</v>
      </c>
      <c r="P28" s="527">
        <v>0.30817195275496134</v>
      </c>
      <c r="Q28" s="511">
        <v>1285</v>
      </c>
    </row>
    <row r="29" spans="1:17" ht="14.4" customHeight="1" x14ac:dyDescent="0.3">
      <c r="A29" s="505" t="s">
        <v>1432</v>
      </c>
      <c r="B29" s="506" t="s">
        <v>1370</v>
      </c>
      <c r="C29" s="506" t="s">
        <v>1345</v>
      </c>
      <c r="D29" s="506" t="s">
        <v>1375</v>
      </c>
      <c r="E29" s="506"/>
      <c r="F29" s="510">
        <v>3</v>
      </c>
      <c r="G29" s="510">
        <v>3804</v>
      </c>
      <c r="H29" s="510">
        <v>0.74123148869836319</v>
      </c>
      <c r="I29" s="510">
        <v>1268</v>
      </c>
      <c r="J29" s="510">
        <v>4</v>
      </c>
      <c r="K29" s="510">
        <v>5132</v>
      </c>
      <c r="L29" s="510">
        <v>1</v>
      </c>
      <c r="M29" s="510">
        <v>1283</v>
      </c>
      <c r="N29" s="510"/>
      <c r="O29" s="510"/>
      <c r="P29" s="527"/>
      <c r="Q29" s="511"/>
    </row>
    <row r="30" spans="1:17" ht="14.4" customHeight="1" x14ac:dyDescent="0.3">
      <c r="A30" s="505" t="s">
        <v>1432</v>
      </c>
      <c r="B30" s="506" t="s">
        <v>1370</v>
      </c>
      <c r="C30" s="506" t="s">
        <v>1345</v>
      </c>
      <c r="D30" s="506" t="s">
        <v>1383</v>
      </c>
      <c r="E30" s="506" t="s">
        <v>1384</v>
      </c>
      <c r="F30" s="510">
        <v>108</v>
      </c>
      <c r="G30" s="510">
        <v>244512</v>
      </c>
      <c r="H30" s="510">
        <v>0.51741563047544881</v>
      </c>
      <c r="I30" s="510">
        <v>2264</v>
      </c>
      <c r="J30" s="510">
        <v>206</v>
      </c>
      <c r="K30" s="510">
        <v>472564</v>
      </c>
      <c r="L30" s="510">
        <v>1</v>
      </c>
      <c r="M30" s="510">
        <v>2294</v>
      </c>
      <c r="N30" s="510">
        <v>72</v>
      </c>
      <c r="O30" s="510">
        <v>165384</v>
      </c>
      <c r="P30" s="527">
        <v>0.3499716440524458</v>
      </c>
      <c r="Q30" s="511">
        <v>2297</v>
      </c>
    </row>
    <row r="31" spans="1:17" ht="14.4" customHeight="1" x14ac:dyDescent="0.3">
      <c r="A31" s="505" t="s">
        <v>1432</v>
      </c>
      <c r="B31" s="506" t="s">
        <v>1370</v>
      </c>
      <c r="C31" s="506" t="s">
        <v>1345</v>
      </c>
      <c r="D31" s="506" t="s">
        <v>1383</v>
      </c>
      <c r="E31" s="506"/>
      <c r="F31" s="510">
        <v>54</v>
      </c>
      <c r="G31" s="510">
        <v>122256</v>
      </c>
      <c r="H31" s="510">
        <v>0.63445011832108611</v>
      </c>
      <c r="I31" s="510">
        <v>2264</v>
      </c>
      <c r="J31" s="510">
        <v>84</v>
      </c>
      <c r="K31" s="510">
        <v>192696</v>
      </c>
      <c r="L31" s="510">
        <v>1</v>
      </c>
      <c r="M31" s="510">
        <v>2294</v>
      </c>
      <c r="N31" s="510"/>
      <c r="O31" s="510"/>
      <c r="P31" s="527"/>
      <c r="Q31" s="511"/>
    </row>
    <row r="32" spans="1:17" ht="14.4" customHeight="1" x14ac:dyDescent="0.3">
      <c r="A32" s="505" t="s">
        <v>1432</v>
      </c>
      <c r="B32" s="506" t="s">
        <v>1370</v>
      </c>
      <c r="C32" s="506" t="s">
        <v>1345</v>
      </c>
      <c r="D32" s="506" t="s">
        <v>1389</v>
      </c>
      <c r="E32" s="506" t="s">
        <v>1390</v>
      </c>
      <c r="F32" s="510">
        <v>9</v>
      </c>
      <c r="G32" s="510">
        <v>7965</v>
      </c>
      <c r="H32" s="510">
        <v>2.8365384615384617</v>
      </c>
      <c r="I32" s="510">
        <v>885</v>
      </c>
      <c r="J32" s="510">
        <v>3</v>
      </c>
      <c r="K32" s="510">
        <v>2808</v>
      </c>
      <c r="L32" s="510">
        <v>1</v>
      </c>
      <c r="M32" s="510">
        <v>936</v>
      </c>
      <c r="N32" s="510"/>
      <c r="O32" s="510"/>
      <c r="P32" s="527"/>
      <c r="Q32" s="511"/>
    </row>
    <row r="33" spans="1:17" ht="14.4" customHeight="1" x14ac:dyDescent="0.3">
      <c r="A33" s="505" t="s">
        <v>1432</v>
      </c>
      <c r="B33" s="506" t="s">
        <v>1370</v>
      </c>
      <c r="C33" s="506" t="s">
        <v>1345</v>
      </c>
      <c r="D33" s="506" t="s">
        <v>1395</v>
      </c>
      <c r="E33" s="506" t="s">
        <v>1396</v>
      </c>
      <c r="F33" s="510">
        <v>5</v>
      </c>
      <c r="G33" s="510">
        <v>42910</v>
      </c>
      <c r="H33" s="510">
        <v>1.6004624967364141</v>
      </c>
      <c r="I33" s="510">
        <v>8582</v>
      </c>
      <c r="J33" s="510">
        <v>3</v>
      </c>
      <c r="K33" s="510">
        <v>26811</v>
      </c>
      <c r="L33" s="510">
        <v>1</v>
      </c>
      <c r="M33" s="510">
        <v>8937</v>
      </c>
      <c r="N33" s="510"/>
      <c r="O33" s="510"/>
      <c r="P33" s="527"/>
      <c r="Q33" s="511"/>
    </row>
    <row r="34" spans="1:17" ht="14.4" customHeight="1" x14ac:dyDescent="0.3">
      <c r="A34" s="505" t="s">
        <v>1432</v>
      </c>
      <c r="B34" s="506" t="s">
        <v>1370</v>
      </c>
      <c r="C34" s="506" t="s">
        <v>1345</v>
      </c>
      <c r="D34" s="506" t="s">
        <v>1397</v>
      </c>
      <c r="E34" s="506" t="s">
        <v>1398</v>
      </c>
      <c r="F34" s="510">
        <v>3</v>
      </c>
      <c r="G34" s="510">
        <v>31434</v>
      </c>
      <c r="H34" s="510"/>
      <c r="I34" s="510">
        <v>10478</v>
      </c>
      <c r="J34" s="510"/>
      <c r="K34" s="510"/>
      <c r="L34" s="510"/>
      <c r="M34" s="510"/>
      <c r="N34" s="510"/>
      <c r="O34" s="510"/>
      <c r="P34" s="527"/>
      <c r="Q34" s="511"/>
    </row>
    <row r="35" spans="1:17" ht="14.4" customHeight="1" x14ac:dyDescent="0.3">
      <c r="A35" s="505" t="s">
        <v>1369</v>
      </c>
      <c r="B35" s="506" t="s">
        <v>1350</v>
      </c>
      <c r="C35" s="506" t="s">
        <v>1345</v>
      </c>
      <c r="D35" s="506" t="s">
        <v>1353</v>
      </c>
      <c r="E35" s="506" t="s">
        <v>1354</v>
      </c>
      <c r="F35" s="510">
        <v>5</v>
      </c>
      <c r="G35" s="510">
        <v>11680</v>
      </c>
      <c r="H35" s="510">
        <v>0.94269572235673926</v>
      </c>
      <c r="I35" s="510">
        <v>2336</v>
      </c>
      <c r="J35" s="510">
        <v>5</v>
      </c>
      <c r="K35" s="510">
        <v>12390</v>
      </c>
      <c r="L35" s="510">
        <v>1</v>
      </c>
      <c r="M35" s="510">
        <v>2478</v>
      </c>
      <c r="N35" s="510">
        <v>1</v>
      </c>
      <c r="O35" s="510">
        <v>2480</v>
      </c>
      <c r="P35" s="527">
        <v>0.20016142050040356</v>
      </c>
      <c r="Q35" s="511">
        <v>2480</v>
      </c>
    </row>
    <row r="36" spans="1:17" ht="14.4" customHeight="1" x14ac:dyDescent="0.3">
      <c r="A36" s="505" t="s">
        <v>1369</v>
      </c>
      <c r="B36" s="506" t="s">
        <v>1350</v>
      </c>
      <c r="C36" s="506" t="s">
        <v>1345</v>
      </c>
      <c r="D36" s="506" t="s">
        <v>1357</v>
      </c>
      <c r="E36" s="506" t="s">
        <v>1358</v>
      </c>
      <c r="F36" s="510">
        <v>16</v>
      </c>
      <c r="G36" s="510">
        <v>5232</v>
      </c>
      <c r="H36" s="510">
        <v>0.71183673469387754</v>
      </c>
      <c r="I36" s="510">
        <v>327</v>
      </c>
      <c r="J36" s="510">
        <v>21</v>
      </c>
      <c r="K36" s="510">
        <v>7350</v>
      </c>
      <c r="L36" s="510">
        <v>1</v>
      </c>
      <c r="M36" s="510">
        <v>350</v>
      </c>
      <c r="N36" s="510">
        <v>19</v>
      </c>
      <c r="O36" s="510">
        <v>6669</v>
      </c>
      <c r="P36" s="527">
        <v>0.9073469387755102</v>
      </c>
      <c r="Q36" s="511">
        <v>351</v>
      </c>
    </row>
    <row r="37" spans="1:17" ht="14.4" customHeight="1" x14ac:dyDescent="0.3">
      <c r="A37" s="505" t="s">
        <v>1369</v>
      </c>
      <c r="B37" s="506" t="s">
        <v>1350</v>
      </c>
      <c r="C37" s="506" t="s">
        <v>1345</v>
      </c>
      <c r="D37" s="506" t="s">
        <v>1361</v>
      </c>
      <c r="E37" s="506" t="s">
        <v>1362</v>
      </c>
      <c r="F37" s="510">
        <v>15</v>
      </c>
      <c r="G37" s="510">
        <v>21720</v>
      </c>
      <c r="H37" s="510">
        <v>0.52958817935776459</v>
      </c>
      <c r="I37" s="510">
        <v>1448</v>
      </c>
      <c r="J37" s="510">
        <v>27</v>
      </c>
      <c r="K37" s="510">
        <v>41013</v>
      </c>
      <c r="L37" s="510">
        <v>1</v>
      </c>
      <c r="M37" s="510">
        <v>1519</v>
      </c>
      <c r="N37" s="510">
        <v>20</v>
      </c>
      <c r="O37" s="510">
        <v>30400</v>
      </c>
      <c r="P37" s="527">
        <v>0.74122839099797622</v>
      </c>
      <c r="Q37" s="511">
        <v>1520</v>
      </c>
    </row>
    <row r="38" spans="1:17" ht="14.4" customHeight="1" x14ac:dyDescent="0.3">
      <c r="A38" s="505" t="s">
        <v>1369</v>
      </c>
      <c r="B38" s="506" t="s">
        <v>1370</v>
      </c>
      <c r="C38" s="506" t="s">
        <v>1345</v>
      </c>
      <c r="D38" s="506" t="s">
        <v>1373</v>
      </c>
      <c r="E38" s="506" t="s">
        <v>1374</v>
      </c>
      <c r="F38" s="510">
        <v>8</v>
      </c>
      <c r="G38" s="510">
        <v>2424</v>
      </c>
      <c r="H38" s="510">
        <v>0.59382655560999509</v>
      </c>
      <c r="I38" s="510">
        <v>303</v>
      </c>
      <c r="J38" s="510">
        <v>13</v>
      </c>
      <c r="K38" s="510">
        <v>4082</v>
      </c>
      <c r="L38" s="510">
        <v>1</v>
      </c>
      <c r="M38" s="510">
        <v>314</v>
      </c>
      <c r="N38" s="510">
        <v>16</v>
      </c>
      <c r="O38" s="510">
        <v>5040</v>
      </c>
      <c r="P38" s="527">
        <v>1.2346888780009799</v>
      </c>
      <c r="Q38" s="511">
        <v>315</v>
      </c>
    </row>
    <row r="39" spans="1:17" ht="14.4" customHeight="1" x14ac:dyDescent="0.3">
      <c r="A39" s="505" t="s">
        <v>1369</v>
      </c>
      <c r="B39" s="506" t="s">
        <v>1370</v>
      </c>
      <c r="C39" s="506" t="s">
        <v>1345</v>
      </c>
      <c r="D39" s="506" t="s">
        <v>1375</v>
      </c>
      <c r="E39" s="506" t="s">
        <v>1376</v>
      </c>
      <c r="F39" s="510">
        <v>12</v>
      </c>
      <c r="G39" s="510">
        <v>15216</v>
      </c>
      <c r="H39" s="510">
        <v>0.65887243439854504</v>
      </c>
      <c r="I39" s="510">
        <v>1268</v>
      </c>
      <c r="J39" s="510">
        <v>18</v>
      </c>
      <c r="K39" s="510">
        <v>23094</v>
      </c>
      <c r="L39" s="510">
        <v>1</v>
      </c>
      <c r="M39" s="510">
        <v>1283</v>
      </c>
      <c r="N39" s="510">
        <v>16</v>
      </c>
      <c r="O39" s="510">
        <v>20560</v>
      </c>
      <c r="P39" s="527">
        <v>0.89027453018099945</v>
      </c>
      <c r="Q39" s="511">
        <v>1285</v>
      </c>
    </row>
    <row r="40" spans="1:17" ht="14.4" customHeight="1" x14ac:dyDescent="0.3">
      <c r="A40" s="505" t="s">
        <v>1369</v>
      </c>
      <c r="B40" s="506" t="s">
        <v>1370</v>
      </c>
      <c r="C40" s="506" t="s">
        <v>1345</v>
      </c>
      <c r="D40" s="506" t="s">
        <v>1375</v>
      </c>
      <c r="E40" s="506"/>
      <c r="F40" s="510">
        <v>2</v>
      </c>
      <c r="G40" s="510">
        <v>2536</v>
      </c>
      <c r="H40" s="510">
        <v>0.98830865159781767</v>
      </c>
      <c r="I40" s="510">
        <v>1268</v>
      </c>
      <c r="J40" s="510">
        <v>2</v>
      </c>
      <c r="K40" s="510">
        <v>2566</v>
      </c>
      <c r="L40" s="510">
        <v>1</v>
      </c>
      <c r="M40" s="510">
        <v>1283</v>
      </c>
      <c r="N40" s="510">
        <v>3</v>
      </c>
      <c r="O40" s="510">
        <v>3855</v>
      </c>
      <c r="P40" s="527">
        <v>1.5023382696804364</v>
      </c>
      <c r="Q40" s="511">
        <v>1285</v>
      </c>
    </row>
    <row r="41" spans="1:17" ht="14.4" customHeight="1" x14ac:dyDescent="0.3">
      <c r="A41" s="505" t="s">
        <v>1369</v>
      </c>
      <c r="B41" s="506" t="s">
        <v>1370</v>
      </c>
      <c r="C41" s="506" t="s">
        <v>1345</v>
      </c>
      <c r="D41" s="506" t="s">
        <v>1377</v>
      </c>
      <c r="E41" s="506" t="s">
        <v>1378</v>
      </c>
      <c r="F41" s="510"/>
      <c r="G41" s="510"/>
      <c r="H41" s="510"/>
      <c r="I41" s="510"/>
      <c r="J41" s="510"/>
      <c r="K41" s="510"/>
      <c r="L41" s="510"/>
      <c r="M41" s="510"/>
      <c r="N41" s="510">
        <v>3</v>
      </c>
      <c r="O41" s="510">
        <v>29286</v>
      </c>
      <c r="P41" s="527"/>
      <c r="Q41" s="511">
        <v>9762</v>
      </c>
    </row>
    <row r="42" spans="1:17" ht="14.4" customHeight="1" x14ac:dyDescent="0.3">
      <c r="A42" s="505" t="s">
        <v>1369</v>
      </c>
      <c r="B42" s="506" t="s">
        <v>1370</v>
      </c>
      <c r="C42" s="506" t="s">
        <v>1345</v>
      </c>
      <c r="D42" s="506" t="s">
        <v>1383</v>
      </c>
      <c r="E42" s="506" t="s">
        <v>1384</v>
      </c>
      <c r="F42" s="510">
        <v>114</v>
      </c>
      <c r="G42" s="510">
        <v>258096</v>
      </c>
      <c r="H42" s="510">
        <v>0.80363681654004238</v>
      </c>
      <c r="I42" s="510">
        <v>2264</v>
      </c>
      <c r="J42" s="510">
        <v>140</v>
      </c>
      <c r="K42" s="510">
        <v>321160</v>
      </c>
      <c r="L42" s="510">
        <v>1</v>
      </c>
      <c r="M42" s="510">
        <v>2294</v>
      </c>
      <c r="N42" s="510">
        <v>84</v>
      </c>
      <c r="O42" s="510">
        <v>192948</v>
      </c>
      <c r="P42" s="527">
        <v>0.60078465562336525</v>
      </c>
      <c r="Q42" s="511">
        <v>2297</v>
      </c>
    </row>
    <row r="43" spans="1:17" ht="14.4" customHeight="1" x14ac:dyDescent="0.3">
      <c r="A43" s="505" t="s">
        <v>1369</v>
      </c>
      <c r="B43" s="506" t="s">
        <v>1370</v>
      </c>
      <c r="C43" s="506" t="s">
        <v>1345</v>
      </c>
      <c r="D43" s="506" t="s">
        <v>1383</v>
      </c>
      <c r="E43" s="506"/>
      <c r="F43" s="510">
        <v>6</v>
      </c>
      <c r="G43" s="510">
        <v>13584</v>
      </c>
      <c r="H43" s="510"/>
      <c r="I43" s="510">
        <v>2264</v>
      </c>
      <c r="J43" s="510"/>
      <c r="K43" s="510"/>
      <c r="L43" s="510"/>
      <c r="M43" s="510"/>
      <c r="N43" s="510">
        <v>71</v>
      </c>
      <c r="O43" s="510">
        <v>163087</v>
      </c>
      <c r="P43" s="527"/>
      <c r="Q43" s="511">
        <v>2297</v>
      </c>
    </row>
    <row r="44" spans="1:17" ht="14.4" customHeight="1" x14ac:dyDescent="0.3">
      <c r="A44" s="505" t="s">
        <v>1369</v>
      </c>
      <c r="B44" s="506" t="s">
        <v>1370</v>
      </c>
      <c r="C44" s="506" t="s">
        <v>1345</v>
      </c>
      <c r="D44" s="506" t="s">
        <v>1391</v>
      </c>
      <c r="E44" s="506" t="s">
        <v>1392</v>
      </c>
      <c r="F44" s="510">
        <v>9</v>
      </c>
      <c r="G44" s="510">
        <v>59328</v>
      </c>
      <c r="H44" s="510">
        <v>0.65854145854145851</v>
      </c>
      <c r="I44" s="510">
        <v>6592</v>
      </c>
      <c r="J44" s="510">
        <v>13</v>
      </c>
      <c r="K44" s="510">
        <v>90090</v>
      </c>
      <c r="L44" s="510">
        <v>1</v>
      </c>
      <c r="M44" s="510">
        <v>6930</v>
      </c>
      <c r="N44" s="510">
        <v>6</v>
      </c>
      <c r="O44" s="510">
        <v>41616</v>
      </c>
      <c r="P44" s="527">
        <v>0.46193806193806192</v>
      </c>
      <c r="Q44" s="511">
        <v>6936</v>
      </c>
    </row>
    <row r="45" spans="1:17" ht="14.4" customHeight="1" x14ac:dyDescent="0.3">
      <c r="A45" s="505" t="s">
        <v>1369</v>
      </c>
      <c r="B45" s="506" t="s">
        <v>1370</v>
      </c>
      <c r="C45" s="506" t="s">
        <v>1345</v>
      </c>
      <c r="D45" s="506" t="s">
        <v>1403</v>
      </c>
      <c r="E45" s="506"/>
      <c r="F45" s="510"/>
      <c r="G45" s="510"/>
      <c r="H45" s="510"/>
      <c r="I45" s="510"/>
      <c r="J45" s="510"/>
      <c r="K45" s="510"/>
      <c r="L45" s="510"/>
      <c r="M45" s="510"/>
      <c r="N45" s="510">
        <v>0</v>
      </c>
      <c r="O45" s="510">
        <v>0</v>
      </c>
      <c r="P45" s="527"/>
      <c r="Q45" s="511"/>
    </row>
    <row r="46" spans="1:17" ht="14.4" customHeight="1" x14ac:dyDescent="0.3">
      <c r="A46" s="505" t="s">
        <v>1369</v>
      </c>
      <c r="B46" s="506" t="s">
        <v>1370</v>
      </c>
      <c r="C46" s="506" t="s">
        <v>1345</v>
      </c>
      <c r="D46" s="506" t="s">
        <v>1409</v>
      </c>
      <c r="E46" s="506" t="s">
        <v>1410</v>
      </c>
      <c r="F46" s="510"/>
      <c r="G46" s="510"/>
      <c r="H46" s="510"/>
      <c r="I46" s="510"/>
      <c r="J46" s="510"/>
      <c r="K46" s="510"/>
      <c r="L46" s="510"/>
      <c r="M46" s="510"/>
      <c r="N46" s="510">
        <v>0</v>
      </c>
      <c r="O46" s="510">
        <v>0</v>
      </c>
      <c r="P46" s="527"/>
      <c r="Q46" s="511"/>
    </row>
    <row r="47" spans="1:17" ht="14.4" customHeight="1" x14ac:dyDescent="0.3">
      <c r="A47" s="505" t="s">
        <v>1433</v>
      </c>
      <c r="B47" s="506" t="s">
        <v>1350</v>
      </c>
      <c r="C47" s="506" t="s">
        <v>1345</v>
      </c>
      <c r="D47" s="506" t="s">
        <v>1346</v>
      </c>
      <c r="E47" s="506" t="s">
        <v>1347</v>
      </c>
      <c r="F47" s="510"/>
      <c r="G47" s="510"/>
      <c r="H47" s="510"/>
      <c r="I47" s="510"/>
      <c r="J47" s="510">
        <v>1</v>
      </c>
      <c r="K47" s="510">
        <v>37</v>
      </c>
      <c r="L47" s="510">
        <v>1</v>
      </c>
      <c r="M47" s="510">
        <v>37</v>
      </c>
      <c r="N47" s="510"/>
      <c r="O47" s="510"/>
      <c r="P47" s="527"/>
      <c r="Q47" s="511"/>
    </row>
    <row r="48" spans="1:17" ht="14.4" customHeight="1" x14ac:dyDescent="0.3">
      <c r="A48" s="505" t="s">
        <v>1433</v>
      </c>
      <c r="B48" s="506" t="s">
        <v>1350</v>
      </c>
      <c r="C48" s="506" t="s">
        <v>1345</v>
      </c>
      <c r="D48" s="506" t="s">
        <v>1353</v>
      </c>
      <c r="E48" s="506" t="s">
        <v>1354</v>
      </c>
      <c r="F48" s="510">
        <v>1</v>
      </c>
      <c r="G48" s="510">
        <v>2336</v>
      </c>
      <c r="H48" s="510"/>
      <c r="I48" s="510">
        <v>2336</v>
      </c>
      <c r="J48" s="510"/>
      <c r="K48" s="510"/>
      <c r="L48" s="510"/>
      <c r="M48" s="510"/>
      <c r="N48" s="510">
        <v>2</v>
      </c>
      <c r="O48" s="510">
        <v>4960</v>
      </c>
      <c r="P48" s="527"/>
      <c r="Q48" s="511">
        <v>2480</v>
      </c>
    </row>
    <row r="49" spans="1:17" ht="14.4" customHeight="1" x14ac:dyDescent="0.3">
      <c r="A49" s="505" t="s">
        <v>1433</v>
      </c>
      <c r="B49" s="506" t="s">
        <v>1350</v>
      </c>
      <c r="C49" s="506" t="s">
        <v>1345</v>
      </c>
      <c r="D49" s="506" t="s">
        <v>1357</v>
      </c>
      <c r="E49" s="506" t="s">
        <v>1358</v>
      </c>
      <c r="F49" s="510">
        <v>1</v>
      </c>
      <c r="G49" s="510">
        <v>327</v>
      </c>
      <c r="H49" s="510">
        <v>0.15571428571428572</v>
      </c>
      <c r="I49" s="510">
        <v>327</v>
      </c>
      <c r="J49" s="510">
        <v>6</v>
      </c>
      <c r="K49" s="510">
        <v>2100</v>
      </c>
      <c r="L49" s="510">
        <v>1</v>
      </c>
      <c r="M49" s="510">
        <v>350</v>
      </c>
      <c r="N49" s="510">
        <v>12</v>
      </c>
      <c r="O49" s="510">
        <v>4212</v>
      </c>
      <c r="P49" s="527">
        <v>2.0057142857142858</v>
      </c>
      <c r="Q49" s="511">
        <v>351</v>
      </c>
    </row>
    <row r="50" spans="1:17" ht="14.4" customHeight="1" x14ac:dyDescent="0.3">
      <c r="A50" s="505" t="s">
        <v>1433</v>
      </c>
      <c r="B50" s="506" t="s">
        <v>1350</v>
      </c>
      <c r="C50" s="506" t="s">
        <v>1345</v>
      </c>
      <c r="D50" s="506" t="s">
        <v>1361</v>
      </c>
      <c r="E50" s="506" t="s">
        <v>1362</v>
      </c>
      <c r="F50" s="510">
        <v>7</v>
      </c>
      <c r="G50" s="510">
        <v>10136</v>
      </c>
      <c r="H50" s="510">
        <v>0.47662936142198814</v>
      </c>
      <c r="I50" s="510">
        <v>1448</v>
      </c>
      <c r="J50" s="510">
        <v>14</v>
      </c>
      <c r="K50" s="510">
        <v>21266</v>
      </c>
      <c r="L50" s="510">
        <v>1</v>
      </c>
      <c r="M50" s="510">
        <v>1519</v>
      </c>
      <c r="N50" s="510">
        <v>23</v>
      </c>
      <c r="O50" s="510">
        <v>34960</v>
      </c>
      <c r="P50" s="527">
        <v>1.6439386814633687</v>
      </c>
      <c r="Q50" s="511">
        <v>1520</v>
      </c>
    </row>
    <row r="51" spans="1:17" ht="14.4" customHeight="1" x14ac:dyDescent="0.3">
      <c r="A51" s="505" t="s">
        <v>1433</v>
      </c>
      <c r="B51" s="506" t="s">
        <v>1370</v>
      </c>
      <c r="C51" s="506" t="s">
        <v>1345</v>
      </c>
      <c r="D51" s="506" t="s">
        <v>1373</v>
      </c>
      <c r="E51" s="506" t="s">
        <v>1374</v>
      </c>
      <c r="F51" s="510"/>
      <c r="G51" s="510"/>
      <c r="H51" s="510"/>
      <c r="I51" s="510"/>
      <c r="J51" s="510">
        <v>2</v>
      </c>
      <c r="K51" s="510">
        <v>628</v>
      </c>
      <c r="L51" s="510">
        <v>1</v>
      </c>
      <c r="M51" s="510">
        <v>314</v>
      </c>
      <c r="N51" s="510">
        <v>4</v>
      </c>
      <c r="O51" s="510">
        <v>1260</v>
      </c>
      <c r="P51" s="527">
        <v>2.0063694267515926</v>
      </c>
      <c r="Q51" s="511">
        <v>315</v>
      </c>
    </row>
    <row r="52" spans="1:17" ht="14.4" customHeight="1" x14ac:dyDescent="0.3">
      <c r="A52" s="505" t="s">
        <v>1433</v>
      </c>
      <c r="B52" s="506" t="s">
        <v>1370</v>
      </c>
      <c r="C52" s="506" t="s">
        <v>1345</v>
      </c>
      <c r="D52" s="506" t="s">
        <v>1434</v>
      </c>
      <c r="E52" s="506" t="s">
        <v>1435</v>
      </c>
      <c r="F52" s="510"/>
      <c r="G52" s="510"/>
      <c r="H52" s="510"/>
      <c r="I52" s="510"/>
      <c r="J52" s="510">
        <v>3</v>
      </c>
      <c r="K52" s="510">
        <v>19206</v>
      </c>
      <c r="L52" s="510">
        <v>1</v>
      </c>
      <c r="M52" s="510">
        <v>6402</v>
      </c>
      <c r="N52" s="510"/>
      <c r="O52" s="510"/>
      <c r="P52" s="527"/>
      <c r="Q52" s="511"/>
    </row>
    <row r="53" spans="1:17" ht="14.4" customHeight="1" x14ac:dyDescent="0.3">
      <c r="A53" s="505" t="s">
        <v>1433</v>
      </c>
      <c r="B53" s="506" t="s">
        <v>1370</v>
      </c>
      <c r="C53" s="506" t="s">
        <v>1345</v>
      </c>
      <c r="D53" s="506" t="s">
        <v>1375</v>
      </c>
      <c r="E53" s="506" t="s">
        <v>1376</v>
      </c>
      <c r="F53" s="510">
        <v>7</v>
      </c>
      <c r="G53" s="510">
        <v>8876</v>
      </c>
      <c r="H53" s="510">
        <v>0.53216619701420953</v>
      </c>
      <c r="I53" s="510">
        <v>1268</v>
      </c>
      <c r="J53" s="510">
        <v>13</v>
      </c>
      <c r="K53" s="510">
        <v>16679</v>
      </c>
      <c r="L53" s="510">
        <v>1</v>
      </c>
      <c r="M53" s="510">
        <v>1283</v>
      </c>
      <c r="N53" s="510">
        <v>16</v>
      </c>
      <c r="O53" s="510">
        <v>20560</v>
      </c>
      <c r="P53" s="527">
        <v>1.2326878110198454</v>
      </c>
      <c r="Q53" s="511">
        <v>1285</v>
      </c>
    </row>
    <row r="54" spans="1:17" ht="14.4" customHeight="1" x14ac:dyDescent="0.3">
      <c r="A54" s="505" t="s">
        <v>1433</v>
      </c>
      <c r="B54" s="506" t="s">
        <v>1370</v>
      </c>
      <c r="C54" s="506" t="s">
        <v>1345</v>
      </c>
      <c r="D54" s="506" t="s">
        <v>1377</v>
      </c>
      <c r="E54" s="506" t="s">
        <v>1378</v>
      </c>
      <c r="F54" s="510"/>
      <c r="G54" s="510"/>
      <c r="H54" s="510"/>
      <c r="I54" s="510"/>
      <c r="J54" s="510"/>
      <c r="K54" s="510"/>
      <c r="L54" s="510"/>
      <c r="M54" s="510"/>
      <c r="N54" s="510">
        <v>2</v>
      </c>
      <c r="O54" s="510">
        <v>19524</v>
      </c>
      <c r="P54" s="527"/>
      <c r="Q54" s="511">
        <v>9762</v>
      </c>
    </row>
    <row r="55" spans="1:17" ht="14.4" customHeight="1" x14ac:dyDescent="0.3">
      <c r="A55" s="505" t="s">
        <v>1433</v>
      </c>
      <c r="B55" s="506" t="s">
        <v>1370</v>
      </c>
      <c r="C55" s="506" t="s">
        <v>1345</v>
      </c>
      <c r="D55" s="506" t="s">
        <v>1383</v>
      </c>
      <c r="E55" s="506" t="s">
        <v>1384</v>
      </c>
      <c r="F55" s="510">
        <v>12</v>
      </c>
      <c r="G55" s="510">
        <v>27168</v>
      </c>
      <c r="H55" s="510">
        <v>0.42296674554739072</v>
      </c>
      <c r="I55" s="510">
        <v>2264</v>
      </c>
      <c r="J55" s="510">
        <v>28</v>
      </c>
      <c r="K55" s="510">
        <v>64232</v>
      </c>
      <c r="L55" s="510">
        <v>1</v>
      </c>
      <c r="M55" s="510">
        <v>2294</v>
      </c>
      <c r="N55" s="510">
        <v>53</v>
      </c>
      <c r="O55" s="510">
        <v>121741</v>
      </c>
      <c r="P55" s="527">
        <v>1.8953325445260929</v>
      </c>
      <c r="Q55" s="511">
        <v>2297</v>
      </c>
    </row>
    <row r="56" spans="1:17" ht="14.4" customHeight="1" x14ac:dyDescent="0.3">
      <c r="A56" s="505" t="s">
        <v>1433</v>
      </c>
      <c r="B56" s="506" t="s">
        <v>1370</v>
      </c>
      <c r="C56" s="506" t="s">
        <v>1345</v>
      </c>
      <c r="D56" s="506" t="s">
        <v>1391</v>
      </c>
      <c r="E56" s="506" t="s">
        <v>1392</v>
      </c>
      <c r="F56" s="510"/>
      <c r="G56" s="510"/>
      <c r="H56" s="510"/>
      <c r="I56" s="510"/>
      <c r="J56" s="510">
        <v>2</v>
      </c>
      <c r="K56" s="510">
        <v>13860</v>
      </c>
      <c r="L56" s="510">
        <v>1</v>
      </c>
      <c r="M56" s="510">
        <v>6930</v>
      </c>
      <c r="N56" s="510">
        <v>3</v>
      </c>
      <c r="O56" s="510">
        <v>20808</v>
      </c>
      <c r="P56" s="527">
        <v>1.5012987012987014</v>
      </c>
      <c r="Q56" s="511">
        <v>6936</v>
      </c>
    </row>
    <row r="57" spans="1:17" ht="14.4" customHeight="1" x14ac:dyDescent="0.3">
      <c r="A57" s="505" t="s">
        <v>1433</v>
      </c>
      <c r="B57" s="506" t="s">
        <v>1370</v>
      </c>
      <c r="C57" s="506" t="s">
        <v>1345</v>
      </c>
      <c r="D57" s="506" t="s">
        <v>1393</v>
      </c>
      <c r="E57" s="506" t="s">
        <v>1394</v>
      </c>
      <c r="F57" s="510"/>
      <c r="G57" s="510"/>
      <c r="H57" s="510"/>
      <c r="I57" s="510"/>
      <c r="J57" s="510">
        <v>1</v>
      </c>
      <c r="K57" s="510">
        <v>3559</v>
      </c>
      <c r="L57" s="510">
        <v>1</v>
      </c>
      <c r="M57" s="510">
        <v>3559</v>
      </c>
      <c r="N57" s="510">
        <v>2</v>
      </c>
      <c r="O57" s="510">
        <v>7124</v>
      </c>
      <c r="P57" s="527">
        <v>2.0016858668165214</v>
      </c>
      <c r="Q57" s="511">
        <v>3562</v>
      </c>
    </row>
    <row r="58" spans="1:17" ht="14.4" customHeight="1" x14ac:dyDescent="0.3">
      <c r="A58" s="505" t="s">
        <v>1436</v>
      </c>
      <c r="B58" s="506" t="s">
        <v>1350</v>
      </c>
      <c r="C58" s="506" t="s">
        <v>1345</v>
      </c>
      <c r="D58" s="506" t="s">
        <v>1357</v>
      </c>
      <c r="E58" s="506" t="s">
        <v>1358</v>
      </c>
      <c r="F58" s="510"/>
      <c r="G58" s="510"/>
      <c r="H58" s="510"/>
      <c r="I58" s="510"/>
      <c r="J58" s="510">
        <v>1</v>
      </c>
      <c r="K58" s="510">
        <v>350</v>
      </c>
      <c r="L58" s="510">
        <v>1</v>
      </c>
      <c r="M58" s="510">
        <v>350</v>
      </c>
      <c r="N58" s="510"/>
      <c r="O58" s="510"/>
      <c r="P58" s="527"/>
      <c r="Q58" s="511"/>
    </row>
    <row r="59" spans="1:17" ht="14.4" customHeight="1" x14ac:dyDescent="0.3">
      <c r="A59" s="505" t="s">
        <v>1436</v>
      </c>
      <c r="B59" s="506" t="s">
        <v>1370</v>
      </c>
      <c r="C59" s="506" t="s">
        <v>1345</v>
      </c>
      <c r="D59" s="506" t="s">
        <v>1375</v>
      </c>
      <c r="E59" s="506" t="s">
        <v>1376</v>
      </c>
      <c r="F59" s="510"/>
      <c r="G59" s="510"/>
      <c r="H59" s="510"/>
      <c r="I59" s="510"/>
      <c r="J59" s="510">
        <v>1</v>
      </c>
      <c r="K59" s="510">
        <v>1283</v>
      </c>
      <c r="L59" s="510">
        <v>1</v>
      </c>
      <c r="M59" s="510">
        <v>1283</v>
      </c>
      <c r="N59" s="510"/>
      <c r="O59" s="510"/>
      <c r="P59" s="527"/>
      <c r="Q59" s="511"/>
    </row>
    <row r="60" spans="1:17" ht="14.4" customHeight="1" x14ac:dyDescent="0.3">
      <c r="A60" s="505" t="s">
        <v>1436</v>
      </c>
      <c r="B60" s="506" t="s">
        <v>1370</v>
      </c>
      <c r="C60" s="506" t="s">
        <v>1345</v>
      </c>
      <c r="D60" s="506" t="s">
        <v>1383</v>
      </c>
      <c r="E60" s="506" t="s">
        <v>1384</v>
      </c>
      <c r="F60" s="510"/>
      <c r="G60" s="510"/>
      <c r="H60" s="510"/>
      <c r="I60" s="510"/>
      <c r="J60" s="510">
        <v>14</v>
      </c>
      <c r="K60" s="510">
        <v>32116</v>
      </c>
      <c r="L60" s="510">
        <v>1</v>
      </c>
      <c r="M60" s="510">
        <v>2294</v>
      </c>
      <c r="N60" s="510"/>
      <c r="O60" s="510"/>
      <c r="P60" s="527"/>
      <c r="Q60" s="511"/>
    </row>
    <row r="61" spans="1:17" ht="14.4" customHeight="1" x14ac:dyDescent="0.3">
      <c r="A61" s="505" t="s">
        <v>1437</v>
      </c>
      <c r="B61" s="506" t="s">
        <v>1350</v>
      </c>
      <c r="C61" s="506" t="s">
        <v>1345</v>
      </c>
      <c r="D61" s="506" t="s">
        <v>1353</v>
      </c>
      <c r="E61" s="506" t="s">
        <v>1354</v>
      </c>
      <c r="F61" s="510"/>
      <c r="G61" s="510"/>
      <c r="H61" s="510"/>
      <c r="I61" s="510"/>
      <c r="J61" s="510"/>
      <c r="K61" s="510"/>
      <c r="L61" s="510"/>
      <c r="M61" s="510"/>
      <c r="N61" s="510">
        <v>1</v>
      </c>
      <c r="O61" s="510">
        <v>2480</v>
      </c>
      <c r="P61" s="527"/>
      <c r="Q61" s="511">
        <v>2480</v>
      </c>
    </row>
    <row r="62" spans="1:17" ht="14.4" customHeight="1" x14ac:dyDescent="0.3">
      <c r="A62" s="505" t="s">
        <v>1437</v>
      </c>
      <c r="B62" s="506" t="s">
        <v>1350</v>
      </c>
      <c r="C62" s="506" t="s">
        <v>1345</v>
      </c>
      <c r="D62" s="506" t="s">
        <v>1357</v>
      </c>
      <c r="E62" s="506" t="s">
        <v>1358</v>
      </c>
      <c r="F62" s="510">
        <v>2</v>
      </c>
      <c r="G62" s="510">
        <v>654</v>
      </c>
      <c r="H62" s="510">
        <v>0.37371428571428572</v>
      </c>
      <c r="I62" s="510">
        <v>327</v>
      </c>
      <c r="J62" s="510">
        <v>5</v>
      </c>
      <c r="K62" s="510">
        <v>1750</v>
      </c>
      <c r="L62" s="510">
        <v>1</v>
      </c>
      <c r="M62" s="510">
        <v>350</v>
      </c>
      <c r="N62" s="510"/>
      <c r="O62" s="510"/>
      <c r="P62" s="527"/>
      <c r="Q62" s="511"/>
    </row>
    <row r="63" spans="1:17" ht="14.4" customHeight="1" x14ac:dyDescent="0.3">
      <c r="A63" s="505" t="s">
        <v>1437</v>
      </c>
      <c r="B63" s="506" t="s">
        <v>1350</v>
      </c>
      <c r="C63" s="506" t="s">
        <v>1345</v>
      </c>
      <c r="D63" s="506" t="s">
        <v>1361</v>
      </c>
      <c r="E63" s="506" t="s">
        <v>1362</v>
      </c>
      <c r="F63" s="510">
        <v>22</v>
      </c>
      <c r="G63" s="510">
        <v>31856</v>
      </c>
      <c r="H63" s="510">
        <v>0.77672932972472142</v>
      </c>
      <c r="I63" s="510">
        <v>1448</v>
      </c>
      <c r="J63" s="510">
        <v>27</v>
      </c>
      <c r="K63" s="510">
        <v>41013</v>
      </c>
      <c r="L63" s="510">
        <v>1</v>
      </c>
      <c r="M63" s="510">
        <v>1519</v>
      </c>
      <c r="N63" s="510">
        <v>32</v>
      </c>
      <c r="O63" s="510">
        <v>48640</v>
      </c>
      <c r="P63" s="527">
        <v>1.185965425596762</v>
      </c>
      <c r="Q63" s="511">
        <v>1520</v>
      </c>
    </row>
    <row r="64" spans="1:17" ht="14.4" customHeight="1" x14ac:dyDescent="0.3">
      <c r="A64" s="505" t="s">
        <v>1437</v>
      </c>
      <c r="B64" s="506" t="s">
        <v>1370</v>
      </c>
      <c r="C64" s="506" t="s">
        <v>1345</v>
      </c>
      <c r="D64" s="506" t="s">
        <v>1375</v>
      </c>
      <c r="E64" s="506" t="s">
        <v>1376</v>
      </c>
      <c r="F64" s="510">
        <v>20</v>
      </c>
      <c r="G64" s="510">
        <v>25360</v>
      </c>
      <c r="H64" s="510">
        <v>0.94124633485506437</v>
      </c>
      <c r="I64" s="510">
        <v>1268</v>
      </c>
      <c r="J64" s="510">
        <v>21</v>
      </c>
      <c r="K64" s="510">
        <v>26943</v>
      </c>
      <c r="L64" s="510">
        <v>1</v>
      </c>
      <c r="M64" s="510">
        <v>1283</v>
      </c>
      <c r="N64" s="510">
        <v>29</v>
      </c>
      <c r="O64" s="510">
        <v>37265</v>
      </c>
      <c r="P64" s="527">
        <v>1.3831050736740527</v>
      </c>
      <c r="Q64" s="511">
        <v>1285</v>
      </c>
    </row>
    <row r="65" spans="1:17" ht="14.4" customHeight="1" x14ac:dyDescent="0.3">
      <c r="A65" s="505" t="s">
        <v>1437</v>
      </c>
      <c r="B65" s="506" t="s">
        <v>1370</v>
      </c>
      <c r="C65" s="506" t="s">
        <v>1345</v>
      </c>
      <c r="D65" s="506" t="s">
        <v>1375</v>
      </c>
      <c r="E65" s="506"/>
      <c r="F65" s="510">
        <v>6</v>
      </c>
      <c r="G65" s="510">
        <v>7608</v>
      </c>
      <c r="H65" s="510">
        <v>1.1859703819173812</v>
      </c>
      <c r="I65" s="510">
        <v>1268</v>
      </c>
      <c r="J65" s="510">
        <v>5</v>
      </c>
      <c r="K65" s="510">
        <v>6415</v>
      </c>
      <c r="L65" s="510">
        <v>1</v>
      </c>
      <c r="M65" s="510">
        <v>1283</v>
      </c>
      <c r="N65" s="510">
        <v>1</v>
      </c>
      <c r="O65" s="510">
        <v>1285</v>
      </c>
      <c r="P65" s="527">
        <v>0.20031176929072486</v>
      </c>
      <c r="Q65" s="511">
        <v>1285</v>
      </c>
    </row>
    <row r="66" spans="1:17" ht="14.4" customHeight="1" x14ac:dyDescent="0.3">
      <c r="A66" s="505" t="s">
        <v>1437</v>
      </c>
      <c r="B66" s="506" t="s">
        <v>1370</v>
      </c>
      <c r="C66" s="506" t="s">
        <v>1345</v>
      </c>
      <c r="D66" s="506" t="s">
        <v>1383</v>
      </c>
      <c r="E66" s="506" t="s">
        <v>1384</v>
      </c>
      <c r="F66" s="510">
        <v>8</v>
      </c>
      <c r="G66" s="510">
        <v>18112</v>
      </c>
      <c r="H66" s="510">
        <v>0.98692240627724503</v>
      </c>
      <c r="I66" s="510">
        <v>2264</v>
      </c>
      <c r="J66" s="510">
        <v>8</v>
      </c>
      <c r="K66" s="510">
        <v>18352</v>
      </c>
      <c r="L66" s="510">
        <v>1</v>
      </c>
      <c r="M66" s="510">
        <v>2294</v>
      </c>
      <c r="N66" s="510"/>
      <c r="O66" s="510"/>
      <c r="P66" s="527"/>
      <c r="Q66" s="511"/>
    </row>
    <row r="67" spans="1:17" ht="14.4" customHeight="1" x14ac:dyDescent="0.3">
      <c r="A67" s="505" t="s">
        <v>1438</v>
      </c>
      <c r="B67" s="506" t="s">
        <v>1350</v>
      </c>
      <c r="C67" s="506" t="s">
        <v>1345</v>
      </c>
      <c r="D67" s="506" t="s">
        <v>1361</v>
      </c>
      <c r="E67" s="506" t="s">
        <v>1362</v>
      </c>
      <c r="F67" s="510"/>
      <c r="G67" s="510"/>
      <c r="H67" s="510"/>
      <c r="I67" s="510"/>
      <c r="J67" s="510"/>
      <c r="K67" s="510"/>
      <c r="L67" s="510"/>
      <c r="M67" s="510"/>
      <c r="N67" s="510">
        <v>1</v>
      </c>
      <c r="O67" s="510">
        <v>1520</v>
      </c>
      <c r="P67" s="527"/>
      <c r="Q67" s="511">
        <v>1520</v>
      </c>
    </row>
    <row r="68" spans="1:17" ht="14.4" customHeight="1" x14ac:dyDescent="0.3">
      <c r="A68" s="505" t="s">
        <v>1439</v>
      </c>
      <c r="B68" s="506" t="s">
        <v>1350</v>
      </c>
      <c r="C68" s="506" t="s">
        <v>1345</v>
      </c>
      <c r="D68" s="506" t="s">
        <v>1361</v>
      </c>
      <c r="E68" s="506" t="s">
        <v>1362</v>
      </c>
      <c r="F68" s="510"/>
      <c r="G68" s="510"/>
      <c r="H68" s="510"/>
      <c r="I68" s="510"/>
      <c r="J68" s="510">
        <v>1</v>
      </c>
      <c r="K68" s="510">
        <v>1519</v>
      </c>
      <c r="L68" s="510">
        <v>1</v>
      </c>
      <c r="M68" s="510">
        <v>1519</v>
      </c>
      <c r="N68" s="510"/>
      <c r="O68" s="510"/>
      <c r="P68" s="527"/>
      <c r="Q68" s="511"/>
    </row>
    <row r="69" spans="1:17" ht="14.4" customHeight="1" x14ac:dyDescent="0.3">
      <c r="A69" s="505" t="s">
        <v>1440</v>
      </c>
      <c r="B69" s="506" t="s">
        <v>1350</v>
      </c>
      <c r="C69" s="506" t="s">
        <v>1345</v>
      </c>
      <c r="D69" s="506" t="s">
        <v>1353</v>
      </c>
      <c r="E69" s="506" t="s">
        <v>1354</v>
      </c>
      <c r="F69" s="510"/>
      <c r="G69" s="510"/>
      <c r="H69" s="510"/>
      <c r="I69" s="510"/>
      <c r="J69" s="510">
        <v>1</v>
      </c>
      <c r="K69" s="510">
        <v>2478</v>
      </c>
      <c r="L69" s="510">
        <v>1</v>
      </c>
      <c r="M69" s="510">
        <v>2478</v>
      </c>
      <c r="N69" s="510"/>
      <c r="O69" s="510"/>
      <c r="P69" s="527"/>
      <c r="Q69" s="511"/>
    </row>
    <row r="70" spans="1:17" ht="14.4" customHeight="1" x14ac:dyDescent="0.3">
      <c r="A70" s="505" t="s">
        <v>1440</v>
      </c>
      <c r="B70" s="506" t="s">
        <v>1350</v>
      </c>
      <c r="C70" s="506" t="s">
        <v>1345</v>
      </c>
      <c r="D70" s="506" t="s">
        <v>1357</v>
      </c>
      <c r="E70" s="506" t="s">
        <v>1358</v>
      </c>
      <c r="F70" s="510"/>
      <c r="G70" s="510"/>
      <c r="H70" s="510"/>
      <c r="I70" s="510"/>
      <c r="J70" s="510">
        <v>1</v>
      </c>
      <c r="K70" s="510">
        <v>350</v>
      </c>
      <c r="L70" s="510">
        <v>1</v>
      </c>
      <c r="M70" s="510">
        <v>350</v>
      </c>
      <c r="N70" s="510"/>
      <c r="O70" s="510"/>
      <c r="P70" s="527"/>
      <c r="Q70" s="511"/>
    </row>
    <row r="71" spans="1:17" ht="14.4" customHeight="1" x14ac:dyDescent="0.3">
      <c r="A71" s="505" t="s">
        <v>1440</v>
      </c>
      <c r="B71" s="506" t="s">
        <v>1350</v>
      </c>
      <c r="C71" s="506" t="s">
        <v>1345</v>
      </c>
      <c r="D71" s="506" t="s">
        <v>1361</v>
      </c>
      <c r="E71" s="506" t="s">
        <v>1362</v>
      </c>
      <c r="F71" s="510">
        <v>2</v>
      </c>
      <c r="G71" s="510">
        <v>2896</v>
      </c>
      <c r="H71" s="510"/>
      <c r="I71" s="510">
        <v>1448</v>
      </c>
      <c r="J71" s="510"/>
      <c r="K71" s="510"/>
      <c r="L71" s="510"/>
      <c r="M71" s="510"/>
      <c r="N71" s="510">
        <v>5</v>
      </c>
      <c r="O71" s="510">
        <v>7600</v>
      </c>
      <c r="P71" s="527"/>
      <c r="Q71" s="511">
        <v>1520</v>
      </c>
    </row>
    <row r="72" spans="1:17" ht="14.4" customHeight="1" x14ac:dyDescent="0.3">
      <c r="A72" s="505" t="s">
        <v>1440</v>
      </c>
      <c r="B72" s="506" t="s">
        <v>1370</v>
      </c>
      <c r="C72" s="506" t="s">
        <v>1345</v>
      </c>
      <c r="D72" s="506" t="s">
        <v>1375</v>
      </c>
      <c r="E72" s="506" t="s">
        <v>1376</v>
      </c>
      <c r="F72" s="510">
        <v>2</v>
      </c>
      <c r="G72" s="510">
        <v>2536</v>
      </c>
      <c r="H72" s="510"/>
      <c r="I72" s="510">
        <v>1268</v>
      </c>
      <c r="J72" s="510"/>
      <c r="K72" s="510"/>
      <c r="L72" s="510"/>
      <c r="M72" s="510"/>
      <c r="N72" s="510">
        <v>4</v>
      </c>
      <c r="O72" s="510">
        <v>5140</v>
      </c>
      <c r="P72" s="527"/>
      <c r="Q72" s="511">
        <v>1285</v>
      </c>
    </row>
    <row r="73" spans="1:17" ht="14.4" customHeight="1" x14ac:dyDescent="0.3">
      <c r="A73" s="505" t="s">
        <v>1440</v>
      </c>
      <c r="B73" s="506" t="s">
        <v>1370</v>
      </c>
      <c r="C73" s="506" t="s">
        <v>1345</v>
      </c>
      <c r="D73" s="506" t="s">
        <v>1375</v>
      </c>
      <c r="E73" s="506"/>
      <c r="F73" s="510"/>
      <c r="G73" s="510"/>
      <c r="H73" s="510"/>
      <c r="I73" s="510"/>
      <c r="J73" s="510"/>
      <c r="K73" s="510"/>
      <c r="L73" s="510"/>
      <c r="M73" s="510"/>
      <c r="N73" s="510">
        <v>1</v>
      </c>
      <c r="O73" s="510">
        <v>1285</v>
      </c>
      <c r="P73" s="527"/>
      <c r="Q73" s="511">
        <v>1285</v>
      </c>
    </row>
    <row r="74" spans="1:17" ht="14.4" customHeight="1" x14ac:dyDescent="0.3">
      <c r="A74" s="505" t="s">
        <v>1440</v>
      </c>
      <c r="B74" s="506" t="s">
        <v>1370</v>
      </c>
      <c r="C74" s="506" t="s">
        <v>1345</v>
      </c>
      <c r="D74" s="506" t="s">
        <v>1381</v>
      </c>
      <c r="E74" s="506" t="s">
        <v>1382</v>
      </c>
      <c r="F74" s="510"/>
      <c r="G74" s="510"/>
      <c r="H74" s="510"/>
      <c r="I74" s="510"/>
      <c r="J74" s="510">
        <v>1</v>
      </c>
      <c r="K74" s="510">
        <v>1011</v>
      </c>
      <c r="L74" s="510">
        <v>1</v>
      </c>
      <c r="M74" s="510">
        <v>1011</v>
      </c>
      <c r="N74" s="510"/>
      <c r="O74" s="510"/>
      <c r="P74" s="527"/>
      <c r="Q74" s="511"/>
    </row>
    <row r="75" spans="1:17" ht="14.4" customHeight="1" x14ac:dyDescent="0.3">
      <c r="A75" s="505" t="s">
        <v>1440</v>
      </c>
      <c r="B75" s="506" t="s">
        <v>1370</v>
      </c>
      <c r="C75" s="506" t="s">
        <v>1345</v>
      </c>
      <c r="D75" s="506" t="s">
        <v>1383</v>
      </c>
      <c r="E75" s="506" t="s">
        <v>1384</v>
      </c>
      <c r="F75" s="510"/>
      <c r="G75" s="510"/>
      <c r="H75" s="510"/>
      <c r="I75" s="510"/>
      <c r="J75" s="510">
        <v>2</v>
      </c>
      <c r="K75" s="510">
        <v>4588</v>
      </c>
      <c r="L75" s="510">
        <v>1</v>
      </c>
      <c r="M75" s="510">
        <v>2294</v>
      </c>
      <c r="N75" s="510"/>
      <c r="O75" s="510"/>
      <c r="P75" s="527"/>
      <c r="Q75" s="511"/>
    </row>
    <row r="76" spans="1:17" ht="14.4" customHeight="1" x14ac:dyDescent="0.3">
      <c r="A76" s="505" t="s">
        <v>1441</v>
      </c>
      <c r="B76" s="506" t="s">
        <v>1350</v>
      </c>
      <c r="C76" s="506" t="s">
        <v>1345</v>
      </c>
      <c r="D76" s="506" t="s">
        <v>1361</v>
      </c>
      <c r="E76" s="506" t="s">
        <v>1362</v>
      </c>
      <c r="F76" s="510"/>
      <c r="G76" s="510"/>
      <c r="H76" s="510"/>
      <c r="I76" s="510"/>
      <c r="J76" s="510">
        <v>1</v>
      </c>
      <c r="K76" s="510">
        <v>1519</v>
      </c>
      <c r="L76" s="510">
        <v>1</v>
      </c>
      <c r="M76" s="510">
        <v>1519</v>
      </c>
      <c r="N76" s="510"/>
      <c r="O76" s="510"/>
      <c r="P76" s="527"/>
      <c r="Q76" s="511"/>
    </row>
    <row r="77" spans="1:17" ht="14.4" customHeight="1" x14ac:dyDescent="0.3">
      <c r="A77" s="505" t="s">
        <v>1441</v>
      </c>
      <c r="B77" s="506" t="s">
        <v>1370</v>
      </c>
      <c r="C77" s="506" t="s">
        <v>1345</v>
      </c>
      <c r="D77" s="506" t="s">
        <v>1375</v>
      </c>
      <c r="E77" s="506" t="s">
        <v>1376</v>
      </c>
      <c r="F77" s="510"/>
      <c r="G77" s="510"/>
      <c r="H77" s="510"/>
      <c r="I77" s="510"/>
      <c r="J77" s="510">
        <v>1</v>
      </c>
      <c r="K77" s="510">
        <v>1283</v>
      </c>
      <c r="L77" s="510">
        <v>1</v>
      </c>
      <c r="M77" s="510">
        <v>1283</v>
      </c>
      <c r="N77" s="510"/>
      <c r="O77" s="510"/>
      <c r="P77" s="527"/>
      <c r="Q77" s="511"/>
    </row>
    <row r="78" spans="1:17" ht="14.4" customHeight="1" x14ac:dyDescent="0.3">
      <c r="A78" s="505" t="s">
        <v>1442</v>
      </c>
      <c r="B78" s="506" t="s">
        <v>1350</v>
      </c>
      <c r="C78" s="506" t="s">
        <v>1345</v>
      </c>
      <c r="D78" s="506" t="s">
        <v>1357</v>
      </c>
      <c r="E78" s="506" t="s">
        <v>1358</v>
      </c>
      <c r="F78" s="510"/>
      <c r="G78" s="510"/>
      <c r="H78" s="510"/>
      <c r="I78" s="510"/>
      <c r="J78" s="510">
        <v>1</v>
      </c>
      <c r="K78" s="510">
        <v>350</v>
      </c>
      <c r="L78" s="510">
        <v>1</v>
      </c>
      <c r="M78" s="510">
        <v>350</v>
      </c>
      <c r="N78" s="510"/>
      <c r="O78" s="510"/>
      <c r="P78" s="527"/>
      <c r="Q78" s="511"/>
    </row>
    <row r="79" spans="1:17" ht="14.4" customHeight="1" x14ac:dyDescent="0.3">
      <c r="A79" s="505" t="s">
        <v>1442</v>
      </c>
      <c r="B79" s="506" t="s">
        <v>1370</v>
      </c>
      <c r="C79" s="506" t="s">
        <v>1345</v>
      </c>
      <c r="D79" s="506" t="s">
        <v>1375</v>
      </c>
      <c r="E79" s="506" t="s">
        <v>1376</v>
      </c>
      <c r="F79" s="510"/>
      <c r="G79" s="510"/>
      <c r="H79" s="510"/>
      <c r="I79" s="510"/>
      <c r="J79" s="510">
        <v>1</v>
      </c>
      <c r="K79" s="510">
        <v>1283</v>
      </c>
      <c r="L79" s="510">
        <v>1</v>
      </c>
      <c r="M79" s="510">
        <v>1283</v>
      </c>
      <c r="N79" s="510"/>
      <c r="O79" s="510"/>
      <c r="P79" s="527"/>
      <c r="Q79" s="511"/>
    </row>
    <row r="80" spans="1:17" ht="14.4" customHeight="1" x14ac:dyDescent="0.3">
      <c r="A80" s="505" t="s">
        <v>1442</v>
      </c>
      <c r="B80" s="506" t="s">
        <v>1370</v>
      </c>
      <c r="C80" s="506" t="s">
        <v>1345</v>
      </c>
      <c r="D80" s="506" t="s">
        <v>1383</v>
      </c>
      <c r="E80" s="506"/>
      <c r="F80" s="510"/>
      <c r="G80" s="510"/>
      <c r="H80" s="510"/>
      <c r="I80" s="510"/>
      <c r="J80" s="510">
        <v>2</v>
      </c>
      <c r="K80" s="510">
        <v>4588</v>
      </c>
      <c r="L80" s="510">
        <v>1</v>
      </c>
      <c r="M80" s="510">
        <v>2294</v>
      </c>
      <c r="N80" s="510"/>
      <c r="O80" s="510"/>
      <c r="P80" s="527"/>
      <c r="Q80" s="511"/>
    </row>
    <row r="81" spans="1:17" ht="14.4" customHeight="1" x14ac:dyDescent="0.3">
      <c r="A81" s="505" t="s">
        <v>1443</v>
      </c>
      <c r="B81" s="506" t="s">
        <v>1350</v>
      </c>
      <c r="C81" s="506" t="s">
        <v>1345</v>
      </c>
      <c r="D81" s="506" t="s">
        <v>1361</v>
      </c>
      <c r="E81" s="506" t="s">
        <v>1362</v>
      </c>
      <c r="F81" s="510"/>
      <c r="G81" s="510"/>
      <c r="H81" s="510"/>
      <c r="I81" s="510"/>
      <c r="J81" s="510"/>
      <c r="K81" s="510"/>
      <c r="L81" s="510"/>
      <c r="M81" s="510"/>
      <c r="N81" s="510">
        <v>1</v>
      </c>
      <c r="O81" s="510">
        <v>1520</v>
      </c>
      <c r="P81" s="527"/>
      <c r="Q81" s="511">
        <v>1520</v>
      </c>
    </row>
    <row r="82" spans="1:17" ht="14.4" customHeight="1" thickBot="1" x14ac:dyDescent="0.35">
      <c r="A82" s="512" t="s">
        <v>1443</v>
      </c>
      <c r="B82" s="513" t="s">
        <v>1370</v>
      </c>
      <c r="C82" s="513" t="s">
        <v>1345</v>
      </c>
      <c r="D82" s="513" t="s">
        <v>1375</v>
      </c>
      <c r="E82" s="513" t="s">
        <v>1376</v>
      </c>
      <c r="F82" s="517"/>
      <c r="G82" s="517"/>
      <c r="H82" s="517"/>
      <c r="I82" s="517"/>
      <c r="J82" s="517"/>
      <c r="K82" s="517"/>
      <c r="L82" s="517"/>
      <c r="M82" s="517"/>
      <c r="N82" s="517">
        <v>1</v>
      </c>
      <c r="O82" s="517">
        <v>1285</v>
      </c>
      <c r="P82" s="529"/>
      <c r="Q82" s="518">
        <v>1285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135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266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2016</v>
      </c>
      <c r="D3" s="7"/>
      <c r="E3" s="335">
        <v>2017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231</v>
      </c>
      <c r="J4" s="269" t="s">
        <v>232</v>
      </c>
    </row>
    <row r="5" spans="1:10" ht="14.4" customHeight="1" x14ac:dyDescent="0.3">
      <c r="A5" s="112" t="str">
        <f>HYPERLINK("#'Léky Žádanky'!A1","Léky (Kč)")</f>
        <v>Léky (Kč)</v>
      </c>
      <c r="B5" s="27">
        <v>29.976089999999967</v>
      </c>
      <c r="C5" s="29">
        <v>29.18738999999999</v>
      </c>
      <c r="D5" s="8"/>
      <c r="E5" s="117">
        <v>32.974739999999983</v>
      </c>
      <c r="F5" s="28">
        <v>50.202601165771483</v>
      </c>
      <c r="G5" s="116">
        <f>E5-F5</f>
        <v>-17.2278611657715</v>
      </c>
      <c r="H5" s="122">
        <f>IF(F5&lt;0.00000001,"",E5/F5)</f>
        <v>0.65683329616957009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4332.7158700000036</v>
      </c>
      <c r="C6" s="31">
        <v>4529.0269000000008</v>
      </c>
      <c r="D6" s="8"/>
      <c r="E6" s="118">
        <v>4545.3414300000013</v>
      </c>
      <c r="F6" s="30">
        <v>4761.6504269104007</v>
      </c>
      <c r="G6" s="119">
        <f>E6-F6</f>
        <v>-216.3089969103994</v>
      </c>
      <c r="H6" s="123">
        <f>IF(F6&lt;0.00000001,"",E6/F6)</f>
        <v>0.95457268436004206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14548.511909999999</v>
      </c>
      <c r="C7" s="31">
        <v>17457.589269999997</v>
      </c>
      <c r="D7" s="8"/>
      <c r="E7" s="118">
        <v>19212.99785</v>
      </c>
      <c r="F7" s="30">
        <v>17135</v>
      </c>
      <c r="G7" s="119">
        <f>E7-F7</f>
        <v>2077.9978499999997</v>
      </c>
      <c r="H7" s="123">
        <f>IF(F7&lt;0.00000001,"",E7/F7)</f>
        <v>1.1212721243069741</v>
      </c>
    </row>
    <row r="8" spans="1:10" ht="14.4" customHeight="1" thickBot="1" x14ac:dyDescent="0.35">
      <c r="A8" s="1" t="s">
        <v>75</v>
      </c>
      <c r="B8" s="11">
        <v>3842.2429799999973</v>
      </c>
      <c r="C8" s="33">
        <v>3920.6101400000007</v>
      </c>
      <c r="D8" s="8"/>
      <c r="E8" s="120">
        <v>3350.2897899999962</v>
      </c>
      <c r="F8" s="32">
        <v>3021.2375601425165</v>
      </c>
      <c r="G8" s="121">
        <f>E8-F8</f>
        <v>329.05222985747969</v>
      </c>
      <c r="H8" s="124">
        <f>IF(F8&lt;0.00000001,"",E8/F8)</f>
        <v>1.108913060726664</v>
      </c>
    </row>
    <row r="9" spans="1:10" ht="14.4" customHeight="1" thickBot="1" x14ac:dyDescent="0.35">
      <c r="A9" s="2" t="s">
        <v>76</v>
      </c>
      <c r="B9" s="3">
        <v>22753.44685</v>
      </c>
      <c r="C9" s="35">
        <v>25936.413699999997</v>
      </c>
      <c r="D9" s="8"/>
      <c r="E9" s="3">
        <v>27141.603809999997</v>
      </c>
      <c r="F9" s="34">
        <v>24968.090588218689</v>
      </c>
      <c r="G9" s="34">
        <f>E9-F9</f>
        <v>2173.5132217813079</v>
      </c>
      <c r="H9" s="125">
        <f>IF(F9&lt;0.00000001,"",E9/F9)</f>
        <v>1.0870516395357397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74298.476360000015</v>
      </c>
      <c r="C11" s="29">
        <f>IF(ISERROR(VLOOKUP("Celkem:",'ZV Vykáz.-A'!A:H,5,0)),0,VLOOKUP("Celkem:",'ZV Vykáz.-A'!A:H,5,0)/1000)</f>
        <v>94591.198310000007</v>
      </c>
      <c r="D11" s="8"/>
      <c r="E11" s="117">
        <f>IF(ISERROR(VLOOKUP("Celkem:",'ZV Vykáz.-A'!A:H,8,0)),0,VLOOKUP("Celkem:",'ZV Vykáz.-A'!A:H,8,0)/1000)</f>
        <v>76921.407879999999</v>
      </c>
      <c r="F11" s="28">
        <f>C11</f>
        <v>94591.198310000007</v>
      </c>
      <c r="G11" s="116">
        <f>E11-F11</f>
        <v>-17669.790430000008</v>
      </c>
      <c r="H11" s="122">
        <f>IF(F11&lt;0.00000001,"",E11/F11)</f>
        <v>0.81319836574972337</v>
      </c>
      <c r="I11" s="116">
        <f>E11-B11</f>
        <v>2622.9315199999837</v>
      </c>
      <c r="J11" s="122">
        <f>IF(B11&lt;0.00000001,"",E11/B11)</f>
        <v>1.0353026286473364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74298.476360000015</v>
      </c>
      <c r="C13" s="37">
        <f>SUM(C11:C12)</f>
        <v>94591.198310000007</v>
      </c>
      <c r="D13" s="8"/>
      <c r="E13" s="5">
        <f>SUM(E11:E12)</f>
        <v>76921.407879999999</v>
      </c>
      <c r="F13" s="36">
        <f>SUM(F11:F12)</f>
        <v>94591.198310000007</v>
      </c>
      <c r="G13" s="36">
        <f>E13-F13</f>
        <v>-17669.790430000008</v>
      </c>
      <c r="H13" s="126">
        <f>IF(F13&lt;0.00000001,"",E13/F13)</f>
        <v>0.81319836574972337</v>
      </c>
      <c r="I13" s="36">
        <f>SUM(I11:I12)</f>
        <v>2622.9315199999837</v>
      </c>
      <c r="J13" s="126">
        <f>IF(B13&lt;0.00000001,"",E13/B13)</f>
        <v>1.0353026286473364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3.2653723565403459</v>
      </c>
      <c r="C15" s="39">
        <f>IF(C9=0,"",C13/C9)</f>
        <v>3.6470423168026511</v>
      </c>
      <c r="D15" s="8"/>
      <c r="E15" s="6">
        <f>IF(E9=0,"",E13/E9)</f>
        <v>2.8340774708257745</v>
      </c>
      <c r="F15" s="38">
        <f>IF(F9=0,"",F13/F9)</f>
        <v>3.7884834635546105</v>
      </c>
      <c r="G15" s="38">
        <f>IF(ISERROR(F15-E15),"",E15-F15)</f>
        <v>-0.95440599272883597</v>
      </c>
      <c r="H15" s="127">
        <f>IF(ISERROR(F15-E15),"",IF(F15&lt;0.00000001,"",E15/F15))</f>
        <v>0.74807703348575583</v>
      </c>
    </row>
    <row r="17" spans="1:8" ht="14.4" customHeight="1" x14ac:dyDescent="0.3">
      <c r="A17" s="113" t="s">
        <v>156</v>
      </c>
    </row>
    <row r="18" spans="1:8" ht="14.4" customHeight="1" x14ac:dyDescent="0.3">
      <c r="A18" s="235" t="s">
        <v>183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182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202</v>
      </c>
    </row>
    <row r="21" spans="1:8" ht="14.4" customHeight="1" x14ac:dyDescent="0.3">
      <c r="A21" s="114" t="s">
        <v>157</v>
      </c>
    </row>
    <row r="22" spans="1:8" ht="14.4" customHeight="1" x14ac:dyDescent="0.3">
      <c r="A22" s="115" t="s">
        <v>230</v>
      </c>
    </row>
    <row r="23" spans="1:8" ht="14.4" customHeight="1" x14ac:dyDescent="0.3">
      <c r="A23" s="115" t="s">
        <v>158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8" priority="8" operator="greaterThan">
      <formula>0</formula>
    </cfRule>
  </conditionalFormatting>
  <conditionalFormatting sqref="G11:G13 G15">
    <cfRule type="cellIs" dxfId="57" priority="7" operator="lessThan">
      <formula>0</formula>
    </cfRule>
  </conditionalFormatting>
  <conditionalFormatting sqref="H5:H9">
    <cfRule type="cellIs" dxfId="56" priority="6" operator="greaterThan">
      <formula>1</formula>
    </cfRule>
  </conditionalFormatting>
  <conditionalFormatting sqref="H11:H13 H15">
    <cfRule type="cellIs" dxfId="55" priority="5" operator="lessThan">
      <formula>1</formula>
    </cfRule>
  </conditionalFormatting>
  <conditionalFormatting sqref="I11:I13">
    <cfRule type="cellIs" dxfId="54" priority="4" operator="lessThan">
      <formula>0</formula>
    </cfRule>
  </conditionalFormatting>
  <conditionalFormatting sqref="J11:J13">
    <cfRule type="cellIs" dxfId="53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266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3.3626679824887349</v>
      </c>
      <c r="C4" s="201">
        <f t="shared" ref="C4:M4" si="0">(C10+C8)/C6</f>
        <v>3.8002433536221338</v>
      </c>
      <c r="D4" s="201">
        <f t="shared" si="0"/>
        <v>3.9348003781265919</v>
      </c>
      <c r="E4" s="201">
        <f t="shared" si="0"/>
        <v>3.8808664277471188</v>
      </c>
      <c r="F4" s="201">
        <f t="shared" si="0"/>
        <v>3.7260642876400989</v>
      </c>
      <c r="G4" s="201">
        <f t="shared" si="0"/>
        <v>3.4404505664554561</v>
      </c>
      <c r="H4" s="201">
        <f t="shared" si="0"/>
        <v>3.1857185633074949</v>
      </c>
      <c r="I4" s="201">
        <f t="shared" si="0"/>
        <v>3.1588824248300469</v>
      </c>
      <c r="J4" s="201">
        <f t="shared" si="0"/>
        <v>3.0982875752717987</v>
      </c>
      <c r="K4" s="201">
        <f t="shared" si="0"/>
        <v>3.137347806089144</v>
      </c>
      <c r="L4" s="201">
        <f t="shared" si="0"/>
        <v>2.9824522555168964</v>
      </c>
      <c r="M4" s="201">
        <f t="shared" si="0"/>
        <v>2.8340774487194902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2060.2988300000002</v>
      </c>
      <c r="C5" s="201">
        <f>IF(ISERROR(VLOOKUP($A5,'Man Tab'!$A:$Q,COLUMN()+2,0)),0,VLOOKUP($A5,'Man Tab'!$A:$Q,COLUMN()+2,0))</f>
        <v>2011.9643699999999</v>
      </c>
      <c r="D5" s="201">
        <f>IF(ISERROR(VLOOKUP($A5,'Man Tab'!$A:$Q,COLUMN()+2,0)),0,VLOOKUP($A5,'Man Tab'!$A:$Q,COLUMN()+2,0))</f>
        <v>2038.30414</v>
      </c>
      <c r="E5" s="201">
        <f>IF(ISERROR(VLOOKUP($A5,'Man Tab'!$A:$Q,COLUMN()+2,0)),0,VLOOKUP($A5,'Man Tab'!$A:$Q,COLUMN()+2,0))</f>
        <v>1791.4510600000001</v>
      </c>
      <c r="F5" s="201">
        <f>IF(ISERROR(VLOOKUP($A5,'Man Tab'!$A:$Q,COLUMN()+2,0)),0,VLOOKUP($A5,'Man Tab'!$A:$Q,COLUMN()+2,0))</f>
        <v>1968.58035</v>
      </c>
      <c r="G5" s="201">
        <f>IF(ISERROR(VLOOKUP($A5,'Man Tab'!$A:$Q,COLUMN()+2,0)),0,VLOOKUP($A5,'Man Tab'!$A:$Q,COLUMN()+2,0))</f>
        <v>2385.2563700000001</v>
      </c>
      <c r="H5" s="201">
        <f>IF(ISERROR(VLOOKUP($A5,'Man Tab'!$A:$Q,COLUMN()+2,0)),0,VLOOKUP($A5,'Man Tab'!$A:$Q,COLUMN()+2,0))</f>
        <v>2479.1331399999999</v>
      </c>
      <c r="I5" s="201">
        <f>IF(ISERROR(VLOOKUP($A5,'Man Tab'!$A:$Q,COLUMN()+2,0)),0,VLOOKUP($A5,'Man Tab'!$A:$Q,COLUMN()+2,0))</f>
        <v>1991.88265000001</v>
      </c>
      <c r="J5" s="201">
        <f>IF(ISERROR(VLOOKUP($A5,'Man Tab'!$A:$Q,COLUMN()+2,0)),0,VLOOKUP($A5,'Man Tab'!$A:$Q,COLUMN()+2,0))</f>
        <v>2276.7316799999999</v>
      </c>
      <c r="K5" s="201">
        <f>IF(ISERROR(VLOOKUP($A5,'Man Tab'!$A:$Q,COLUMN()+2,0)),0,VLOOKUP($A5,'Man Tab'!$A:$Q,COLUMN()+2,0))</f>
        <v>2244.0485600000002</v>
      </c>
      <c r="L5" s="201">
        <f>IF(ISERROR(VLOOKUP($A5,'Man Tab'!$A:$Q,COLUMN()+2,0)),0,VLOOKUP($A5,'Man Tab'!$A:$Q,COLUMN()+2,0))</f>
        <v>3052.1521899999898</v>
      </c>
      <c r="M5" s="201">
        <f>IF(ISERROR(VLOOKUP($A5,'Man Tab'!$A:$Q,COLUMN()+2,0)),0,VLOOKUP($A5,'Man Tab'!$A:$Q,COLUMN()+2,0))</f>
        <v>2841.8004700000001</v>
      </c>
    </row>
    <row r="6" spans="1:13" ht="14.4" customHeight="1" x14ac:dyDescent="0.3">
      <c r="A6" s="202" t="s">
        <v>76</v>
      </c>
      <c r="B6" s="203">
        <f>B5</f>
        <v>2060.2988300000002</v>
      </c>
      <c r="C6" s="203">
        <f t="shared" ref="C6:M6" si="1">C5+B6</f>
        <v>4072.2632000000003</v>
      </c>
      <c r="D6" s="203">
        <f t="shared" si="1"/>
        <v>6110.5673400000005</v>
      </c>
      <c r="E6" s="203">
        <f t="shared" si="1"/>
        <v>7902.0184000000008</v>
      </c>
      <c r="F6" s="203">
        <f t="shared" si="1"/>
        <v>9870.598750000001</v>
      </c>
      <c r="G6" s="203">
        <f t="shared" si="1"/>
        <v>12255.85512</v>
      </c>
      <c r="H6" s="203">
        <f t="shared" si="1"/>
        <v>14734.98826</v>
      </c>
      <c r="I6" s="203">
        <f t="shared" si="1"/>
        <v>16726.870910000009</v>
      </c>
      <c r="J6" s="203">
        <f t="shared" si="1"/>
        <v>19003.60259000001</v>
      </c>
      <c r="K6" s="203">
        <f t="shared" si="1"/>
        <v>21247.651150000009</v>
      </c>
      <c r="L6" s="203">
        <f t="shared" si="1"/>
        <v>24299.803339999999</v>
      </c>
      <c r="M6" s="203">
        <f t="shared" si="1"/>
        <v>27141.603810000001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6928100.910000002</v>
      </c>
      <c r="C9" s="202">
        <v>8547490.25</v>
      </c>
      <c r="D9" s="202">
        <v>8568271.5199999996</v>
      </c>
      <c r="E9" s="202">
        <v>6622815.2400000002</v>
      </c>
      <c r="F9" s="202">
        <v>6111807.5800000001</v>
      </c>
      <c r="G9" s="202">
        <v>5387178.1900000004</v>
      </c>
      <c r="H9" s="202">
        <v>4775861.9400000013</v>
      </c>
      <c r="I9" s="202">
        <v>5896692.9100000001</v>
      </c>
      <c r="J9" s="202">
        <v>6040407.25</v>
      </c>
      <c r="K9" s="202">
        <v>7782645.9300000016</v>
      </c>
      <c r="L9" s="202">
        <v>5811731.5599999996</v>
      </c>
      <c r="M9" s="202">
        <v>4448404</v>
      </c>
    </row>
    <row r="10" spans="1:13" ht="14.4" customHeight="1" x14ac:dyDescent="0.3">
      <c r="A10" s="202" t="s">
        <v>78</v>
      </c>
      <c r="B10" s="203">
        <f>B9/1000</f>
        <v>6928.1009100000019</v>
      </c>
      <c r="C10" s="203">
        <f t="shared" ref="C10:M10" si="3">C9/1000+B10</f>
        <v>15475.591160000004</v>
      </c>
      <c r="D10" s="203">
        <f t="shared" si="3"/>
        <v>24043.862680000006</v>
      </c>
      <c r="E10" s="203">
        <f t="shared" si="3"/>
        <v>30666.677920000006</v>
      </c>
      <c r="F10" s="203">
        <f t="shared" si="3"/>
        <v>36778.485500000003</v>
      </c>
      <c r="G10" s="203">
        <f t="shared" si="3"/>
        <v>42165.663690000001</v>
      </c>
      <c r="H10" s="203">
        <f t="shared" si="3"/>
        <v>46941.525630000004</v>
      </c>
      <c r="I10" s="203">
        <f t="shared" si="3"/>
        <v>52838.218540000002</v>
      </c>
      <c r="J10" s="203">
        <f t="shared" si="3"/>
        <v>58878.625790000006</v>
      </c>
      <c r="K10" s="203">
        <f t="shared" si="3"/>
        <v>66661.271720000004</v>
      </c>
      <c r="L10" s="203">
        <f t="shared" si="3"/>
        <v>72473.003280000004</v>
      </c>
      <c r="M10" s="203">
        <f t="shared" si="3"/>
        <v>76921.407279999999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12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3.7884834635546105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3.7884834635546105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268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266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2017</v>
      </c>
      <c r="C4" s="138" t="s">
        <v>30</v>
      </c>
      <c r="D4" s="262" t="s">
        <v>206</v>
      </c>
      <c r="E4" s="262" t="s">
        <v>207</v>
      </c>
      <c r="F4" s="262" t="s">
        <v>208</v>
      </c>
      <c r="G4" s="262" t="s">
        <v>209</v>
      </c>
      <c r="H4" s="262" t="s">
        <v>210</v>
      </c>
      <c r="I4" s="262" t="s">
        <v>211</v>
      </c>
      <c r="J4" s="262" t="s">
        <v>212</v>
      </c>
      <c r="K4" s="262" t="s">
        <v>213</v>
      </c>
      <c r="L4" s="262" t="s">
        <v>214</v>
      </c>
      <c r="M4" s="262" t="s">
        <v>215</v>
      </c>
      <c r="N4" s="262" t="s">
        <v>216</v>
      </c>
      <c r="O4" s="262" t="s">
        <v>217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267</v>
      </c>
    </row>
    <row r="7" spans="1:17" ht="14.4" customHeight="1" x14ac:dyDescent="0.3">
      <c r="A7" s="15" t="s">
        <v>35</v>
      </c>
      <c r="B7" s="51">
        <v>50.202600188841998</v>
      </c>
      <c r="C7" s="52">
        <v>4.1835500157360004</v>
      </c>
      <c r="D7" s="52">
        <v>2.40002</v>
      </c>
      <c r="E7" s="52">
        <v>2.4785599999999999</v>
      </c>
      <c r="F7" s="52">
        <v>2.4671799999999999</v>
      </c>
      <c r="G7" s="52">
        <v>2.5594899999999998</v>
      </c>
      <c r="H7" s="52">
        <v>3.1035599999999999</v>
      </c>
      <c r="I7" s="52">
        <v>4.4965000000000002</v>
      </c>
      <c r="J7" s="52">
        <v>0.9486</v>
      </c>
      <c r="K7" s="52">
        <v>2.8677199999999998</v>
      </c>
      <c r="L7" s="52">
        <v>2.1261999999999999</v>
      </c>
      <c r="M7" s="52">
        <v>3.3650799999999998</v>
      </c>
      <c r="N7" s="52">
        <v>3.9768699999989998</v>
      </c>
      <c r="O7" s="52">
        <v>2.1849599999999998</v>
      </c>
      <c r="P7" s="53">
        <v>32.974739999999997</v>
      </c>
      <c r="Q7" s="95">
        <v>0.65683330895100001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267</v>
      </c>
    </row>
    <row r="9" spans="1:17" ht="14.4" customHeight="1" x14ac:dyDescent="0.3">
      <c r="A9" s="15" t="s">
        <v>37</v>
      </c>
      <c r="B9" s="51">
        <v>4761.6506508389502</v>
      </c>
      <c r="C9" s="52">
        <v>396.80422090324601</v>
      </c>
      <c r="D9" s="52">
        <v>463.62529999999998</v>
      </c>
      <c r="E9" s="52">
        <v>375.19486000000001</v>
      </c>
      <c r="F9" s="52">
        <v>356.76828000000103</v>
      </c>
      <c r="G9" s="52">
        <v>171.93895000000001</v>
      </c>
      <c r="H9" s="52">
        <v>197.05638999999999</v>
      </c>
      <c r="I9" s="52">
        <v>582.41745000000003</v>
      </c>
      <c r="J9" s="52">
        <v>110.23403</v>
      </c>
      <c r="K9" s="52">
        <v>234.339660000001</v>
      </c>
      <c r="L9" s="52">
        <v>447.88373999999999</v>
      </c>
      <c r="M9" s="52">
        <v>524.39772000000005</v>
      </c>
      <c r="N9" s="52">
        <v>311.28649000000001</v>
      </c>
      <c r="O9" s="52">
        <v>770.19855999999902</v>
      </c>
      <c r="P9" s="53">
        <v>4545.3414300000004</v>
      </c>
      <c r="Q9" s="95">
        <v>0.95457263946799997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267</v>
      </c>
    </row>
    <row r="11" spans="1:17" ht="14.4" customHeight="1" x14ac:dyDescent="0.3">
      <c r="A11" s="15" t="s">
        <v>39</v>
      </c>
      <c r="B11" s="51">
        <v>118.50567054448</v>
      </c>
      <c r="C11" s="52">
        <v>9.8754725453730003</v>
      </c>
      <c r="D11" s="52">
        <v>8.1586599999999994</v>
      </c>
      <c r="E11" s="52">
        <v>8.0162999999999993</v>
      </c>
      <c r="F11" s="52">
        <v>5.4013600000000004</v>
      </c>
      <c r="G11" s="52">
        <v>8.9925899999999999</v>
      </c>
      <c r="H11" s="52">
        <v>8.2935300000000005</v>
      </c>
      <c r="I11" s="52">
        <v>10.881679999999999</v>
      </c>
      <c r="J11" s="52">
        <v>7.27128</v>
      </c>
      <c r="K11" s="52">
        <v>5.1894900000000002</v>
      </c>
      <c r="L11" s="52">
        <v>15.91229</v>
      </c>
      <c r="M11" s="52">
        <v>11.09679</v>
      </c>
      <c r="N11" s="52">
        <v>16.296340000000001</v>
      </c>
      <c r="O11" s="52">
        <v>8.8488499999990005</v>
      </c>
      <c r="P11" s="53">
        <v>114.35916</v>
      </c>
      <c r="Q11" s="95">
        <v>0.96501002420000004</v>
      </c>
    </row>
    <row r="12" spans="1:17" ht="14.4" customHeight="1" x14ac:dyDescent="0.3">
      <c r="A12" s="15" t="s">
        <v>40</v>
      </c>
      <c r="B12" s="51">
        <v>44.449604794001999</v>
      </c>
      <c r="C12" s="52">
        <v>3.7041337328330002</v>
      </c>
      <c r="D12" s="52">
        <v>0</v>
      </c>
      <c r="E12" s="52">
        <v>0</v>
      </c>
      <c r="F12" s="52">
        <v>1.4830000000000001</v>
      </c>
      <c r="G12" s="52">
        <v>0</v>
      </c>
      <c r="H12" s="52">
        <v>0</v>
      </c>
      <c r="I12" s="52">
        <v>0</v>
      </c>
      <c r="J12" s="52">
        <v>0</v>
      </c>
      <c r="K12" s="52">
        <v>7.3446999999999996</v>
      </c>
      <c r="L12" s="52">
        <v>0.19223999999999999</v>
      </c>
      <c r="M12" s="52">
        <v>1.04199</v>
      </c>
      <c r="N12" s="52">
        <v>0</v>
      </c>
      <c r="O12" s="52">
        <v>0</v>
      </c>
      <c r="P12" s="53">
        <v>10.06193</v>
      </c>
      <c r="Q12" s="95">
        <v>0.22636714199399999</v>
      </c>
    </row>
    <row r="13" spans="1:17" ht="14.4" customHeight="1" x14ac:dyDescent="0.3">
      <c r="A13" s="15" t="s">
        <v>41</v>
      </c>
      <c r="B13" s="51">
        <v>17</v>
      </c>
      <c r="C13" s="52">
        <v>1.4166666666659999</v>
      </c>
      <c r="D13" s="52">
        <v>0.22989999999999999</v>
      </c>
      <c r="E13" s="52">
        <v>0.69454000000000005</v>
      </c>
      <c r="F13" s="52">
        <v>1.4881</v>
      </c>
      <c r="G13" s="52">
        <v>0.42275000000000001</v>
      </c>
      <c r="H13" s="52">
        <v>0.64476999999999995</v>
      </c>
      <c r="I13" s="52">
        <v>1.5500100000000001</v>
      </c>
      <c r="J13" s="52">
        <v>1.9153100000000001</v>
      </c>
      <c r="K13" s="52">
        <v>0.42714000000000002</v>
      </c>
      <c r="L13" s="52">
        <v>0.44642999999999999</v>
      </c>
      <c r="M13" s="52">
        <v>1.95549</v>
      </c>
      <c r="N13" s="52">
        <v>0.14860000000000001</v>
      </c>
      <c r="O13" s="52">
        <v>0.60936999999899999</v>
      </c>
      <c r="P13" s="53">
        <v>10.53241</v>
      </c>
      <c r="Q13" s="95">
        <v>0.61955352941099995</v>
      </c>
    </row>
    <row r="14" spans="1:17" ht="14.4" customHeight="1" x14ac:dyDescent="0.3">
      <c r="A14" s="15" t="s">
        <v>42</v>
      </c>
      <c r="B14" s="51">
        <v>167.032400404507</v>
      </c>
      <c r="C14" s="52">
        <v>13.919366700375001</v>
      </c>
      <c r="D14" s="52">
        <v>21.036000000000001</v>
      </c>
      <c r="E14" s="52">
        <v>16.774999999999999</v>
      </c>
      <c r="F14" s="52">
        <v>15.36</v>
      </c>
      <c r="G14" s="52">
        <v>12.991</v>
      </c>
      <c r="H14" s="52">
        <v>11.673</v>
      </c>
      <c r="I14" s="52">
        <v>9.8490000000000002</v>
      </c>
      <c r="J14" s="52">
        <v>9.0939999999999994</v>
      </c>
      <c r="K14" s="52">
        <v>10.183999999999999</v>
      </c>
      <c r="L14" s="52">
        <v>10.664999999999999</v>
      </c>
      <c r="M14" s="52">
        <v>13.663</v>
      </c>
      <c r="N14" s="52">
        <v>15.612</v>
      </c>
      <c r="O14" s="52">
        <v>17.236000000000001</v>
      </c>
      <c r="P14" s="53">
        <v>164.13800000000001</v>
      </c>
      <c r="Q14" s="95">
        <v>0.98267162300499999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267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267</v>
      </c>
    </row>
    <row r="17" spans="1:17" ht="14.4" customHeight="1" x14ac:dyDescent="0.3">
      <c r="A17" s="15" t="s">
        <v>45</v>
      </c>
      <c r="B17" s="51">
        <v>405.94661257208202</v>
      </c>
      <c r="C17" s="52">
        <v>33.828884381005999</v>
      </c>
      <c r="D17" s="52">
        <v>4.3067599999999997</v>
      </c>
      <c r="E17" s="52">
        <v>2.7297600000000002</v>
      </c>
      <c r="F17" s="52">
        <v>4.4455400000000003</v>
      </c>
      <c r="G17" s="52">
        <v>0</v>
      </c>
      <c r="H17" s="52">
        <v>23.85116</v>
      </c>
      <c r="I17" s="52">
        <v>9.6267600000000009</v>
      </c>
      <c r="J17" s="52">
        <v>99.408389999999997</v>
      </c>
      <c r="K17" s="52">
        <v>135.48732999999999</v>
      </c>
      <c r="L17" s="52">
        <v>6.51464</v>
      </c>
      <c r="M17" s="52">
        <v>32.241660000000003</v>
      </c>
      <c r="N17" s="52">
        <v>10.94228</v>
      </c>
      <c r="O17" s="52">
        <v>46.374309999998999</v>
      </c>
      <c r="P17" s="53">
        <v>375.92858999999999</v>
      </c>
      <c r="Q17" s="95">
        <v>0.92605426023399995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1.7230000000000001</v>
      </c>
      <c r="E18" s="52">
        <v>7.1840000000000002</v>
      </c>
      <c r="F18" s="52">
        <v>5.694</v>
      </c>
      <c r="G18" s="52">
        <v>5.79</v>
      </c>
      <c r="H18" s="52">
        <v>27.346</v>
      </c>
      <c r="I18" s="52">
        <v>39.006999999999998</v>
      </c>
      <c r="J18" s="52">
        <v>33.006</v>
      </c>
      <c r="K18" s="52">
        <v>-33.006</v>
      </c>
      <c r="L18" s="52">
        <v>15.64</v>
      </c>
      <c r="M18" s="52">
        <v>14.653</v>
      </c>
      <c r="N18" s="52">
        <v>14.122</v>
      </c>
      <c r="O18" s="52">
        <v>3.5749999999990001</v>
      </c>
      <c r="P18" s="53">
        <v>134.73400000000001</v>
      </c>
      <c r="Q18" s="95" t="s">
        <v>267</v>
      </c>
    </row>
    <row r="19" spans="1:17" ht="14.4" customHeight="1" x14ac:dyDescent="0.3">
      <c r="A19" s="15" t="s">
        <v>47</v>
      </c>
      <c r="B19" s="51">
        <v>1084.30329821788</v>
      </c>
      <c r="C19" s="52">
        <v>90.358608184822998</v>
      </c>
      <c r="D19" s="52">
        <v>58.690829999999998</v>
      </c>
      <c r="E19" s="52">
        <v>53.188650000000003</v>
      </c>
      <c r="F19" s="52">
        <v>28.14733</v>
      </c>
      <c r="G19" s="52">
        <v>46.838349999999998</v>
      </c>
      <c r="H19" s="52">
        <v>138.87853000000001</v>
      </c>
      <c r="I19" s="52">
        <v>61.798110000000001</v>
      </c>
      <c r="J19" s="52">
        <v>26.165189999999999</v>
      </c>
      <c r="K19" s="52">
        <v>104.09509</v>
      </c>
      <c r="L19" s="52">
        <v>212.08383000000001</v>
      </c>
      <c r="M19" s="52">
        <v>76.806479999999993</v>
      </c>
      <c r="N19" s="52">
        <v>158.47293999999999</v>
      </c>
      <c r="O19" s="52">
        <v>50.348349999999002</v>
      </c>
      <c r="P19" s="53">
        <v>1015.51368</v>
      </c>
      <c r="Q19" s="95">
        <v>0.93655869318899998</v>
      </c>
    </row>
    <row r="20" spans="1:17" ht="14.4" customHeight="1" x14ac:dyDescent="0.3">
      <c r="A20" s="15" t="s">
        <v>48</v>
      </c>
      <c r="B20" s="51">
        <v>17135</v>
      </c>
      <c r="C20" s="52">
        <v>1427.9166666666699</v>
      </c>
      <c r="D20" s="52">
        <v>1392.0640599999999</v>
      </c>
      <c r="E20" s="52">
        <v>1446.2424000000001</v>
      </c>
      <c r="F20" s="52">
        <v>1514.2360699999999</v>
      </c>
      <c r="G20" s="52">
        <v>1437.4882299999999</v>
      </c>
      <c r="H20" s="52">
        <v>1424.17697</v>
      </c>
      <c r="I20" s="52">
        <v>1486.5432699999999</v>
      </c>
      <c r="J20" s="52">
        <v>2069.7167399999998</v>
      </c>
      <c r="K20" s="52">
        <v>1426.4599800000001</v>
      </c>
      <c r="L20" s="52">
        <v>1449.46138</v>
      </c>
      <c r="M20" s="52">
        <v>1427.11457</v>
      </c>
      <c r="N20" s="52">
        <v>2333.5544300000001</v>
      </c>
      <c r="O20" s="52">
        <v>1805.93975</v>
      </c>
      <c r="P20" s="53">
        <v>19212.99785</v>
      </c>
      <c r="Q20" s="95">
        <v>1.121272124306</v>
      </c>
    </row>
    <row r="21" spans="1:17" ht="14.4" customHeight="1" x14ac:dyDescent="0.3">
      <c r="A21" s="16" t="s">
        <v>49</v>
      </c>
      <c r="B21" s="51">
        <v>1167</v>
      </c>
      <c r="C21" s="52">
        <v>97.25</v>
      </c>
      <c r="D21" s="52">
        <v>108.065</v>
      </c>
      <c r="E21" s="52">
        <v>96.331000000000003</v>
      </c>
      <c r="F21" s="52">
        <v>96.331000000000003</v>
      </c>
      <c r="G21" s="52">
        <v>96.33</v>
      </c>
      <c r="H21" s="52">
        <v>96.328999999999994</v>
      </c>
      <c r="I21" s="52">
        <v>96.328000000000003</v>
      </c>
      <c r="J21" s="52">
        <v>98.691000000000003</v>
      </c>
      <c r="K21" s="52">
        <v>98.691000000000003</v>
      </c>
      <c r="L21" s="52">
        <v>98.69</v>
      </c>
      <c r="M21" s="52">
        <v>104.569</v>
      </c>
      <c r="N21" s="52">
        <v>104.569</v>
      </c>
      <c r="O21" s="52">
        <v>109.45399999999999</v>
      </c>
      <c r="P21" s="53">
        <v>1204.3779999999999</v>
      </c>
      <c r="Q21" s="95">
        <v>1.0320291345320001</v>
      </c>
    </row>
    <row r="22" spans="1:17" ht="14.4" customHeight="1" x14ac:dyDescent="0.3">
      <c r="A22" s="15" t="s">
        <v>50</v>
      </c>
      <c r="B22" s="51">
        <v>17</v>
      </c>
      <c r="C22" s="52">
        <v>1.4166666666659999</v>
      </c>
      <c r="D22" s="52">
        <v>0</v>
      </c>
      <c r="E22" s="52">
        <v>0</v>
      </c>
      <c r="F22" s="52">
        <v>0</v>
      </c>
      <c r="G22" s="52">
        <v>0</v>
      </c>
      <c r="H22" s="52">
        <v>10.494</v>
      </c>
      <c r="I22" s="52">
        <v>69.953490000000002</v>
      </c>
      <c r="J22" s="52">
        <v>14.46918</v>
      </c>
      <c r="K22" s="52">
        <v>7.5987999999999998</v>
      </c>
      <c r="L22" s="52">
        <v>0</v>
      </c>
      <c r="M22" s="52">
        <v>5.6386000000000003</v>
      </c>
      <c r="N22" s="52">
        <v>52.513999999999001</v>
      </c>
      <c r="O22" s="52">
        <v>13.430999999999999</v>
      </c>
      <c r="P22" s="53">
        <v>174.09907000000001</v>
      </c>
      <c r="Q22" s="95">
        <v>10.241121764704999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267</v>
      </c>
    </row>
    <row r="24" spans="1:17" ht="14.4" customHeight="1" x14ac:dyDescent="0.3">
      <c r="A24" s="16" t="s">
        <v>52</v>
      </c>
      <c r="B24" s="51">
        <v>0</v>
      </c>
      <c r="C24" s="52">
        <v>0</v>
      </c>
      <c r="D24" s="52">
        <v>-6.99999999E-4</v>
      </c>
      <c r="E24" s="52">
        <v>3.1293000000000002</v>
      </c>
      <c r="F24" s="52">
        <v>6.4822799999990002</v>
      </c>
      <c r="G24" s="52">
        <v>8.0997000000000003</v>
      </c>
      <c r="H24" s="52">
        <v>26.733440000000002</v>
      </c>
      <c r="I24" s="52">
        <v>12.805099999999999</v>
      </c>
      <c r="J24" s="52">
        <v>8.2134199999999993</v>
      </c>
      <c r="K24" s="52">
        <v>-7.7962599999990001</v>
      </c>
      <c r="L24" s="52">
        <v>17.115929999999</v>
      </c>
      <c r="M24" s="52">
        <v>27.505179999999001</v>
      </c>
      <c r="N24" s="52">
        <v>30.657239999999</v>
      </c>
      <c r="O24" s="52">
        <v>13.60032</v>
      </c>
      <c r="P24" s="53">
        <v>146.54495</v>
      </c>
      <c r="Q24" s="95"/>
    </row>
    <row r="25" spans="1:17" ht="14.4" customHeight="1" x14ac:dyDescent="0.3">
      <c r="A25" s="17" t="s">
        <v>53</v>
      </c>
      <c r="B25" s="54">
        <v>24968.0908375607</v>
      </c>
      <c r="C25" s="55">
        <v>2080.6742364634001</v>
      </c>
      <c r="D25" s="55">
        <v>2060.2988300000002</v>
      </c>
      <c r="E25" s="55">
        <v>2011.9643699999999</v>
      </c>
      <c r="F25" s="55">
        <v>2038.30414</v>
      </c>
      <c r="G25" s="55">
        <v>1791.4510600000001</v>
      </c>
      <c r="H25" s="55">
        <v>1968.58035</v>
      </c>
      <c r="I25" s="55">
        <v>2385.2563700000001</v>
      </c>
      <c r="J25" s="55">
        <v>2479.1331399999999</v>
      </c>
      <c r="K25" s="55">
        <v>1991.88265000001</v>
      </c>
      <c r="L25" s="55">
        <v>2276.7316799999999</v>
      </c>
      <c r="M25" s="55">
        <v>2244.0485600000002</v>
      </c>
      <c r="N25" s="55">
        <v>3052.1521899999898</v>
      </c>
      <c r="O25" s="55">
        <v>2841.8004700000001</v>
      </c>
      <c r="P25" s="56">
        <v>27141.603810000001</v>
      </c>
      <c r="Q25" s="96">
        <v>1.087051628679</v>
      </c>
    </row>
    <row r="26" spans="1:17" ht="14.4" customHeight="1" x14ac:dyDescent="0.3">
      <c r="A26" s="15" t="s">
        <v>54</v>
      </c>
      <c r="B26" s="51">
        <v>2687.0938758759899</v>
      </c>
      <c r="C26" s="52">
        <v>223.92448965633201</v>
      </c>
      <c r="D26" s="52">
        <v>197.40085999999999</v>
      </c>
      <c r="E26" s="52">
        <v>199.06254000000001</v>
      </c>
      <c r="F26" s="52">
        <v>238.78685999999999</v>
      </c>
      <c r="G26" s="52">
        <v>218.78208000000001</v>
      </c>
      <c r="H26" s="52">
        <v>227.13946000000001</v>
      </c>
      <c r="I26" s="52">
        <v>255.78778</v>
      </c>
      <c r="J26" s="52">
        <v>278.09606000000002</v>
      </c>
      <c r="K26" s="52">
        <v>369.82143000000002</v>
      </c>
      <c r="L26" s="52">
        <v>227.74378999999999</v>
      </c>
      <c r="M26" s="52">
        <v>273.46539000000001</v>
      </c>
      <c r="N26" s="52">
        <v>309.03505000000001</v>
      </c>
      <c r="O26" s="52">
        <v>290.90579000000002</v>
      </c>
      <c r="P26" s="53">
        <v>3086.02709</v>
      </c>
      <c r="Q26" s="95">
        <v>1.1484627008029999</v>
      </c>
    </row>
    <row r="27" spans="1:17" ht="14.4" customHeight="1" x14ac:dyDescent="0.3">
      <c r="A27" s="18" t="s">
        <v>55</v>
      </c>
      <c r="B27" s="54">
        <v>27655.184713436702</v>
      </c>
      <c r="C27" s="55">
        <v>2304.5987261197301</v>
      </c>
      <c r="D27" s="55">
        <v>2257.6996899999999</v>
      </c>
      <c r="E27" s="55">
        <v>2211.02691</v>
      </c>
      <c r="F27" s="55">
        <v>2277.0909999999999</v>
      </c>
      <c r="G27" s="55">
        <v>2010.23314</v>
      </c>
      <c r="H27" s="55">
        <v>2195.7198100000001</v>
      </c>
      <c r="I27" s="55">
        <v>2641.0441500000002</v>
      </c>
      <c r="J27" s="55">
        <v>2757.2292000000002</v>
      </c>
      <c r="K27" s="55">
        <v>2361.70408000001</v>
      </c>
      <c r="L27" s="55">
        <v>2504.4754699999999</v>
      </c>
      <c r="M27" s="55">
        <v>2517.51395</v>
      </c>
      <c r="N27" s="55">
        <v>3361.1872399999902</v>
      </c>
      <c r="O27" s="55">
        <v>3132.7062599999999</v>
      </c>
      <c r="P27" s="56">
        <v>30227.6309</v>
      </c>
      <c r="Q27" s="96">
        <v>1.093018586323</v>
      </c>
    </row>
    <row r="28" spans="1:17" ht="14.4" customHeight="1" x14ac:dyDescent="0.3">
      <c r="A28" s="16" t="s">
        <v>56</v>
      </c>
      <c r="B28" s="51">
        <v>40</v>
      </c>
      <c r="C28" s="52">
        <v>3.333333333333</v>
      </c>
      <c r="D28" s="52">
        <v>0</v>
      </c>
      <c r="E28" s="52">
        <v>0</v>
      </c>
      <c r="F28" s="52">
        <v>7.0469999999999997</v>
      </c>
      <c r="G28" s="52">
        <v>0</v>
      </c>
      <c r="H28" s="52">
        <v>2.9903200000000001</v>
      </c>
      <c r="I28" s="52">
        <v>7.28</v>
      </c>
      <c r="J28" s="52">
        <v>7.6230000000000002</v>
      </c>
      <c r="K28" s="52">
        <v>0</v>
      </c>
      <c r="L28" s="52">
        <v>0</v>
      </c>
      <c r="M28" s="52">
        <v>0</v>
      </c>
      <c r="N28" s="52">
        <v>0</v>
      </c>
      <c r="O28" s="52">
        <v>11.510400000000001</v>
      </c>
      <c r="P28" s="53">
        <v>36.450719999999997</v>
      </c>
      <c r="Q28" s="95">
        <v>0.91126799999999997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267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267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156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218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" customHeight="1" thickBot="1" x14ac:dyDescent="0.35">
      <c r="A2" s="232" t="s">
        <v>266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" customHeight="1" x14ac:dyDescent="0.3">
      <c r="A4" s="77"/>
      <c r="B4" s="347"/>
      <c r="C4" s="348"/>
      <c r="D4" s="348"/>
      <c r="E4" s="348"/>
      <c r="F4" s="351" t="s">
        <v>219</v>
      </c>
      <c r="G4" s="353" t="s">
        <v>64</v>
      </c>
      <c r="H4" s="140" t="s">
        <v>140</v>
      </c>
      <c r="I4" s="351" t="s">
        <v>65</v>
      </c>
      <c r="J4" s="353" t="s">
        <v>226</v>
      </c>
      <c r="K4" s="354" t="s">
        <v>220</v>
      </c>
    </row>
    <row r="5" spans="1:11" ht="42" thickBot="1" x14ac:dyDescent="0.35">
      <c r="A5" s="78"/>
      <c r="B5" s="24" t="s">
        <v>222</v>
      </c>
      <c r="C5" s="25" t="s">
        <v>223</v>
      </c>
      <c r="D5" s="26" t="s">
        <v>224</v>
      </c>
      <c r="E5" s="26" t="s">
        <v>225</v>
      </c>
      <c r="F5" s="352"/>
      <c r="G5" s="352"/>
      <c r="H5" s="25" t="s">
        <v>221</v>
      </c>
      <c r="I5" s="352"/>
      <c r="J5" s="352"/>
      <c r="K5" s="355"/>
    </row>
    <row r="6" spans="1:11" ht="14.4" customHeight="1" thickBot="1" x14ac:dyDescent="0.35">
      <c r="A6" s="477" t="s">
        <v>269</v>
      </c>
      <c r="B6" s="459">
        <v>23235.557866586099</v>
      </c>
      <c r="C6" s="459">
        <v>25936.413700000001</v>
      </c>
      <c r="D6" s="460">
        <v>2700.8558334139602</v>
      </c>
      <c r="E6" s="461">
        <v>1.1162380455380001</v>
      </c>
      <c r="F6" s="459">
        <v>24968.0908375607</v>
      </c>
      <c r="G6" s="460">
        <v>24968.0908375607</v>
      </c>
      <c r="H6" s="462">
        <v>2841.8004700000001</v>
      </c>
      <c r="I6" s="459">
        <v>27141.603810000001</v>
      </c>
      <c r="J6" s="460">
        <v>2173.51297243925</v>
      </c>
      <c r="K6" s="463">
        <v>1.087051628679</v>
      </c>
    </row>
    <row r="7" spans="1:11" ht="14.4" customHeight="1" thickBot="1" x14ac:dyDescent="0.35">
      <c r="A7" s="478" t="s">
        <v>270</v>
      </c>
      <c r="B7" s="459">
        <v>5247.6526396947202</v>
      </c>
      <c r="C7" s="459">
        <v>4883.0271499999999</v>
      </c>
      <c r="D7" s="460">
        <v>-364.62548969471101</v>
      </c>
      <c r="E7" s="461">
        <v>0.93051645855200005</v>
      </c>
      <c r="F7" s="459">
        <v>5158.8409267707802</v>
      </c>
      <c r="G7" s="460">
        <v>5158.8409267707802</v>
      </c>
      <c r="H7" s="462">
        <v>799.07805999999903</v>
      </c>
      <c r="I7" s="459">
        <v>4877.4066599999996</v>
      </c>
      <c r="J7" s="460">
        <v>-281.43426677078401</v>
      </c>
      <c r="K7" s="463">
        <v>0.94544622120199995</v>
      </c>
    </row>
    <row r="8" spans="1:11" ht="14.4" customHeight="1" thickBot="1" x14ac:dyDescent="0.35">
      <c r="A8" s="479" t="s">
        <v>271</v>
      </c>
      <c r="B8" s="459">
        <v>5080.6832820361096</v>
      </c>
      <c r="C8" s="459">
        <v>4718.3751499999998</v>
      </c>
      <c r="D8" s="460">
        <v>-362.30813203610802</v>
      </c>
      <c r="E8" s="461">
        <v>0.92868909319299997</v>
      </c>
      <c r="F8" s="459">
        <v>4991.8085263662797</v>
      </c>
      <c r="G8" s="460">
        <v>4991.8085263662797</v>
      </c>
      <c r="H8" s="462">
        <v>781.84205999999904</v>
      </c>
      <c r="I8" s="459">
        <v>4713.2686599999997</v>
      </c>
      <c r="J8" s="460">
        <v>-278.53986636627599</v>
      </c>
      <c r="K8" s="463">
        <v>0.94420061088100005</v>
      </c>
    </row>
    <row r="9" spans="1:11" ht="14.4" customHeight="1" thickBot="1" x14ac:dyDescent="0.35">
      <c r="A9" s="480" t="s">
        <v>272</v>
      </c>
      <c r="B9" s="464">
        <v>0</v>
      </c>
      <c r="C9" s="464">
        <v>-1.34E-3</v>
      </c>
      <c r="D9" s="465">
        <v>-1.34E-3</v>
      </c>
      <c r="E9" s="466" t="s">
        <v>267</v>
      </c>
      <c r="F9" s="464">
        <v>0</v>
      </c>
      <c r="G9" s="465">
        <v>0</v>
      </c>
      <c r="H9" s="467">
        <v>3.1999999899999998E-4</v>
      </c>
      <c r="I9" s="464">
        <v>-1.01E-3</v>
      </c>
      <c r="J9" s="465">
        <v>-1.01E-3</v>
      </c>
      <c r="K9" s="468" t="s">
        <v>267</v>
      </c>
    </row>
    <row r="10" spans="1:11" ht="14.4" customHeight="1" thickBot="1" x14ac:dyDescent="0.35">
      <c r="A10" s="481" t="s">
        <v>273</v>
      </c>
      <c r="B10" s="459">
        <v>0</v>
      </c>
      <c r="C10" s="459">
        <v>-1.34E-3</v>
      </c>
      <c r="D10" s="460">
        <v>-1.34E-3</v>
      </c>
      <c r="E10" s="469" t="s">
        <v>267</v>
      </c>
      <c r="F10" s="459">
        <v>0</v>
      </c>
      <c r="G10" s="460">
        <v>0</v>
      </c>
      <c r="H10" s="462">
        <v>3.1999999899999998E-4</v>
      </c>
      <c r="I10" s="459">
        <v>-1.01E-3</v>
      </c>
      <c r="J10" s="460">
        <v>-1.01E-3</v>
      </c>
      <c r="K10" s="470" t="s">
        <v>267</v>
      </c>
    </row>
    <row r="11" spans="1:11" ht="14.4" customHeight="1" thickBot="1" x14ac:dyDescent="0.35">
      <c r="A11" s="480" t="s">
        <v>274</v>
      </c>
      <c r="B11" s="464">
        <v>61.000005507048002</v>
      </c>
      <c r="C11" s="464">
        <v>29.187390000000001</v>
      </c>
      <c r="D11" s="465">
        <v>-31.812615507048001</v>
      </c>
      <c r="E11" s="471">
        <v>0.47848176008100002</v>
      </c>
      <c r="F11" s="464">
        <v>50.202600188841998</v>
      </c>
      <c r="G11" s="465">
        <v>50.202600188841998</v>
      </c>
      <c r="H11" s="467">
        <v>2.1849599999999998</v>
      </c>
      <c r="I11" s="464">
        <v>32.974739999999997</v>
      </c>
      <c r="J11" s="465">
        <v>-17.227860188842001</v>
      </c>
      <c r="K11" s="472">
        <v>0.65683330895100001</v>
      </c>
    </row>
    <row r="12" spans="1:11" ht="14.4" customHeight="1" thickBot="1" x14ac:dyDescent="0.35">
      <c r="A12" s="481" t="s">
        <v>275</v>
      </c>
      <c r="B12" s="459">
        <v>59.000005326489003</v>
      </c>
      <c r="C12" s="459">
        <v>28.996870000000001</v>
      </c>
      <c r="D12" s="460">
        <v>-30.003135326489001</v>
      </c>
      <c r="E12" s="461">
        <v>0.49147232851099998</v>
      </c>
      <c r="F12" s="459">
        <v>50</v>
      </c>
      <c r="G12" s="460">
        <v>50</v>
      </c>
      <c r="H12" s="462">
        <v>2.1849599999999998</v>
      </c>
      <c r="I12" s="459">
        <v>32.974739999999997</v>
      </c>
      <c r="J12" s="460">
        <v>-17.025259999999999</v>
      </c>
      <c r="K12" s="463">
        <v>0.65949480000000005</v>
      </c>
    </row>
    <row r="13" spans="1:11" ht="14.4" customHeight="1" thickBot="1" x14ac:dyDescent="0.35">
      <c r="A13" s="481" t="s">
        <v>276</v>
      </c>
      <c r="B13" s="459">
        <v>0</v>
      </c>
      <c r="C13" s="459">
        <v>0.19051999999999999</v>
      </c>
      <c r="D13" s="460">
        <v>0.19051999999999999</v>
      </c>
      <c r="E13" s="469" t="s">
        <v>277</v>
      </c>
      <c r="F13" s="459">
        <v>0.20260018884200001</v>
      </c>
      <c r="G13" s="460">
        <v>0.20260018884200001</v>
      </c>
      <c r="H13" s="462">
        <v>0</v>
      </c>
      <c r="I13" s="459">
        <v>0</v>
      </c>
      <c r="J13" s="460">
        <v>-0.20260018884200001</v>
      </c>
      <c r="K13" s="463">
        <v>0</v>
      </c>
    </row>
    <row r="14" spans="1:11" ht="14.4" customHeight="1" thickBot="1" x14ac:dyDescent="0.35">
      <c r="A14" s="481" t="s">
        <v>278</v>
      </c>
      <c r="B14" s="459">
        <v>2.0000001805580001</v>
      </c>
      <c r="C14" s="459">
        <v>0</v>
      </c>
      <c r="D14" s="460">
        <v>-2.0000001805580001</v>
      </c>
      <c r="E14" s="461">
        <v>0</v>
      </c>
      <c r="F14" s="459">
        <v>0</v>
      </c>
      <c r="G14" s="460">
        <v>0</v>
      </c>
      <c r="H14" s="462">
        <v>0</v>
      </c>
      <c r="I14" s="459">
        <v>0</v>
      </c>
      <c r="J14" s="460">
        <v>0</v>
      </c>
      <c r="K14" s="463">
        <v>0</v>
      </c>
    </row>
    <row r="15" spans="1:11" ht="14.4" customHeight="1" thickBot="1" x14ac:dyDescent="0.35">
      <c r="A15" s="480" t="s">
        <v>279</v>
      </c>
      <c r="B15" s="464">
        <v>4880.69347357069</v>
      </c>
      <c r="C15" s="464">
        <v>4529.0268999999998</v>
      </c>
      <c r="D15" s="465">
        <v>-351.66657357068698</v>
      </c>
      <c r="E15" s="471">
        <v>0.927947416596</v>
      </c>
      <c r="F15" s="464">
        <v>4761.6506508389502</v>
      </c>
      <c r="G15" s="465">
        <v>4761.6506508389502</v>
      </c>
      <c r="H15" s="467">
        <v>770.19855999999902</v>
      </c>
      <c r="I15" s="464">
        <v>4545.3414300000004</v>
      </c>
      <c r="J15" s="465">
        <v>-216.309220838952</v>
      </c>
      <c r="K15" s="472">
        <v>0.95457263946799997</v>
      </c>
    </row>
    <row r="16" spans="1:11" ht="14.4" customHeight="1" thickBot="1" x14ac:dyDescent="0.35">
      <c r="A16" s="481" t="s">
        <v>280</v>
      </c>
      <c r="B16" s="459">
        <v>4218.0003807988696</v>
      </c>
      <c r="C16" s="459">
        <v>4225.4083600000004</v>
      </c>
      <c r="D16" s="460">
        <v>7.4079792011360004</v>
      </c>
      <c r="E16" s="461">
        <v>1.001756277508</v>
      </c>
      <c r="F16" s="459">
        <v>4199.8662205187202</v>
      </c>
      <c r="G16" s="460">
        <v>4199.8662205187202</v>
      </c>
      <c r="H16" s="462">
        <v>711.43491999999901</v>
      </c>
      <c r="I16" s="459">
        <v>4019.9522099999999</v>
      </c>
      <c r="J16" s="460">
        <v>-179.91401051872</v>
      </c>
      <c r="K16" s="463">
        <v>0.95716196633999995</v>
      </c>
    </row>
    <row r="17" spans="1:11" ht="14.4" customHeight="1" thickBot="1" x14ac:dyDescent="0.35">
      <c r="A17" s="481" t="s">
        <v>281</v>
      </c>
      <c r="B17" s="459">
        <v>349.61146450698101</v>
      </c>
      <c r="C17" s="459">
        <v>172.02336</v>
      </c>
      <c r="D17" s="460">
        <v>-177.58810450698101</v>
      </c>
      <c r="E17" s="461">
        <v>0.49204153028100001</v>
      </c>
      <c r="F17" s="459">
        <v>349.623541009836</v>
      </c>
      <c r="G17" s="460">
        <v>349.623541009836</v>
      </c>
      <c r="H17" s="462">
        <v>45.879809999998997</v>
      </c>
      <c r="I17" s="459">
        <v>296.54930000000002</v>
      </c>
      <c r="J17" s="460">
        <v>-53.074241009836001</v>
      </c>
      <c r="K17" s="463">
        <v>0.84819603148900002</v>
      </c>
    </row>
    <row r="18" spans="1:11" ht="14.4" customHeight="1" thickBot="1" x14ac:dyDescent="0.35">
      <c r="A18" s="481" t="s">
        <v>282</v>
      </c>
      <c r="B18" s="459">
        <v>20.000001805589001</v>
      </c>
      <c r="C18" s="459">
        <v>8.8501200000000004</v>
      </c>
      <c r="D18" s="460">
        <v>-11.149881805589001</v>
      </c>
      <c r="E18" s="461">
        <v>0.44250596004999998</v>
      </c>
      <c r="F18" s="459">
        <v>20</v>
      </c>
      <c r="G18" s="460">
        <v>20</v>
      </c>
      <c r="H18" s="462">
        <v>0.90381999999899998</v>
      </c>
      <c r="I18" s="459">
        <v>12.898490000000001</v>
      </c>
      <c r="J18" s="460">
        <v>-7.1015100000000002</v>
      </c>
      <c r="K18" s="463">
        <v>0.64492450000000001</v>
      </c>
    </row>
    <row r="19" spans="1:11" ht="14.4" customHeight="1" thickBot="1" x14ac:dyDescent="0.35">
      <c r="A19" s="481" t="s">
        <v>283</v>
      </c>
      <c r="B19" s="459">
        <v>270.00002437546101</v>
      </c>
      <c r="C19" s="459">
        <v>104.51130999999999</v>
      </c>
      <c r="D19" s="460">
        <v>-165.488714375461</v>
      </c>
      <c r="E19" s="461">
        <v>0.38707889097999998</v>
      </c>
      <c r="F19" s="459">
        <v>170</v>
      </c>
      <c r="G19" s="460">
        <v>170</v>
      </c>
      <c r="H19" s="462">
        <v>10.251010000000001</v>
      </c>
      <c r="I19" s="459">
        <v>194.93993</v>
      </c>
      <c r="J19" s="460">
        <v>24.939929999998999</v>
      </c>
      <c r="K19" s="463">
        <v>1.146705470588</v>
      </c>
    </row>
    <row r="20" spans="1:11" ht="14.4" customHeight="1" thickBot="1" x14ac:dyDescent="0.35">
      <c r="A20" s="481" t="s">
        <v>284</v>
      </c>
      <c r="B20" s="459">
        <v>8.1600007365999996E-2</v>
      </c>
      <c r="C20" s="459">
        <v>8.1599999999E-2</v>
      </c>
      <c r="D20" s="460">
        <v>-7.3668046662867004E-9</v>
      </c>
      <c r="E20" s="461">
        <v>0.99999990971999997</v>
      </c>
      <c r="F20" s="459">
        <v>0.16088931039500001</v>
      </c>
      <c r="G20" s="460">
        <v>0.16088931039500001</v>
      </c>
      <c r="H20" s="462">
        <v>0</v>
      </c>
      <c r="I20" s="459">
        <v>0</v>
      </c>
      <c r="J20" s="460">
        <v>-0.16088931039500001</v>
      </c>
      <c r="K20" s="463">
        <v>0</v>
      </c>
    </row>
    <row r="21" spans="1:11" ht="14.4" customHeight="1" thickBot="1" x14ac:dyDescent="0.35">
      <c r="A21" s="481" t="s">
        <v>285</v>
      </c>
      <c r="B21" s="459">
        <v>7.0000006319560004</v>
      </c>
      <c r="C21" s="459">
        <v>2.7719999999999998</v>
      </c>
      <c r="D21" s="460">
        <v>-4.2280006319560002</v>
      </c>
      <c r="E21" s="461">
        <v>0.39599996424900002</v>
      </c>
      <c r="F21" s="459">
        <v>6</v>
      </c>
      <c r="G21" s="460">
        <v>6</v>
      </c>
      <c r="H21" s="462">
        <v>0.62499999999900002</v>
      </c>
      <c r="I21" s="459">
        <v>3.496</v>
      </c>
      <c r="J21" s="460">
        <v>-2.504</v>
      </c>
      <c r="K21" s="463">
        <v>0.58266666666599998</v>
      </c>
    </row>
    <row r="22" spans="1:11" ht="14.4" customHeight="1" thickBot="1" x14ac:dyDescent="0.35">
      <c r="A22" s="481" t="s">
        <v>286</v>
      </c>
      <c r="B22" s="459">
        <v>16.000001444471</v>
      </c>
      <c r="C22" s="459">
        <v>15.117000000000001</v>
      </c>
      <c r="D22" s="460">
        <v>-0.88300144447100004</v>
      </c>
      <c r="E22" s="461">
        <v>0.94481241470199995</v>
      </c>
      <c r="F22" s="459">
        <v>16</v>
      </c>
      <c r="G22" s="460">
        <v>16</v>
      </c>
      <c r="H22" s="462">
        <v>1.1040000000000001</v>
      </c>
      <c r="I22" s="459">
        <v>17.505500000000001</v>
      </c>
      <c r="J22" s="460">
        <v>1.505499999999</v>
      </c>
      <c r="K22" s="463">
        <v>1.0940937500000001</v>
      </c>
    </row>
    <row r="23" spans="1:11" ht="14.4" customHeight="1" thickBot="1" x14ac:dyDescent="0.35">
      <c r="A23" s="481" t="s">
        <v>287</v>
      </c>
      <c r="B23" s="459">
        <v>0</v>
      </c>
      <c r="C23" s="459">
        <v>0.26315</v>
      </c>
      <c r="D23" s="460">
        <v>0.26315</v>
      </c>
      <c r="E23" s="469" t="s">
        <v>277</v>
      </c>
      <c r="F23" s="459">
        <v>0</v>
      </c>
      <c r="G23" s="460">
        <v>0</v>
      </c>
      <c r="H23" s="462">
        <v>0</v>
      </c>
      <c r="I23" s="459">
        <v>0</v>
      </c>
      <c r="J23" s="460">
        <v>0</v>
      </c>
      <c r="K23" s="470" t="s">
        <v>267</v>
      </c>
    </row>
    <row r="24" spans="1:11" ht="14.4" customHeight="1" thickBot="1" x14ac:dyDescent="0.35">
      <c r="A24" s="480" t="s">
        <v>288</v>
      </c>
      <c r="B24" s="464">
        <v>121.415967543451</v>
      </c>
      <c r="C24" s="464">
        <v>97.096789999999999</v>
      </c>
      <c r="D24" s="465">
        <v>-24.319177543451001</v>
      </c>
      <c r="E24" s="471">
        <v>0.79970363012699996</v>
      </c>
      <c r="F24" s="464">
        <v>118.50567054448</v>
      </c>
      <c r="G24" s="465">
        <v>118.50567054448</v>
      </c>
      <c r="H24" s="467">
        <v>8.8488499999990005</v>
      </c>
      <c r="I24" s="464">
        <v>114.35916</v>
      </c>
      <c r="J24" s="465">
        <v>-4.1465105444799999</v>
      </c>
      <c r="K24" s="472">
        <v>0.96501002420000004</v>
      </c>
    </row>
    <row r="25" spans="1:11" ht="14.4" customHeight="1" thickBot="1" x14ac:dyDescent="0.35">
      <c r="A25" s="481" t="s">
        <v>289</v>
      </c>
      <c r="B25" s="459">
        <v>0.202696304573</v>
      </c>
      <c r="C25" s="459">
        <v>1.5289999999999999</v>
      </c>
      <c r="D25" s="460">
        <v>1.3263036954259999</v>
      </c>
      <c r="E25" s="461">
        <v>7.5433047643120004</v>
      </c>
      <c r="F25" s="459">
        <v>0</v>
      </c>
      <c r="G25" s="460">
        <v>0</v>
      </c>
      <c r="H25" s="462">
        <v>0.127</v>
      </c>
      <c r="I25" s="459">
        <v>4.3014999999999999</v>
      </c>
      <c r="J25" s="460">
        <v>4.3014999999999999</v>
      </c>
      <c r="K25" s="470" t="s">
        <v>267</v>
      </c>
    </row>
    <row r="26" spans="1:11" ht="14.4" customHeight="1" thickBot="1" x14ac:dyDescent="0.35">
      <c r="A26" s="481" t="s">
        <v>290</v>
      </c>
      <c r="B26" s="459">
        <v>5.0298532918159999</v>
      </c>
      <c r="C26" s="459">
        <v>4.0599400000000001</v>
      </c>
      <c r="D26" s="460">
        <v>-0.96991329181599995</v>
      </c>
      <c r="E26" s="461">
        <v>0.80716867161999994</v>
      </c>
      <c r="F26" s="459">
        <v>5</v>
      </c>
      <c r="G26" s="460">
        <v>5</v>
      </c>
      <c r="H26" s="462">
        <v>0.33486999999900002</v>
      </c>
      <c r="I26" s="459">
        <v>4.9196099999999996</v>
      </c>
      <c r="J26" s="460">
        <v>-8.0389999998999997E-2</v>
      </c>
      <c r="K26" s="463">
        <v>0.98392199999999996</v>
      </c>
    </row>
    <row r="27" spans="1:11" ht="14.4" customHeight="1" thickBot="1" x14ac:dyDescent="0.35">
      <c r="A27" s="481" t="s">
        <v>291</v>
      </c>
      <c r="B27" s="459">
        <v>13.904110480701</v>
      </c>
      <c r="C27" s="459">
        <v>11.10539</v>
      </c>
      <c r="D27" s="460">
        <v>-2.7987204807010002</v>
      </c>
      <c r="E27" s="461">
        <v>0.79871272710399999</v>
      </c>
      <c r="F27" s="459">
        <v>14.349554122374</v>
      </c>
      <c r="G27" s="460">
        <v>14.349554122374</v>
      </c>
      <c r="H27" s="462">
        <v>0</v>
      </c>
      <c r="I27" s="459">
        <v>6.94848</v>
      </c>
      <c r="J27" s="460">
        <v>-7.4010741223740002</v>
      </c>
      <c r="K27" s="463">
        <v>0.484229679942</v>
      </c>
    </row>
    <row r="28" spans="1:11" ht="14.4" customHeight="1" thickBot="1" x14ac:dyDescent="0.35">
      <c r="A28" s="481" t="s">
        <v>292</v>
      </c>
      <c r="B28" s="459">
        <v>25.113731884147999</v>
      </c>
      <c r="C28" s="459">
        <v>26.365379999999998</v>
      </c>
      <c r="D28" s="460">
        <v>1.251648115851</v>
      </c>
      <c r="E28" s="461">
        <v>1.0498391924229999</v>
      </c>
      <c r="F28" s="459">
        <v>25</v>
      </c>
      <c r="G28" s="460">
        <v>25</v>
      </c>
      <c r="H28" s="462">
        <v>2.7842199999999999</v>
      </c>
      <c r="I28" s="459">
        <v>31.0059</v>
      </c>
      <c r="J28" s="460">
        <v>6.0058999999999996</v>
      </c>
      <c r="K28" s="463">
        <v>1.2402359999999999</v>
      </c>
    </row>
    <row r="29" spans="1:11" ht="14.4" customHeight="1" thickBot="1" x14ac:dyDescent="0.35">
      <c r="A29" s="481" t="s">
        <v>293</v>
      </c>
      <c r="B29" s="459">
        <v>1.635730486408</v>
      </c>
      <c r="C29" s="459">
        <v>3.6707900000000002</v>
      </c>
      <c r="D29" s="460">
        <v>2.0350595135909999</v>
      </c>
      <c r="E29" s="461">
        <v>2.2441288650539999</v>
      </c>
      <c r="F29" s="459">
        <v>3.9667456394260001</v>
      </c>
      <c r="G29" s="460">
        <v>3.9667456394260001</v>
      </c>
      <c r="H29" s="462">
        <v>7.4999999999000005E-2</v>
      </c>
      <c r="I29" s="459">
        <v>3.9548800000000002</v>
      </c>
      <c r="J29" s="460">
        <v>-1.1865639426E-2</v>
      </c>
      <c r="K29" s="463">
        <v>0.99700872188300005</v>
      </c>
    </row>
    <row r="30" spans="1:11" ht="14.4" customHeight="1" thickBot="1" x14ac:dyDescent="0.35">
      <c r="A30" s="481" t="s">
        <v>294</v>
      </c>
      <c r="B30" s="459">
        <v>0</v>
      </c>
      <c r="C30" s="459">
        <v>0.73204999999999998</v>
      </c>
      <c r="D30" s="460">
        <v>0.73204999999999998</v>
      </c>
      <c r="E30" s="469" t="s">
        <v>277</v>
      </c>
      <c r="F30" s="459">
        <v>0</v>
      </c>
      <c r="G30" s="460">
        <v>0</v>
      </c>
      <c r="H30" s="462">
        <v>0.14143</v>
      </c>
      <c r="I30" s="459">
        <v>0.65336000000000005</v>
      </c>
      <c r="J30" s="460">
        <v>0.65336000000000005</v>
      </c>
      <c r="K30" s="470" t="s">
        <v>277</v>
      </c>
    </row>
    <row r="31" spans="1:11" ht="14.4" customHeight="1" thickBot="1" x14ac:dyDescent="0.35">
      <c r="A31" s="481" t="s">
        <v>295</v>
      </c>
      <c r="B31" s="459">
        <v>2.1603203219279998</v>
      </c>
      <c r="C31" s="459">
        <v>2.6777299999999999</v>
      </c>
      <c r="D31" s="460">
        <v>0.51740967807100002</v>
      </c>
      <c r="E31" s="461">
        <v>1.2395059995590001</v>
      </c>
      <c r="F31" s="459">
        <v>4</v>
      </c>
      <c r="G31" s="460">
        <v>4</v>
      </c>
      <c r="H31" s="462">
        <v>0</v>
      </c>
      <c r="I31" s="459">
        <v>2.8981699999999999</v>
      </c>
      <c r="J31" s="460">
        <v>-1.1018300000000001</v>
      </c>
      <c r="K31" s="463">
        <v>0.72454249999999998</v>
      </c>
    </row>
    <row r="32" spans="1:11" ht="14.4" customHeight="1" thickBot="1" x14ac:dyDescent="0.35">
      <c r="A32" s="481" t="s">
        <v>296</v>
      </c>
      <c r="B32" s="459">
        <v>14.665919773982001</v>
      </c>
      <c r="C32" s="459">
        <v>16.039809999999999</v>
      </c>
      <c r="D32" s="460">
        <v>1.3738902260170001</v>
      </c>
      <c r="E32" s="461">
        <v>1.0936791041530001</v>
      </c>
      <c r="F32" s="459">
        <v>21.189370782678999</v>
      </c>
      <c r="G32" s="460">
        <v>21.189370782678999</v>
      </c>
      <c r="H32" s="462">
        <v>1.911</v>
      </c>
      <c r="I32" s="459">
        <v>24.299939999999999</v>
      </c>
      <c r="J32" s="460">
        <v>3.1105692173200001</v>
      </c>
      <c r="K32" s="463">
        <v>1.146798564677</v>
      </c>
    </row>
    <row r="33" spans="1:11" ht="14.4" customHeight="1" thickBot="1" x14ac:dyDescent="0.35">
      <c r="A33" s="481" t="s">
        <v>297</v>
      </c>
      <c r="B33" s="459">
        <v>0</v>
      </c>
      <c r="C33" s="459">
        <v>0</v>
      </c>
      <c r="D33" s="460">
        <v>0</v>
      </c>
      <c r="E33" s="461">
        <v>1</v>
      </c>
      <c r="F33" s="459">
        <v>0</v>
      </c>
      <c r="G33" s="460">
        <v>0</v>
      </c>
      <c r="H33" s="462">
        <v>0</v>
      </c>
      <c r="I33" s="459">
        <v>1.5318499999999999</v>
      </c>
      <c r="J33" s="460">
        <v>1.5318499999999999</v>
      </c>
      <c r="K33" s="470" t="s">
        <v>277</v>
      </c>
    </row>
    <row r="34" spans="1:11" ht="14.4" customHeight="1" thickBot="1" x14ac:dyDescent="0.35">
      <c r="A34" s="481" t="s">
        <v>298</v>
      </c>
      <c r="B34" s="459">
        <v>29.986486371885999</v>
      </c>
      <c r="C34" s="459">
        <v>26.197700000000001</v>
      </c>
      <c r="D34" s="460">
        <v>-3.7887863718860002</v>
      </c>
      <c r="E34" s="461">
        <v>0.87365020613199995</v>
      </c>
      <c r="F34" s="459">
        <v>30</v>
      </c>
      <c r="G34" s="460">
        <v>30</v>
      </c>
      <c r="H34" s="462">
        <v>3.4753299999989999</v>
      </c>
      <c r="I34" s="459">
        <v>25.35127</v>
      </c>
      <c r="J34" s="460">
        <v>-4.6487299999999996</v>
      </c>
      <c r="K34" s="463">
        <v>0.84504233333300005</v>
      </c>
    </row>
    <row r="35" spans="1:11" ht="14.4" customHeight="1" thickBot="1" x14ac:dyDescent="0.35">
      <c r="A35" s="481" t="s">
        <v>299</v>
      </c>
      <c r="B35" s="459">
        <v>28.717118628005</v>
      </c>
      <c r="C35" s="459">
        <v>4.7190000000000003</v>
      </c>
      <c r="D35" s="460">
        <v>-23.998118628004999</v>
      </c>
      <c r="E35" s="461">
        <v>0.16432707128900001</v>
      </c>
      <c r="F35" s="459">
        <v>15</v>
      </c>
      <c r="G35" s="460">
        <v>15</v>
      </c>
      <c r="H35" s="462">
        <v>0</v>
      </c>
      <c r="I35" s="459">
        <v>8.4941999999999993</v>
      </c>
      <c r="J35" s="460">
        <v>-6.5057999999999998</v>
      </c>
      <c r="K35" s="463">
        <v>0.56627999999900003</v>
      </c>
    </row>
    <row r="36" spans="1:11" ht="14.4" customHeight="1" thickBot="1" x14ac:dyDescent="0.35">
      <c r="A36" s="480" t="s">
        <v>300</v>
      </c>
      <c r="B36" s="464">
        <v>12.511808808171001</v>
      </c>
      <c r="C36" s="464">
        <v>38.66836</v>
      </c>
      <c r="D36" s="465">
        <v>26.156551191828001</v>
      </c>
      <c r="E36" s="471">
        <v>3.0905491438410002</v>
      </c>
      <c r="F36" s="464">
        <v>44.449604794001999</v>
      </c>
      <c r="G36" s="465">
        <v>44.449604794001999</v>
      </c>
      <c r="H36" s="467">
        <v>0</v>
      </c>
      <c r="I36" s="464">
        <v>10.06193</v>
      </c>
      <c r="J36" s="465">
        <v>-34.387674794002002</v>
      </c>
      <c r="K36" s="472">
        <v>0.22636714199399999</v>
      </c>
    </row>
    <row r="37" spans="1:11" ht="14.4" customHeight="1" thickBot="1" x14ac:dyDescent="0.35">
      <c r="A37" s="481" t="s">
        <v>301</v>
      </c>
      <c r="B37" s="459">
        <v>4.4711247740570004</v>
      </c>
      <c r="C37" s="459">
        <v>4.8689999999999998</v>
      </c>
      <c r="D37" s="460">
        <v>0.39787522594199998</v>
      </c>
      <c r="E37" s="461">
        <v>1.0889877259180001</v>
      </c>
      <c r="F37" s="459">
        <v>6.3488781153789997</v>
      </c>
      <c r="G37" s="460">
        <v>6.3488781153789997</v>
      </c>
      <c r="H37" s="462">
        <v>0</v>
      </c>
      <c r="I37" s="459">
        <v>7.3446999999999996</v>
      </c>
      <c r="J37" s="460">
        <v>0.99582188461999999</v>
      </c>
      <c r="K37" s="463">
        <v>1.1568500554779999</v>
      </c>
    </row>
    <row r="38" spans="1:11" ht="14.4" customHeight="1" thickBot="1" x14ac:dyDescent="0.35">
      <c r="A38" s="481" t="s">
        <v>302</v>
      </c>
      <c r="B38" s="459">
        <v>5.8923950605710003</v>
      </c>
      <c r="C38" s="459">
        <v>32.218960000000003</v>
      </c>
      <c r="D38" s="460">
        <v>26.326564939428</v>
      </c>
      <c r="E38" s="461">
        <v>5.4678886376079996</v>
      </c>
      <c r="F38" s="459">
        <v>34.482620857838</v>
      </c>
      <c r="G38" s="460">
        <v>34.482620857838</v>
      </c>
      <c r="H38" s="462">
        <v>0</v>
      </c>
      <c r="I38" s="459">
        <v>0</v>
      </c>
      <c r="J38" s="460">
        <v>-34.482620857838</v>
      </c>
      <c r="K38" s="463">
        <v>0</v>
      </c>
    </row>
    <row r="39" spans="1:11" ht="14.4" customHeight="1" thickBot="1" x14ac:dyDescent="0.35">
      <c r="A39" s="481" t="s">
        <v>303</v>
      </c>
      <c r="B39" s="459">
        <v>2.1482889735419999</v>
      </c>
      <c r="C39" s="459">
        <v>1.5804</v>
      </c>
      <c r="D39" s="460">
        <v>-0.56788897354199996</v>
      </c>
      <c r="E39" s="461">
        <v>0.73565522118399995</v>
      </c>
      <c r="F39" s="459">
        <v>3.6181058207839998</v>
      </c>
      <c r="G39" s="460">
        <v>3.6181058207839998</v>
      </c>
      <c r="H39" s="462">
        <v>0</v>
      </c>
      <c r="I39" s="459">
        <v>2.7172299999999998</v>
      </c>
      <c r="J39" s="460">
        <v>-0.90087582078399997</v>
      </c>
      <c r="K39" s="463">
        <v>0.75100899050199998</v>
      </c>
    </row>
    <row r="40" spans="1:11" ht="14.4" customHeight="1" thickBot="1" x14ac:dyDescent="0.35">
      <c r="A40" s="480" t="s">
        <v>304</v>
      </c>
      <c r="B40" s="464">
        <v>5.0620266067459996</v>
      </c>
      <c r="C40" s="464">
        <v>16.505050000000001</v>
      </c>
      <c r="D40" s="465">
        <v>11.443023393253</v>
      </c>
      <c r="E40" s="471">
        <v>3.2605616845230001</v>
      </c>
      <c r="F40" s="464">
        <v>17</v>
      </c>
      <c r="G40" s="465">
        <v>17</v>
      </c>
      <c r="H40" s="467">
        <v>0.60936999999899999</v>
      </c>
      <c r="I40" s="464">
        <v>10.53241</v>
      </c>
      <c r="J40" s="465">
        <v>-6.4675900000000004</v>
      </c>
      <c r="K40" s="472">
        <v>0.61955352941099995</v>
      </c>
    </row>
    <row r="41" spans="1:11" ht="14.4" customHeight="1" thickBot="1" x14ac:dyDescent="0.35">
      <c r="A41" s="481" t="s">
        <v>305</v>
      </c>
      <c r="B41" s="459">
        <v>0</v>
      </c>
      <c r="C41" s="459">
        <v>11.806990000000001</v>
      </c>
      <c r="D41" s="460">
        <v>11.806990000000001</v>
      </c>
      <c r="E41" s="469" t="s">
        <v>267</v>
      </c>
      <c r="F41" s="459">
        <v>13</v>
      </c>
      <c r="G41" s="460">
        <v>13</v>
      </c>
      <c r="H41" s="462">
        <v>0.31217</v>
      </c>
      <c r="I41" s="459">
        <v>7.2332900000000002</v>
      </c>
      <c r="J41" s="460">
        <v>-5.7667099999999998</v>
      </c>
      <c r="K41" s="463">
        <v>0.55640692307600004</v>
      </c>
    </row>
    <row r="42" spans="1:11" ht="14.4" customHeight="1" thickBot="1" x14ac:dyDescent="0.35">
      <c r="A42" s="481" t="s">
        <v>306</v>
      </c>
      <c r="B42" s="459">
        <v>0.41976352313499998</v>
      </c>
      <c r="C42" s="459">
        <v>0</v>
      </c>
      <c r="D42" s="460">
        <v>-0.41976352313499998</v>
      </c>
      <c r="E42" s="461">
        <v>0</v>
      </c>
      <c r="F42" s="459">
        <v>0</v>
      </c>
      <c r="G42" s="460">
        <v>0</v>
      </c>
      <c r="H42" s="462">
        <v>0</v>
      </c>
      <c r="I42" s="459">
        <v>0</v>
      </c>
      <c r="J42" s="460">
        <v>0</v>
      </c>
      <c r="K42" s="463">
        <v>0</v>
      </c>
    </row>
    <row r="43" spans="1:11" ht="14.4" customHeight="1" thickBot="1" x14ac:dyDescent="0.35">
      <c r="A43" s="481" t="s">
        <v>307</v>
      </c>
      <c r="B43" s="459">
        <v>0.14129044004399999</v>
      </c>
      <c r="C43" s="459">
        <v>8.616E-2</v>
      </c>
      <c r="D43" s="460">
        <v>-5.5130440044000001E-2</v>
      </c>
      <c r="E43" s="461">
        <v>0.60980771220600005</v>
      </c>
      <c r="F43" s="459">
        <v>0</v>
      </c>
      <c r="G43" s="460">
        <v>0</v>
      </c>
      <c r="H43" s="462">
        <v>0</v>
      </c>
      <c r="I43" s="459">
        <v>0</v>
      </c>
      <c r="J43" s="460">
        <v>0</v>
      </c>
      <c r="K43" s="463">
        <v>0</v>
      </c>
    </row>
    <row r="44" spans="1:11" ht="14.4" customHeight="1" thickBot="1" x14ac:dyDescent="0.35">
      <c r="A44" s="481" t="s">
        <v>308</v>
      </c>
      <c r="B44" s="459">
        <v>1.5009723727290001</v>
      </c>
      <c r="C44" s="459">
        <v>1.6276900000000001</v>
      </c>
      <c r="D44" s="460">
        <v>0.12671762726999999</v>
      </c>
      <c r="E44" s="461">
        <v>1.08442369065</v>
      </c>
      <c r="F44" s="459">
        <v>1</v>
      </c>
      <c r="G44" s="460">
        <v>1</v>
      </c>
      <c r="H44" s="462">
        <v>0</v>
      </c>
      <c r="I44" s="459">
        <v>0.38419999999999999</v>
      </c>
      <c r="J44" s="460">
        <v>-0.61580000000000001</v>
      </c>
      <c r="K44" s="463">
        <v>0.38419999999999999</v>
      </c>
    </row>
    <row r="45" spans="1:11" ht="14.4" customHeight="1" thickBot="1" x14ac:dyDescent="0.35">
      <c r="A45" s="481" t="s">
        <v>309</v>
      </c>
      <c r="B45" s="459">
        <v>3.000000270838</v>
      </c>
      <c r="C45" s="459">
        <v>2.98421</v>
      </c>
      <c r="D45" s="460">
        <v>-1.5790270838000001E-2</v>
      </c>
      <c r="E45" s="461">
        <v>0.99473657686200001</v>
      </c>
      <c r="F45" s="459">
        <v>3</v>
      </c>
      <c r="G45" s="460">
        <v>3</v>
      </c>
      <c r="H45" s="462">
        <v>0.29719999999899999</v>
      </c>
      <c r="I45" s="459">
        <v>2.91492</v>
      </c>
      <c r="J45" s="460">
        <v>-8.5080000000000003E-2</v>
      </c>
      <c r="K45" s="463">
        <v>0.97163999999999995</v>
      </c>
    </row>
    <row r="46" spans="1:11" ht="14.4" customHeight="1" thickBot="1" x14ac:dyDescent="0.35">
      <c r="A46" s="480" t="s">
        <v>310</v>
      </c>
      <c r="B46" s="464">
        <v>0</v>
      </c>
      <c r="C46" s="464">
        <v>7.8920000000000003</v>
      </c>
      <c r="D46" s="465">
        <v>7.8920000000000003</v>
      </c>
      <c r="E46" s="466" t="s">
        <v>277</v>
      </c>
      <c r="F46" s="464">
        <v>0</v>
      </c>
      <c r="G46" s="465">
        <v>0</v>
      </c>
      <c r="H46" s="467">
        <v>0</v>
      </c>
      <c r="I46" s="464">
        <v>0</v>
      </c>
      <c r="J46" s="465">
        <v>0</v>
      </c>
      <c r="K46" s="468" t="s">
        <v>267</v>
      </c>
    </row>
    <row r="47" spans="1:11" ht="14.4" customHeight="1" thickBot="1" x14ac:dyDescent="0.35">
      <c r="A47" s="481" t="s">
        <v>311</v>
      </c>
      <c r="B47" s="459">
        <v>0</v>
      </c>
      <c r="C47" s="459">
        <v>7.8920000000000003</v>
      </c>
      <c r="D47" s="460">
        <v>7.8920000000000003</v>
      </c>
      <c r="E47" s="469" t="s">
        <v>277</v>
      </c>
      <c r="F47" s="459">
        <v>0</v>
      </c>
      <c r="G47" s="460">
        <v>0</v>
      </c>
      <c r="H47" s="462">
        <v>0</v>
      </c>
      <c r="I47" s="459">
        <v>0</v>
      </c>
      <c r="J47" s="460">
        <v>0</v>
      </c>
      <c r="K47" s="470" t="s">
        <v>267</v>
      </c>
    </row>
    <row r="48" spans="1:11" ht="14.4" customHeight="1" thickBot="1" x14ac:dyDescent="0.35">
      <c r="A48" s="479" t="s">
        <v>42</v>
      </c>
      <c r="B48" s="459">
        <v>166.969357658604</v>
      </c>
      <c r="C48" s="459">
        <v>164.65199999999999</v>
      </c>
      <c r="D48" s="460">
        <v>-2.3173576586040001</v>
      </c>
      <c r="E48" s="461">
        <v>0.98612106022799995</v>
      </c>
      <c r="F48" s="459">
        <v>167.032400404507</v>
      </c>
      <c r="G48" s="460">
        <v>167.032400404507</v>
      </c>
      <c r="H48" s="462">
        <v>17.236000000000001</v>
      </c>
      <c r="I48" s="459">
        <v>164.13800000000001</v>
      </c>
      <c r="J48" s="460">
        <v>-2.8944004045059999</v>
      </c>
      <c r="K48" s="463">
        <v>0.98267162300499999</v>
      </c>
    </row>
    <row r="49" spans="1:11" ht="14.4" customHeight="1" thickBot="1" x14ac:dyDescent="0.35">
      <c r="A49" s="480" t="s">
        <v>312</v>
      </c>
      <c r="B49" s="464">
        <v>166.969357658604</v>
      </c>
      <c r="C49" s="464">
        <v>164.65199999999999</v>
      </c>
      <c r="D49" s="465">
        <v>-2.3173576586040001</v>
      </c>
      <c r="E49" s="471">
        <v>0.98612106022799995</v>
      </c>
      <c r="F49" s="464">
        <v>167.032400404507</v>
      </c>
      <c r="G49" s="465">
        <v>167.032400404507</v>
      </c>
      <c r="H49" s="467">
        <v>17.236000000000001</v>
      </c>
      <c r="I49" s="464">
        <v>164.13800000000001</v>
      </c>
      <c r="J49" s="465">
        <v>-2.8944004045059999</v>
      </c>
      <c r="K49" s="472">
        <v>0.98267162300499999</v>
      </c>
    </row>
    <row r="50" spans="1:11" ht="14.4" customHeight="1" thickBot="1" x14ac:dyDescent="0.35">
      <c r="A50" s="481" t="s">
        <v>313</v>
      </c>
      <c r="B50" s="459">
        <v>59.945411911736997</v>
      </c>
      <c r="C50" s="459">
        <v>54.466999999999999</v>
      </c>
      <c r="D50" s="460">
        <v>-5.478411911737</v>
      </c>
      <c r="E50" s="461">
        <v>0.90860998803699999</v>
      </c>
      <c r="F50" s="459">
        <v>55.999999999998998</v>
      </c>
      <c r="G50" s="460">
        <v>55.999999999998998</v>
      </c>
      <c r="H50" s="462">
        <v>4.9679999999989999</v>
      </c>
      <c r="I50" s="459">
        <v>57.244</v>
      </c>
      <c r="J50" s="460">
        <v>1.244</v>
      </c>
      <c r="K50" s="463">
        <v>1.022214285714</v>
      </c>
    </row>
    <row r="51" spans="1:11" ht="14.4" customHeight="1" thickBot="1" x14ac:dyDescent="0.35">
      <c r="A51" s="481" t="s">
        <v>314</v>
      </c>
      <c r="B51" s="459">
        <v>24.999995365596</v>
      </c>
      <c r="C51" s="459">
        <v>25.033000000000001</v>
      </c>
      <c r="D51" s="460">
        <v>3.3004634402999999E-2</v>
      </c>
      <c r="E51" s="461">
        <v>1.00132018562</v>
      </c>
      <c r="F51" s="459">
        <v>27.032400404507001</v>
      </c>
      <c r="G51" s="460">
        <v>27.032400404507001</v>
      </c>
      <c r="H51" s="462">
        <v>1.671</v>
      </c>
      <c r="I51" s="459">
        <v>24.547999999999998</v>
      </c>
      <c r="J51" s="460">
        <v>-2.4844004045069998</v>
      </c>
      <c r="K51" s="463">
        <v>0.90809545703100003</v>
      </c>
    </row>
    <row r="52" spans="1:11" ht="14.4" customHeight="1" thickBot="1" x14ac:dyDescent="0.35">
      <c r="A52" s="481" t="s">
        <v>315</v>
      </c>
      <c r="B52" s="459">
        <v>82.023950381269998</v>
      </c>
      <c r="C52" s="459">
        <v>85.152000000000001</v>
      </c>
      <c r="D52" s="460">
        <v>3.1280496187289999</v>
      </c>
      <c r="E52" s="461">
        <v>1.0381358079459999</v>
      </c>
      <c r="F52" s="459">
        <v>83.999999999999005</v>
      </c>
      <c r="G52" s="460">
        <v>83.999999999999005</v>
      </c>
      <c r="H52" s="462">
        <v>10.597</v>
      </c>
      <c r="I52" s="459">
        <v>82.346000000000004</v>
      </c>
      <c r="J52" s="460">
        <v>-1.653999999999</v>
      </c>
      <c r="K52" s="463">
        <v>0.98030952380900005</v>
      </c>
    </row>
    <row r="53" spans="1:11" ht="14.4" customHeight="1" thickBot="1" x14ac:dyDescent="0.35">
      <c r="A53" s="482" t="s">
        <v>316</v>
      </c>
      <c r="B53" s="464">
        <v>1230.0116285635399</v>
      </c>
      <c r="C53" s="464">
        <v>1603.9986100000001</v>
      </c>
      <c r="D53" s="465">
        <v>373.98698143646197</v>
      </c>
      <c r="E53" s="471">
        <v>1.3040515819130001</v>
      </c>
      <c r="F53" s="464">
        <v>1490.24991078996</v>
      </c>
      <c r="G53" s="465">
        <v>1490.24991078996</v>
      </c>
      <c r="H53" s="467">
        <v>100.29765999999999</v>
      </c>
      <c r="I53" s="464">
        <v>1526.1762699999999</v>
      </c>
      <c r="J53" s="465">
        <v>35.926359210040999</v>
      </c>
      <c r="K53" s="472">
        <v>1.0241076070190001</v>
      </c>
    </row>
    <row r="54" spans="1:11" ht="14.4" customHeight="1" thickBot="1" x14ac:dyDescent="0.35">
      <c r="A54" s="479" t="s">
        <v>45</v>
      </c>
      <c r="B54" s="459">
        <v>91.007854056926007</v>
      </c>
      <c r="C54" s="459">
        <v>384.71105</v>
      </c>
      <c r="D54" s="460">
        <v>293.70319594307398</v>
      </c>
      <c r="E54" s="461">
        <v>4.2272291110099998</v>
      </c>
      <c r="F54" s="459">
        <v>405.94661257208202</v>
      </c>
      <c r="G54" s="460">
        <v>405.94661257208202</v>
      </c>
      <c r="H54" s="462">
        <v>46.374309999998999</v>
      </c>
      <c r="I54" s="459">
        <v>375.92858999999999</v>
      </c>
      <c r="J54" s="460">
        <v>-30.018022572081001</v>
      </c>
      <c r="K54" s="463">
        <v>0.92605426023399995</v>
      </c>
    </row>
    <row r="55" spans="1:11" ht="14.4" customHeight="1" thickBot="1" x14ac:dyDescent="0.35">
      <c r="A55" s="483" t="s">
        <v>317</v>
      </c>
      <c r="B55" s="459">
        <v>91.007854056926007</v>
      </c>
      <c r="C55" s="459">
        <v>384.71105</v>
      </c>
      <c r="D55" s="460">
        <v>293.70319594307398</v>
      </c>
      <c r="E55" s="461">
        <v>4.2272291110099998</v>
      </c>
      <c r="F55" s="459">
        <v>405.94661257208202</v>
      </c>
      <c r="G55" s="460">
        <v>405.94661257208202</v>
      </c>
      <c r="H55" s="462">
        <v>46.374309999998999</v>
      </c>
      <c r="I55" s="459">
        <v>375.92858999999999</v>
      </c>
      <c r="J55" s="460">
        <v>-30.018022572081001</v>
      </c>
      <c r="K55" s="463">
        <v>0.92605426023399995</v>
      </c>
    </row>
    <row r="56" spans="1:11" ht="14.4" customHeight="1" thickBot="1" x14ac:dyDescent="0.35">
      <c r="A56" s="481" t="s">
        <v>318</v>
      </c>
      <c r="B56" s="459">
        <v>21.338543037699999</v>
      </c>
      <c r="C56" s="459">
        <v>296.82420000000002</v>
      </c>
      <c r="D56" s="460">
        <v>275.485656962299</v>
      </c>
      <c r="E56" s="461">
        <v>13.910237426967999</v>
      </c>
      <c r="F56" s="459">
        <v>304.56326156191699</v>
      </c>
      <c r="G56" s="460">
        <v>304.56326156191699</v>
      </c>
      <c r="H56" s="462">
        <v>31.704999999999</v>
      </c>
      <c r="I56" s="459">
        <v>234.97575000000001</v>
      </c>
      <c r="J56" s="460">
        <v>-69.587511561916003</v>
      </c>
      <c r="K56" s="463">
        <v>0.77151705295899997</v>
      </c>
    </row>
    <row r="57" spans="1:11" ht="14.4" customHeight="1" thickBot="1" x14ac:dyDescent="0.35">
      <c r="A57" s="481" t="s">
        <v>319</v>
      </c>
      <c r="B57" s="459">
        <v>16.568127304151002</v>
      </c>
      <c r="C57" s="459">
        <v>0</v>
      </c>
      <c r="D57" s="460">
        <v>-16.568127304151002</v>
      </c>
      <c r="E57" s="461">
        <v>0</v>
      </c>
      <c r="F57" s="459">
        <v>0</v>
      </c>
      <c r="G57" s="460">
        <v>0</v>
      </c>
      <c r="H57" s="462">
        <v>0</v>
      </c>
      <c r="I57" s="459">
        <v>0</v>
      </c>
      <c r="J57" s="460">
        <v>0</v>
      </c>
      <c r="K57" s="463">
        <v>0</v>
      </c>
    </row>
    <row r="58" spans="1:11" ht="14.4" customHeight="1" thickBot="1" x14ac:dyDescent="0.35">
      <c r="A58" s="481" t="s">
        <v>320</v>
      </c>
      <c r="B58" s="459">
        <v>0</v>
      </c>
      <c r="C58" s="459">
        <v>2.6139999999999999</v>
      </c>
      <c r="D58" s="460">
        <v>2.6139999999999999</v>
      </c>
      <c r="E58" s="469" t="s">
        <v>267</v>
      </c>
      <c r="F58" s="459">
        <v>1.383351010165</v>
      </c>
      <c r="G58" s="460">
        <v>1.383351010165</v>
      </c>
      <c r="H58" s="462">
        <v>0</v>
      </c>
      <c r="I58" s="459">
        <v>52.872199999999999</v>
      </c>
      <c r="J58" s="460">
        <v>51.488848989833997</v>
      </c>
      <c r="K58" s="463">
        <v>0</v>
      </c>
    </row>
    <row r="59" spans="1:11" ht="14.4" customHeight="1" thickBot="1" x14ac:dyDescent="0.35">
      <c r="A59" s="481" t="s">
        <v>321</v>
      </c>
      <c r="B59" s="459">
        <v>11.006291240909</v>
      </c>
      <c r="C59" s="459">
        <v>41.697940000000003</v>
      </c>
      <c r="D59" s="460">
        <v>30.69164875909</v>
      </c>
      <c r="E59" s="461">
        <v>3.7885550261479999</v>
      </c>
      <c r="F59" s="459">
        <v>49.999999999998998</v>
      </c>
      <c r="G59" s="460">
        <v>49.999999999998998</v>
      </c>
      <c r="H59" s="462">
        <v>9.3266799999989995</v>
      </c>
      <c r="I59" s="459">
        <v>43.25562</v>
      </c>
      <c r="J59" s="460">
        <v>-6.7443799999990004</v>
      </c>
      <c r="K59" s="463">
        <v>0.8651124</v>
      </c>
    </row>
    <row r="60" spans="1:11" ht="14.4" customHeight="1" thickBot="1" x14ac:dyDescent="0.35">
      <c r="A60" s="481" t="s">
        <v>322</v>
      </c>
      <c r="B60" s="459">
        <v>42.094892474165</v>
      </c>
      <c r="C60" s="459">
        <v>43.574910000000003</v>
      </c>
      <c r="D60" s="460">
        <v>1.480017525834</v>
      </c>
      <c r="E60" s="461">
        <v>1.03515907605</v>
      </c>
      <c r="F60" s="459">
        <v>49.999999999998998</v>
      </c>
      <c r="G60" s="460">
        <v>49.999999999998998</v>
      </c>
      <c r="H60" s="462">
        <v>5.3426299999989997</v>
      </c>
      <c r="I60" s="459">
        <v>44.825020000000002</v>
      </c>
      <c r="J60" s="460">
        <v>-5.1749799999989996</v>
      </c>
      <c r="K60" s="463">
        <v>0.89650039999999998</v>
      </c>
    </row>
    <row r="61" spans="1:11" ht="14.4" customHeight="1" thickBot="1" x14ac:dyDescent="0.35">
      <c r="A61" s="484" t="s">
        <v>46</v>
      </c>
      <c r="B61" s="464">
        <v>0</v>
      </c>
      <c r="C61" s="464">
        <v>130.45500000000001</v>
      </c>
      <c r="D61" s="465">
        <v>130.45500000000001</v>
      </c>
      <c r="E61" s="466" t="s">
        <v>267</v>
      </c>
      <c r="F61" s="464">
        <v>0</v>
      </c>
      <c r="G61" s="465">
        <v>0</v>
      </c>
      <c r="H61" s="467">
        <v>3.5749999999990001</v>
      </c>
      <c r="I61" s="464">
        <v>134.73400000000001</v>
      </c>
      <c r="J61" s="465">
        <v>134.73400000000001</v>
      </c>
      <c r="K61" s="468" t="s">
        <v>267</v>
      </c>
    </row>
    <row r="62" spans="1:11" ht="14.4" customHeight="1" thickBot="1" x14ac:dyDescent="0.35">
      <c r="A62" s="480" t="s">
        <v>323</v>
      </c>
      <c r="B62" s="464">
        <v>0</v>
      </c>
      <c r="C62" s="464">
        <v>51.35</v>
      </c>
      <c r="D62" s="465">
        <v>51.35</v>
      </c>
      <c r="E62" s="466" t="s">
        <v>267</v>
      </c>
      <c r="F62" s="464">
        <v>0</v>
      </c>
      <c r="G62" s="465">
        <v>0</v>
      </c>
      <c r="H62" s="467">
        <v>3.5749999999990001</v>
      </c>
      <c r="I62" s="464">
        <v>76.164000000000001</v>
      </c>
      <c r="J62" s="465">
        <v>76.164000000000001</v>
      </c>
      <c r="K62" s="468" t="s">
        <v>267</v>
      </c>
    </row>
    <row r="63" spans="1:11" ht="14.4" customHeight="1" thickBot="1" x14ac:dyDescent="0.35">
      <c r="A63" s="481" t="s">
        <v>324</v>
      </c>
      <c r="B63" s="459">
        <v>0</v>
      </c>
      <c r="C63" s="459">
        <v>46.71</v>
      </c>
      <c r="D63" s="460">
        <v>46.71</v>
      </c>
      <c r="E63" s="469" t="s">
        <v>267</v>
      </c>
      <c r="F63" s="459">
        <v>0</v>
      </c>
      <c r="G63" s="460">
        <v>0</v>
      </c>
      <c r="H63" s="462">
        <v>2.8250000000000002</v>
      </c>
      <c r="I63" s="459">
        <v>71.364000000000004</v>
      </c>
      <c r="J63" s="460">
        <v>71.364000000000004</v>
      </c>
      <c r="K63" s="470" t="s">
        <v>267</v>
      </c>
    </row>
    <row r="64" spans="1:11" ht="14.4" customHeight="1" thickBot="1" x14ac:dyDescent="0.35">
      <c r="A64" s="481" t="s">
        <v>325</v>
      </c>
      <c r="B64" s="459">
        <v>0</v>
      </c>
      <c r="C64" s="459">
        <v>4.6399999999999997</v>
      </c>
      <c r="D64" s="460">
        <v>4.6399999999999997</v>
      </c>
      <c r="E64" s="469" t="s">
        <v>277</v>
      </c>
      <c r="F64" s="459">
        <v>0</v>
      </c>
      <c r="G64" s="460">
        <v>0</v>
      </c>
      <c r="H64" s="462">
        <v>0.74999999999900002</v>
      </c>
      <c r="I64" s="459">
        <v>4.8</v>
      </c>
      <c r="J64" s="460">
        <v>4.8</v>
      </c>
      <c r="K64" s="470" t="s">
        <v>267</v>
      </c>
    </row>
    <row r="65" spans="1:11" ht="14.4" customHeight="1" thickBot="1" x14ac:dyDescent="0.35">
      <c r="A65" s="480" t="s">
        <v>326</v>
      </c>
      <c r="B65" s="464">
        <v>0</v>
      </c>
      <c r="C65" s="464">
        <v>79.105000000000004</v>
      </c>
      <c r="D65" s="465">
        <v>79.105000000000004</v>
      </c>
      <c r="E65" s="466" t="s">
        <v>267</v>
      </c>
      <c r="F65" s="464">
        <v>0</v>
      </c>
      <c r="G65" s="465">
        <v>0</v>
      </c>
      <c r="H65" s="467">
        <v>0</v>
      </c>
      <c r="I65" s="464">
        <v>58.569999999998998</v>
      </c>
      <c r="J65" s="465">
        <v>58.569999999998998</v>
      </c>
      <c r="K65" s="468" t="s">
        <v>267</v>
      </c>
    </row>
    <row r="66" spans="1:11" ht="14.4" customHeight="1" thickBot="1" x14ac:dyDescent="0.35">
      <c r="A66" s="481" t="s">
        <v>327</v>
      </c>
      <c r="B66" s="459">
        <v>0</v>
      </c>
      <c r="C66" s="459">
        <v>79.105000000000004</v>
      </c>
      <c r="D66" s="460">
        <v>79.105000000000004</v>
      </c>
      <c r="E66" s="469" t="s">
        <v>267</v>
      </c>
      <c r="F66" s="459">
        <v>0</v>
      </c>
      <c r="G66" s="460">
        <v>0</v>
      </c>
      <c r="H66" s="462">
        <v>0</v>
      </c>
      <c r="I66" s="459">
        <v>58.569999999998998</v>
      </c>
      <c r="J66" s="460">
        <v>58.569999999998998</v>
      </c>
      <c r="K66" s="470" t="s">
        <v>267</v>
      </c>
    </row>
    <row r="67" spans="1:11" ht="14.4" customHeight="1" thickBot="1" x14ac:dyDescent="0.35">
      <c r="A67" s="479" t="s">
        <v>47</v>
      </c>
      <c r="B67" s="459">
        <v>1139.0037745066099</v>
      </c>
      <c r="C67" s="459">
        <v>1088.8325600000001</v>
      </c>
      <c r="D67" s="460">
        <v>-50.171214506612003</v>
      </c>
      <c r="E67" s="461">
        <v>0.95595166966900003</v>
      </c>
      <c r="F67" s="459">
        <v>1084.30329821788</v>
      </c>
      <c r="G67" s="460">
        <v>1084.30329821788</v>
      </c>
      <c r="H67" s="462">
        <v>50.348349999999002</v>
      </c>
      <c r="I67" s="459">
        <v>1015.51368</v>
      </c>
      <c r="J67" s="460">
        <v>-68.789618217877006</v>
      </c>
      <c r="K67" s="463">
        <v>0.93655869318899998</v>
      </c>
    </row>
    <row r="68" spans="1:11" ht="14.4" customHeight="1" thickBot="1" x14ac:dyDescent="0.35">
      <c r="A68" s="480" t="s">
        <v>328</v>
      </c>
      <c r="B68" s="464">
        <v>0</v>
      </c>
      <c r="C68" s="464">
        <v>0</v>
      </c>
      <c r="D68" s="465">
        <v>0</v>
      </c>
      <c r="E68" s="471">
        <v>1</v>
      </c>
      <c r="F68" s="464">
        <v>0</v>
      </c>
      <c r="G68" s="465">
        <v>0</v>
      </c>
      <c r="H68" s="467">
        <v>2.828449999999</v>
      </c>
      <c r="I68" s="464">
        <v>2.828449999999</v>
      </c>
      <c r="J68" s="465">
        <v>2.828449999999</v>
      </c>
      <c r="K68" s="468" t="s">
        <v>277</v>
      </c>
    </row>
    <row r="69" spans="1:11" ht="14.4" customHeight="1" thickBot="1" x14ac:dyDescent="0.35">
      <c r="A69" s="481" t="s">
        <v>329</v>
      </c>
      <c r="B69" s="459">
        <v>0</v>
      </c>
      <c r="C69" s="459">
        <v>0</v>
      </c>
      <c r="D69" s="460">
        <v>0</v>
      </c>
      <c r="E69" s="461">
        <v>1</v>
      </c>
      <c r="F69" s="459">
        <v>0</v>
      </c>
      <c r="G69" s="460">
        <v>0</v>
      </c>
      <c r="H69" s="462">
        <v>2.828449999999</v>
      </c>
      <c r="I69" s="459">
        <v>2.828449999999</v>
      </c>
      <c r="J69" s="460">
        <v>2.828449999999</v>
      </c>
      <c r="K69" s="470" t="s">
        <v>277</v>
      </c>
    </row>
    <row r="70" spans="1:11" ht="14.4" customHeight="1" thickBot="1" x14ac:dyDescent="0.35">
      <c r="A70" s="480" t="s">
        <v>330</v>
      </c>
      <c r="B70" s="464">
        <v>24.258537649718001</v>
      </c>
      <c r="C70" s="464">
        <v>40.21311</v>
      </c>
      <c r="D70" s="465">
        <v>15.954572350281</v>
      </c>
      <c r="E70" s="471">
        <v>1.657688958034</v>
      </c>
      <c r="F70" s="464">
        <v>38.739524529577999</v>
      </c>
      <c r="G70" s="465">
        <v>38.739524529577999</v>
      </c>
      <c r="H70" s="467">
        <v>3.1729899999989999</v>
      </c>
      <c r="I70" s="464">
        <v>42.003259999999997</v>
      </c>
      <c r="J70" s="465">
        <v>3.263735470421</v>
      </c>
      <c r="K70" s="472">
        <v>1.0842482067100001</v>
      </c>
    </row>
    <row r="71" spans="1:11" ht="14.4" customHeight="1" thickBot="1" x14ac:dyDescent="0.35">
      <c r="A71" s="481" t="s">
        <v>331</v>
      </c>
      <c r="B71" s="459">
        <v>15.982233214042999</v>
      </c>
      <c r="C71" s="459">
        <v>31.075800000000001</v>
      </c>
      <c r="D71" s="460">
        <v>15.093566785956</v>
      </c>
      <c r="E71" s="461">
        <v>1.9443966048929999</v>
      </c>
      <c r="F71" s="459">
        <v>28.323295698664001</v>
      </c>
      <c r="G71" s="460">
        <v>28.323295698664001</v>
      </c>
      <c r="H71" s="462">
        <v>2.2782</v>
      </c>
      <c r="I71" s="459">
        <v>31.676600000000001</v>
      </c>
      <c r="J71" s="460">
        <v>3.3533043013350001</v>
      </c>
      <c r="K71" s="463">
        <v>1.1183938598459999</v>
      </c>
    </row>
    <row r="72" spans="1:11" ht="14.4" customHeight="1" thickBot="1" x14ac:dyDescent="0.35">
      <c r="A72" s="481" t="s">
        <v>332</v>
      </c>
      <c r="B72" s="459">
        <v>8.2763044356739996</v>
      </c>
      <c r="C72" s="459">
        <v>9.1373099999999994</v>
      </c>
      <c r="D72" s="460">
        <v>0.86100556432499997</v>
      </c>
      <c r="E72" s="461">
        <v>1.1040326115370001</v>
      </c>
      <c r="F72" s="459">
        <v>10.416228830912999</v>
      </c>
      <c r="G72" s="460">
        <v>10.416228830912999</v>
      </c>
      <c r="H72" s="462">
        <v>0.894789999999</v>
      </c>
      <c r="I72" s="459">
        <v>10.32666</v>
      </c>
      <c r="J72" s="460">
        <v>-8.9568830912999997E-2</v>
      </c>
      <c r="K72" s="463">
        <v>0.99140103079800002</v>
      </c>
    </row>
    <row r="73" spans="1:11" ht="14.4" customHeight="1" thickBot="1" x14ac:dyDescent="0.35">
      <c r="A73" s="480" t="s">
        <v>333</v>
      </c>
      <c r="B73" s="464">
        <v>37.030576448634001</v>
      </c>
      <c r="C73" s="464">
        <v>20.608000000000001</v>
      </c>
      <c r="D73" s="465">
        <v>-16.422576448634</v>
      </c>
      <c r="E73" s="471">
        <v>0.55651307585099996</v>
      </c>
      <c r="F73" s="464">
        <v>25</v>
      </c>
      <c r="G73" s="465">
        <v>25</v>
      </c>
      <c r="H73" s="467">
        <v>0</v>
      </c>
      <c r="I73" s="464">
        <v>20.608000000000001</v>
      </c>
      <c r="J73" s="465">
        <v>-4.3920000000000003</v>
      </c>
      <c r="K73" s="472">
        <v>0.82431999999899996</v>
      </c>
    </row>
    <row r="74" spans="1:11" ht="14.4" customHeight="1" thickBot="1" x14ac:dyDescent="0.35">
      <c r="A74" s="481" t="s">
        <v>334</v>
      </c>
      <c r="B74" s="459">
        <v>2.999995225393</v>
      </c>
      <c r="C74" s="459">
        <v>2.7</v>
      </c>
      <c r="D74" s="460">
        <v>-0.299995225393</v>
      </c>
      <c r="E74" s="461">
        <v>0.90000143238399999</v>
      </c>
      <c r="F74" s="459">
        <v>2</v>
      </c>
      <c r="G74" s="460">
        <v>2</v>
      </c>
      <c r="H74" s="462">
        <v>0</v>
      </c>
      <c r="I74" s="459">
        <v>2.7</v>
      </c>
      <c r="J74" s="460">
        <v>0.69999999999899998</v>
      </c>
      <c r="K74" s="463">
        <v>1.35</v>
      </c>
    </row>
    <row r="75" spans="1:11" ht="14.4" customHeight="1" thickBot="1" x14ac:dyDescent="0.35">
      <c r="A75" s="481" t="s">
        <v>335</v>
      </c>
      <c r="B75" s="459">
        <v>34.030581223239999</v>
      </c>
      <c r="C75" s="459">
        <v>17.908000000000001</v>
      </c>
      <c r="D75" s="460">
        <v>-16.122581223240001</v>
      </c>
      <c r="E75" s="461">
        <v>0.52623256366100002</v>
      </c>
      <c r="F75" s="459">
        <v>23</v>
      </c>
      <c r="G75" s="460">
        <v>23</v>
      </c>
      <c r="H75" s="462">
        <v>0</v>
      </c>
      <c r="I75" s="459">
        <v>17.908000000000001</v>
      </c>
      <c r="J75" s="460">
        <v>-5.0919999999999996</v>
      </c>
      <c r="K75" s="463">
        <v>0.77860869565199997</v>
      </c>
    </row>
    <row r="76" spans="1:11" ht="14.4" customHeight="1" thickBot="1" x14ac:dyDescent="0.35">
      <c r="A76" s="480" t="s">
        <v>336</v>
      </c>
      <c r="B76" s="464">
        <v>262.74554588567599</v>
      </c>
      <c r="C76" s="464">
        <v>261.99826000000002</v>
      </c>
      <c r="D76" s="465">
        <v>-0.74728588567599996</v>
      </c>
      <c r="E76" s="471">
        <v>0.99715585707300003</v>
      </c>
      <c r="F76" s="464">
        <v>275.33534641976303</v>
      </c>
      <c r="G76" s="465">
        <v>275.33534641976303</v>
      </c>
      <c r="H76" s="467">
        <v>22.380739999999999</v>
      </c>
      <c r="I76" s="464">
        <v>263.86840999999998</v>
      </c>
      <c r="J76" s="465">
        <v>-11.466936419763</v>
      </c>
      <c r="K76" s="472">
        <v>0.95835283566399998</v>
      </c>
    </row>
    <row r="77" spans="1:11" ht="14.4" customHeight="1" thickBot="1" x14ac:dyDescent="0.35">
      <c r="A77" s="481" t="s">
        <v>337</v>
      </c>
      <c r="B77" s="459">
        <v>228.475378186847</v>
      </c>
      <c r="C77" s="459">
        <v>228.1071</v>
      </c>
      <c r="D77" s="460">
        <v>-0.36827818684699998</v>
      </c>
      <c r="E77" s="461">
        <v>0.998388105581</v>
      </c>
      <c r="F77" s="459">
        <v>236</v>
      </c>
      <c r="G77" s="460">
        <v>236</v>
      </c>
      <c r="H77" s="462">
        <v>19.3172</v>
      </c>
      <c r="I77" s="459">
        <v>228.29633999999999</v>
      </c>
      <c r="J77" s="460">
        <v>-7.7036600000000002</v>
      </c>
      <c r="K77" s="463">
        <v>0.96735737288099999</v>
      </c>
    </row>
    <row r="78" spans="1:11" ht="14.4" customHeight="1" thickBot="1" x14ac:dyDescent="0.35">
      <c r="A78" s="481" t="s">
        <v>338</v>
      </c>
      <c r="B78" s="459">
        <v>0</v>
      </c>
      <c r="C78" s="459">
        <v>2.2385000000000002</v>
      </c>
      <c r="D78" s="460">
        <v>2.2385000000000002</v>
      </c>
      <c r="E78" s="469" t="s">
        <v>277</v>
      </c>
      <c r="F78" s="459">
        <v>0</v>
      </c>
      <c r="G78" s="460">
        <v>0</v>
      </c>
      <c r="H78" s="462">
        <v>0</v>
      </c>
      <c r="I78" s="459">
        <v>0</v>
      </c>
      <c r="J78" s="460">
        <v>0</v>
      </c>
      <c r="K78" s="470" t="s">
        <v>267</v>
      </c>
    </row>
    <row r="79" spans="1:11" ht="14.4" customHeight="1" thickBot="1" x14ac:dyDescent="0.35">
      <c r="A79" s="481" t="s">
        <v>339</v>
      </c>
      <c r="B79" s="459">
        <v>0.40187537061</v>
      </c>
      <c r="C79" s="459">
        <v>0.36399999999999999</v>
      </c>
      <c r="D79" s="460">
        <v>-3.787537061E-2</v>
      </c>
      <c r="E79" s="461">
        <v>0.90575344153799997</v>
      </c>
      <c r="F79" s="459">
        <v>0.40874392592300002</v>
      </c>
      <c r="G79" s="460">
        <v>0.40874392592300002</v>
      </c>
      <c r="H79" s="462">
        <v>0</v>
      </c>
      <c r="I79" s="459">
        <v>0.36399999999999999</v>
      </c>
      <c r="J79" s="460">
        <v>-4.4743925923E-2</v>
      </c>
      <c r="K79" s="463">
        <v>0.89053311111099998</v>
      </c>
    </row>
    <row r="80" spans="1:11" ht="14.4" customHeight="1" thickBot="1" x14ac:dyDescent="0.35">
      <c r="A80" s="481" t="s">
        <v>340</v>
      </c>
      <c r="B80" s="459">
        <v>33.868292328217997</v>
      </c>
      <c r="C80" s="459">
        <v>31.28866</v>
      </c>
      <c r="D80" s="460">
        <v>-2.579632328218</v>
      </c>
      <c r="E80" s="461">
        <v>0.92383341022200005</v>
      </c>
      <c r="F80" s="459">
        <v>38.926602493840001</v>
      </c>
      <c r="G80" s="460">
        <v>38.926602493840001</v>
      </c>
      <c r="H80" s="462">
        <v>3.0635400000000002</v>
      </c>
      <c r="I80" s="459">
        <v>35.208069999999999</v>
      </c>
      <c r="J80" s="460">
        <v>-3.7185324938400002</v>
      </c>
      <c r="K80" s="463">
        <v>0.90447323281199998</v>
      </c>
    </row>
    <row r="81" spans="1:11" ht="14.4" customHeight="1" thickBot="1" x14ac:dyDescent="0.35">
      <c r="A81" s="480" t="s">
        <v>341</v>
      </c>
      <c r="B81" s="464">
        <v>404.16936898103501</v>
      </c>
      <c r="C81" s="464">
        <v>534.12184000000104</v>
      </c>
      <c r="D81" s="465">
        <v>129.95247101896501</v>
      </c>
      <c r="E81" s="471">
        <v>1.321529737264</v>
      </c>
      <c r="F81" s="464">
        <v>475.228427268536</v>
      </c>
      <c r="G81" s="465">
        <v>475.228427268536</v>
      </c>
      <c r="H81" s="467">
        <v>21.966170000000002</v>
      </c>
      <c r="I81" s="464">
        <v>562.54259999999999</v>
      </c>
      <c r="J81" s="465">
        <v>87.314172731463003</v>
      </c>
      <c r="K81" s="472">
        <v>1.183730954886</v>
      </c>
    </row>
    <row r="82" spans="1:11" ht="14.4" customHeight="1" thickBot="1" x14ac:dyDescent="0.35">
      <c r="A82" s="481" t="s">
        <v>342</v>
      </c>
      <c r="B82" s="459">
        <v>0</v>
      </c>
      <c r="C82" s="459">
        <v>0</v>
      </c>
      <c r="D82" s="460">
        <v>0</v>
      </c>
      <c r="E82" s="469" t="s">
        <v>267</v>
      </c>
      <c r="F82" s="459">
        <v>0</v>
      </c>
      <c r="G82" s="460">
        <v>0</v>
      </c>
      <c r="H82" s="462">
        <v>0</v>
      </c>
      <c r="I82" s="459">
        <v>12.934900000000001</v>
      </c>
      <c r="J82" s="460">
        <v>12.934900000000001</v>
      </c>
      <c r="K82" s="470" t="s">
        <v>277</v>
      </c>
    </row>
    <row r="83" spans="1:11" ht="14.4" customHeight="1" thickBot="1" x14ac:dyDescent="0.35">
      <c r="A83" s="481" t="s">
        <v>343</v>
      </c>
      <c r="B83" s="459">
        <v>236.79681120822801</v>
      </c>
      <c r="C83" s="459">
        <v>374.04776000000101</v>
      </c>
      <c r="D83" s="460">
        <v>137.250948791772</v>
      </c>
      <c r="E83" s="461">
        <v>1.5796148524610001</v>
      </c>
      <c r="F83" s="459">
        <v>273.23801520251601</v>
      </c>
      <c r="G83" s="460">
        <v>273.23801520251601</v>
      </c>
      <c r="H83" s="462">
        <v>10.878</v>
      </c>
      <c r="I83" s="459">
        <v>363.95447000000001</v>
      </c>
      <c r="J83" s="460">
        <v>90.716454797484005</v>
      </c>
      <c r="K83" s="463">
        <v>1.3320052472570001</v>
      </c>
    </row>
    <row r="84" spans="1:11" ht="14.4" customHeight="1" thickBot="1" x14ac:dyDescent="0.35">
      <c r="A84" s="481" t="s">
        <v>344</v>
      </c>
      <c r="B84" s="459">
        <v>14.999976126967001</v>
      </c>
      <c r="C84" s="459">
        <v>6.2045000000000003</v>
      </c>
      <c r="D84" s="460">
        <v>-8.7954761269669994</v>
      </c>
      <c r="E84" s="461">
        <v>0.41363399164600001</v>
      </c>
      <c r="F84" s="459">
        <v>15</v>
      </c>
      <c r="G84" s="460">
        <v>15</v>
      </c>
      <c r="H84" s="462">
        <v>2.5897000000000001</v>
      </c>
      <c r="I84" s="459">
        <v>9.6989999999999998</v>
      </c>
      <c r="J84" s="460">
        <v>-5.3010000000000002</v>
      </c>
      <c r="K84" s="463">
        <v>0.64659999999999995</v>
      </c>
    </row>
    <row r="85" spans="1:11" ht="14.4" customHeight="1" thickBot="1" x14ac:dyDescent="0.35">
      <c r="A85" s="481" t="s">
        <v>345</v>
      </c>
      <c r="B85" s="459">
        <v>149.35242877788801</v>
      </c>
      <c r="C85" s="459">
        <v>153.30814000000001</v>
      </c>
      <c r="D85" s="460">
        <v>3.9557112221119999</v>
      </c>
      <c r="E85" s="461">
        <v>1.0264857508809999</v>
      </c>
      <c r="F85" s="459">
        <v>185.28001220453299</v>
      </c>
      <c r="G85" s="460">
        <v>185.28001220453299</v>
      </c>
      <c r="H85" s="462">
        <v>8.4984699999989992</v>
      </c>
      <c r="I85" s="459">
        <v>173.66459</v>
      </c>
      <c r="J85" s="460">
        <v>-11.615422204532999</v>
      </c>
      <c r="K85" s="463">
        <v>0.93730882211</v>
      </c>
    </row>
    <row r="86" spans="1:11" ht="14.4" customHeight="1" thickBot="1" x14ac:dyDescent="0.35">
      <c r="A86" s="481" t="s">
        <v>346</v>
      </c>
      <c r="B86" s="459">
        <v>3.020152867952</v>
      </c>
      <c r="C86" s="459">
        <v>0.56143999999899996</v>
      </c>
      <c r="D86" s="460">
        <v>-2.4587128679519998</v>
      </c>
      <c r="E86" s="461">
        <v>0.18589787489099999</v>
      </c>
      <c r="F86" s="459">
        <v>1.7103998614860001</v>
      </c>
      <c r="G86" s="460">
        <v>1.7103998614860001</v>
      </c>
      <c r="H86" s="462">
        <v>0</v>
      </c>
      <c r="I86" s="459">
        <v>2.2896399999999999</v>
      </c>
      <c r="J86" s="460">
        <v>0.57924013851300005</v>
      </c>
      <c r="K86" s="463">
        <v>1.338657732355</v>
      </c>
    </row>
    <row r="87" spans="1:11" ht="14.4" customHeight="1" thickBot="1" x14ac:dyDescent="0.35">
      <c r="A87" s="480" t="s">
        <v>347</v>
      </c>
      <c r="B87" s="464">
        <v>410.79974554154899</v>
      </c>
      <c r="C87" s="464">
        <v>231.89134999999999</v>
      </c>
      <c r="D87" s="465">
        <v>-178.908395541549</v>
      </c>
      <c r="E87" s="471">
        <v>0.56448756971400005</v>
      </c>
      <c r="F87" s="464">
        <v>270</v>
      </c>
      <c r="G87" s="465">
        <v>270</v>
      </c>
      <c r="H87" s="467">
        <v>0</v>
      </c>
      <c r="I87" s="464">
        <v>123.66296</v>
      </c>
      <c r="J87" s="465">
        <v>-146.33704</v>
      </c>
      <c r="K87" s="472">
        <v>0.458010962962</v>
      </c>
    </row>
    <row r="88" spans="1:11" ht="14.4" customHeight="1" thickBot="1" x14ac:dyDescent="0.35">
      <c r="A88" s="481" t="s">
        <v>348</v>
      </c>
      <c r="B88" s="459">
        <v>19.680867082787</v>
      </c>
      <c r="C88" s="459">
        <v>0</v>
      </c>
      <c r="D88" s="460">
        <v>-19.680867082787</v>
      </c>
      <c r="E88" s="461">
        <v>0</v>
      </c>
      <c r="F88" s="459">
        <v>0</v>
      </c>
      <c r="G88" s="460">
        <v>0</v>
      </c>
      <c r="H88" s="462">
        <v>0</v>
      </c>
      <c r="I88" s="459">
        <v>0</v>
      </c>
      <c r="J88" s="460">
        <v>0</v>
      </c>
      <c r="K88" s="463">
        <v>12</v>
      </c>
    </row>
    <row r="89" spans="1:11" ht="14.4" customHeight="1" thickBot="1" x14ac:dyDescent="0.35">
      <c r="A89" s="481" t="s">
        <v>349</v>
      </c>
      <c r="B89" s="459">
        <v>231.11913310444299</v>
      </c>
      <c r="C89" s="459">
        <v>68.817350000000005</v>
      </c>
      <c r="D89" s="460">
        <v>-162.30178310444299</v>
      </c>
      <c r="E89" s="461">
        <v>0.29775704449700002</v>
      </c>
      <c r="F89" s="459">
        <v>180</v>
      </c>
      <c r="G89" s="460">
        <v>180</v>
      </c>
      <c r="H89" s="462">
        <v>0</v>
      </c>
      <c r="I89" s="459">
        <v>64.571160000000006</v>
      </c>
      <c r="J89" s="460">
        <v>-115.42883999999999</v>
      </c>
      <c r="K89" s="463">
        <v>0.35872866666600001</v>
      </c>
    </row>
    <row r="90" spans="1:11" ht="14.4" customHeight="1" thickBot="1" x14ac:dyDescent="0.35">
      <c r="A90" s="481" t="s">
        <v>350</v>
      </c>
      <c r="B90" s="459">
        <v>159.99974535431801</v>
      </c>
      <c r="C90" s="459">
        <v>152.61500000000001</v>
      </c>
      <c r="D90" s="460">
        <v>-7.3847453543180004</v>
      </c>
      <c r="E90" s="461">
        <v>0.95384526807799996</v>
      </c>
      <c r="F90" s="459">
        <v>90</v>
      </c>
      <c r="G90" s="460">
        <v>90</v>
      </c>
      <c r="H90" s="462">
        <v>0</v>
      </c>
      <c r="I90" s="459">
        <v>59.091799999999999</v>
      </c>
      <c r="J90" s="460">
        <v>-30.908200000000001</v>
      </c>
      <c r="K90" s="463">
        <v>0.65657555555500002</v>
      </c>
    </row>
    <row r="91" spans="1:11" ht="14.4" customHeight="1" thickBot="1" x14ac:dyDescent="0.35">
      <c r="A91" s="481" t="s">
        <v>351</v>
      </c>
      <c r="B91" s="459">
        <v>0</v>
      </c>
      <c r="C91" s="459">
        <v>10.459</v>
      </c>
      <c r="D91" s="460">
        <v>10.459</v>
      </c>
      <c r="E91" s="469" t="s">
        <v>277</v>
      </c>
      <c r="F91" s="459">
        <v>0</v>
      </c>
      <c r="G91" s="460">
        <v>0</v>
      </c>
      <c r="H91" s="462">
        <v>0</v>
      </c>
      <c r="I91" s="459">
        <v>0</v>
      </c>
      <c r="J91" s="460">
        <v>0</v>
      </c>
      <c r="K91" s="463">
        <v>0</v>
      </c>
    </row>
    <row r="92" spans="1:11" ht="14.4" customHeight="1" thickBot="1" x14ac:dyDescent="0.35">
      <c r="A92" s="478" t="s">
        <v>48</v>
      </c>
      <c r="B92" s="459">
        <v>14901.001345254699</v>
      </c>
      <c r="C92" s="459">
        <v>17457.58927</v>
      </c>
      <c r="D92" s="460">
        <v>2556.5879247452799</v>
      </c>
      <c r="E92" s="461">
        <v>1.171571551837</v>
      </c>
      <c r="F92" s="459">
        <v>17135</v>
      </c>
      <c r="G92" s="460">
        <v>17135</v>
      </c>
      <c r="H92" s="462">
        <v>1805.93975</v>
      </c>
      <c r="I92" s="459">
        <v>19212.99785</v>
      </c>
      <c r="J92" s="460">
        <v>2077.9978500000002</v>
      </c>
      <c r="K92" s="463">
        <v>1.121272124306</v>
      </c>
    </row>
    <row r="93" spans="1:11" ht="14.4" customHeight="1" thickBot="1" x14ac:dyDescent="0.35">
      <c r="A93" s="484" t="s">
        <v>352</v>
      </c>
      <c r="B93" s="464">
        <v>11031.000995873101</v>
      </c>
      <c r="C93" s="464">
        <v>12897.717000000001</v>
      </c>
      <c r="D93" s="465">
        <v>1866.7160041269101</v>
      </c>
      <c r="E93" s="471">
        <v>1.169224534094</v>
      </c>
      <c r="F93" s="464">
        <v>12639</v>
      </c>
      <c r="G93" s="465">
        <v>12639</v>
      </c>
      <c r="H93" s="467">
        <v>1331.4590000000001</v>
      </c>
      <c r="I93" s="464">
        <v>14170.05</v>
      </c>
      <c r="J93" s="465">
        <v>1531.04999999999</v>
      </c>
      <c r="K93" s="472">
        <v>1.121136957037</v>
      </c>
    </row>
    <row r="94" spans="1:11" ht="14.4" customHeight="1" thickBot="1" x14ac:dyDescent="0.35">
      <c r="A94" s="480" t="s">
        <v>353</v>
      </c>
      <c r="B94" s="464">
        <v>10900.000984046501</v>
      </c>
      <c r="C94" s="464">
        <v>12763.620999999999</v>
      </c>
      <c r="D94" s="465">
        <v>1863.6200159535299</v>
      </c>
      <c r="E94" s="471">
        <v>1.1709742979540001</v>
      </c>
      <c r="F94" s="464">
        <v>12484</v>
      </c>
      <c r="G94" s="465">
        <v>12484</v>
      </c>
      <c r="H94" s="467">
        <v>1310.3309999999999</v>
      </c>
      <c r="I94" s="464">
        <v>13975.272000000001</v>
      </c>
      <c r="J94" s="465">
        <v>1491.2719999999899</v>
      </c>
      <c r="K94" s="472">
        <v>1.1194546619670001</v>
      </c>
    </row>
    <row r="95" spans="1:11" ht="14.4" customHeight="1" thickBot="1" x14ac:dyDescent="0.35">
      <c r="A95" s="481" t="s">
        <v>354</v>
      </c>
      <c r="B95" s="459">
        <v>10900.000984046501</v>
      </c>
      <c r="C95" s="459">
        <v>12763.620999999999</v>
      </c>
      <c r="D95" s="460">
        <v>1863.6200159535299</v>
      </c>
      <c r="E95" s="461">
        <v>1.1709742979540001</v>
      </c>
      <c r="F95" s="459">
        <v>12484</v>
      </c>
      <c r="G95" s="460">
        <v>12484</v>
      </c>
      <c r="H95" s="462">
        <v>1310.3309999999999</v>
      </c>
      <c r="I95" s="459">
        <v>13975.272000000001</v>
      </c>
      <c r="J95" s="460">
        <v>1491.2719999999899</v>
      </c>
      <c r="K95" s="463">
        <v>1.1194546619670001</v>
      </c>
    </row>
    <row r="96" spans="1:11" ht="14.4" customHeight="1" thickBot="1" x14ac:dyDescent="0.35">
      <c r="A96" s="480" t="s">
        <v>355</v>
      </c>
      <c r="B96" s="464">
        <v>100.00000902794901</v>
      </c>
      <c r="C96" s="464">
        <v>120</v>
      </c>
      <c r="D96" s="465">
        <v>19.99999097205</v>
      </c>
      <c r="E96" s="471">
        <v>1.199999891664</v>
      </c>
      <c r="F96" s="464">
        <v>120</v>
      </c>
      <c r="G96" s="465">
        <v>120</v>
      </c>
      <c r="H96" s="467">
        <v>17.2</v>
      </c>
      <c r="I96" s="464">
        <v>132</v>
      </c>
      <c r="J96" s="465">
        <v>12</v>
      </c>
      <c r="K96" s="472">
        <v>1.1000000000000001</v>
      </c>
    </row>
    <row r="97" spans="1:11" ht="14.4" customHeight="1" thickBot="1" x14ac:dyDescent="0.35">
      <c r="A97" s="481" t="s">
        <v>356</v>
      </c>
      <c r="B97" s="459">
        <v>100.00000902794901</v>
      </c>
      <c r="C97" s="459">
        <v>120</v>
      </c>
      <c r="D97" s="460">
        <v>19.99999097205</v>
      </c>
      <c r="E97" s="461">
        <v>1.199999891664</v>
      </c>
      <c r="F97" s="459">
        <v>120</v>
      </c>
      <c r="G97" s="460">
        <v>120</v>
      </c>
      <c r="H97" s="462">
        <v>17.2</v>
      </c>
      <c r="I97" s="459">
        <v>132</v>
      </c>
      <c r="J97" s="460">
        <v>12</v>
      </c>
      <c r="K97" s="463">
        <v>1.1000000000000001</v>
      </c>
    </row>
    <row r="98" spans="1:11" ht="14.4" customHeight="1" thickBot="1" x14ac:dyDescent="0.35">
      <c r="A98" s="480" t="s">
        <v>357</v>
      </c>
      <c r="B98" s="464">
        <v>31.000002798663999</v>
      </c>
      <c r="C98" s="464">
        <v>14.096</v>
      </c>
      <c r="D98" s="465">
        <v>-16.904002798663999</v>
      </c>
      <c r="E98" s="471">
        <v>0.45470963636799999</v>
      </c>
      <c r="F98" s="464">
        <v>35</v>
      </c>
      <c r="G98" s="465">
        <v>35</v>
      </c>
      <c r="H98" s="467">
        <v>3.1779999999989998</v>
      </c>
      <c r="I98" s="464">
        <v>32.027999999999999</v>
      </c>
      <c r="J98" s="465">
        <v>-2.972</v>
      </c>
      <c r="K98" s="472">
        <v>0.91508571428499996</v>
      </c>
    </row>
    <row r="99" spans="1:11" ht="14.4" customHeight="1" thickBot="1" x14ac:dyDescent="0.35">
      <c r="A99" s="481" t="s">
        <v>358</v>
      </c>
      <c r="B99" s="459">
        <v>31.000002798663999</v>
      </c>
      <c r="C99" s="459">
        <v>14.096</v>
      </c>
      <c r="D99" s="460">
        <v>-16.904002798663999</v>
      </c>
      <c r="E99" s="461">
        <v>0.45470963636799999</v>
      </c>
      <c r="F99" s="459">
        <v>35</v>
      </c>
      <c r="G99" s="460">
        <v>35</v>
      </c>
      <c r="H99" s="462">
        <v>3.1779999999989998</v>
      </c>
      <c r="I99" s="459">
        <v>32.027999999999999</v>
      </c>
      <c r="J99" s="460">
        <v>-2.972</v>
      </c>
      <c r="K99" s="463">
        <v>0.91508571428499996</v>
      </c>
    </row>
    <row r="100" spans="1:11" ht="14.4" customHeight="1" thickBot="1" x14ac:dyDescent="0.35">
      <c r="A100" s="483" t="s">
        <v>359</v>
      </c>
      <c r="B100" s="459">
        <v>0</v>
      </c>
      <c r="C100" s="459">
        <v>0</v>
      </c>
      <c r="D100" s="460">
        <v>0</v>
      </c>
      <c r="E100" s="461">
        <v>1</v>
      </c>
      <c r="F100" s="459">
        <v>0</v>
      </c>
      <c r="G100" s="460">
        <v>0</v>
      </c>
      <c r="H100" s="462">
        <v>0.74999999999900002</v>
      </c>
      <c r="I100" s="459">
        <v>30.75</v>
      </c>
      <c r="J100" s="460">
        <v>30.75</v>
      </c>
      <c r="K100" s="470" t="s">
        <v>277</v>
      </c>
    </row>
    <row r="101" spans="1:11" ht="14.4" customHeight="1" thickBot="1" x14ac:dyDescent="0.35">
      <c r="A101" s="481" t="s">
        <v>360</v>
      </c>
      <c r="B101" s="459">
        <v>0</v>
      </c>
      <c r="C101" s="459">
        <v>0</v>
      </c>
      <c r="D101" s="460">
        <v>0</v>
      </c>
      <c r="E101" s="461">
        <v>1</v>
      </c>
      <c r="F101" s="459">
        <v>0</v>
      </c>
      <c r="G101" s="460">
        <v>0</v>
      </c>
      <c r="H101" s="462">
        <v>0.74999999999900002</v>
      </c>
      <c r="I101" s="459">
        <v>30.75</v>
      </c>
      <c r="J101" s="460">
        <v>30.75</v>
      </c>
      <c r="K101" s="470" t="s">
        <v>277</v>
      </c>
    </row>
    <row r="102" spans="1:11" ht="14.4" customHeight="1" thickBot="1" x14ac:dyDescent="0.35">
      <c r="A102" s="479" t="s">
        <v>361</v>
      </c>
      <c r="B102" s="459">
        <v>3706.0003345758</v>
      </c>
      <c r="C102" s="459">
        <v>4368.2020599999996</v>
      </c>
      <c r="D102" s="460">
        <v>662.20172542419903</v>
      </c>
      <c r="E102" s="461">
        <v>1.17868366585</v>
      </c>
      <c r="F102" s="459">
        <v>4245.99999999999</v>
      </c>
      <c r="G102" s="460">
        <v>4245.99999999999</v>
      </c>
      <c r="H102" s="462">
        <v>448.21339999999901</v>
      </c>
      <c r="I102" s="459">
        <v>4762.8097699999998</v>
      </c>
      <c r="J102" s="460">
        <v>516.80977000000598</v>
      </c>
      <c r="K102" s="463">
        <v>1.1217168558640001</v>
      </c>
    </row>
    <row r="103" spans="1:11" ht="14.4" customHeight="1" thickBot="1" x14ac:dyDescent="0.35">
      <c r="A103" s="480" t="s">
        <v>362</v>
      </c>
      <c r="B103" s="464">
        <v>981.00008856418299</v>
      </c>
      <c r="C103" s="464">
        <v>1156.2968100000001</v>
      </c>
      <c r="D103" s="465">
        <v>175.29672143581701</v>
      </c>
      <c r="E103" s="471">
        <v>1.1786918507740001</v>
      </c>
      <c r="F103" s="464">
        <v>1124</v>
      </c>
      <c r="G103" s="465">
        <v>1124</v>
      </c>
      <c r="H103" s="467">
        <v>118.64315000000001</v>
      </c>
      <c r="I103" s="464">
        <v>1261.6228000000001</v>
      </c>
      <c r="J103" s="465">
        <v>137.62280000000499</v>
      </c>
      <c r="K103" s="472">
        <v>1.1224402135230001</v>
      </c>
    </row>
    <row r="104" spans="1:11" ht="14.4" customHeight="1" thickBot="1" x14ac:dyDescent="0.35">
      <c r="A104" s="481" t="s">
        <v>363</v>
      </c>
      <c r="B104" s="459">
        <v>981.00008856418299</v>
      </c>
      <c r="C104" s="459">
        <v>1156.2968100000001</v>
      </c>
      <c r="D104" s="460">
        <v>175.29672143581701</v>
      </c>
      <c r="E104" s="461">
        <v>1.1786918507740001</v>
      </c>
      <c r="F104" s="459">
        <v>1124</v>
      </c>
      <c r="G104" s="460">
        <v>1124</v>
      </c>
      <c r="H104" s="462">
        <v>118.64315000000001</v>
      </c>
      <c r="I104" s="459">
        <v>1261.6228000000001</v>
      </c>
      <c r="J104" s="460">
        <v>137.62280000000499</v>
      </c>
      <c r="K104" s="463">
        <v>1.1224402135230001</v>
      </c>
    </row>
    <row r="105" spans="1:11" ht="14.4" customHeight="1" thickBot="1" x14ac:dyDescent="0.35">
      <c r="A105" s="480" t="s">
        <v>364</v>
      </c>
      <c r="B105" s="464">
        <v>2725.0002460116202</v>
      </c>
      <c r="C105" s="464">
        <v>3211.9052499999998</v>
      </c>
      <c r="D105" s="465">
        <v>486.905003988381</v>
      </c>
      <c r="E105" s="471">
        <v>1.1786807192769999</v>
      </c>
      <c r="F105" s="464">
        <v>3122</v>
      </c>
      <c r="G105" s="465">
        <v>3122</v>
      </c>
      <c r="H105" s="467">
        <v>329.57024999999902</v>
      </c>
      <c r="I105" s="464">
        <v>3501.1869700000002</v>
      </c>
      <c r="J105" s="465">
        <v>379.18696999999997</v>
      </c>
      <c r="K105" s="472">
        <v>1.121456428571</v>
      </c>
    </row>
    <row r="106" spans="1:11" ht="14.4" customHeight="1" thickBot="1" x14ac:dyDescent="0.35">
      <c r="A106" s="481" t="s">
        <v>365</v>
      </c>
      <c r="B106" s="459">
        <v>2725.0002460116202</v>
      </c>
      <c r="C106" s="459">
        <v>3211.9052499999998</v>
      </c>
      <c r="D106" s="460">
        <v>486.905003988381</v>
      </c>
      <c r="E106" s="461">
        <v>1.1786807192769999</v>
      </c>
      <c r="F106" s="459">
        <v>3122</v>
      </c>
      <c r="G106" s="460">
        <v>3122</v>
      </c>
      <c r="H106" s="462">
        <v>329.57024999999902</v>
      </c>
      <c r="I106" s="459">
        <v>3501.1869700000002</v>
      </c>
      <c r="J106" s="460">
        <v>379.18696999999997</v>
      </c>
      <c r="K106" s="463">
        <v>1.121456428571</v>
      </c>
    </row>
    <row r="107" spans="1:11" ht="14.4" customHeight="1" thickBot="1" x14ac:dyDescent="0.35">
      <c r="A107" s="479" t="s">
        <v>366</v>
      </c>
      <c r="B107" s="459">
        <v>164.000014805837</v>
      </c>
      <c r="C107" s="459">
        <v>191.67021</v>
      </c>
      <c r="D107" s="460">
        <v>27.670195194163</v>
      </c>
      <c r="E107" s="461">
        <v>1.1687206871710001</v>
      </c>
      <c r="F107" s="459">
        <v>250</v>
      </c>
      <c r="G107" s="460">
        <v>250</v>
      </c>
      <c r="H107" s="462">
        <v>26.26735</v>
      </c>
      <c r="I107" s="459">
        <v>280.13808</v>
      </c>
      <c r="J107" s="460">
        <v>30.138079999999</v>
      </c>
      <c r="K107" s="463">
        <v>1.12055232</v>
      </c>
    </row>
    <row r="108" spans="1:11" ht="14.4" customHeight="1" thickBot="1" x14ac:dyDescent="0.35">
      <c r="A108" s="480" t="s">
        <v>367</v>
      </c>
      <c r="B108" s="464">
        <v>164.000014805837</v>
      </c>
      <c r="C108" s="464">
        <v>191.67021</v>
      </c>
      <c r="D108" s="465">
        <v>27.670195194163</v>
      </c>
      <c r="E108" s="471">
        <v>1.1687206871710001</v>
      </c>
      <c r="F108" s="464">
        <v>250</v>
      </c>
      <c r="G108" s="465">
        <v>250</v>
      </c>
      <c r="H108" s="467">
        <v>26.26735</v>
      </c>
      <c r="I108" s="464">
        <v>280.13808</v>
      </c>
      <c r="J108" s="465">
        <v>30.138079999999</v>
      </c>
      <c r="K108" s="472">
        <v>1.12055232</v>
      </c>
    </row>
    <row r="109" spans="1:11" ht="14.4" customHeight="1" thickBot="1" x14ac:dyDescent="0.35">
      <c r="A109" s="481" t="s">
        <v>368</v>
      </c>
      <c r="B109" s="459">
        <v>164.000014805837</v>
      </c>
      <c r="C109" s="459">
        <v>191.67021</v>
      </c>
      <c r="D109" s="460">
        <v>27.670195194163</v>
      </c>
      <c r="E109" s="461">
        <v>1.1687206871710001</v>
      </c>
      <c r="F109" s="459">
        <v>250</v>
      </c>
      <c r="G109" s="460">
        <v>250</v>
      </c>
      <c r="H109" s="462">
        <v>26.26735</v>
      </c>
      <c r="I109" s="459">
        <v>280.13808</v>
      </c>
      <c r="J109" s="460">
        <v>30.138079999999</v>
      </c>
      <c r="K109" s="463">
        <v>1.12055232</v>
      </c>
    </row>
    <row r="110" spans="1:11" ht="14.4" customHeight="1" thickBot="1" x14ac:dyDescent="0.35">
      <c r="A110" s="478" t="s">
        <v>369</v>
      </c>
      <c r="B110" s="459">
        <v>0</v>
      </c>
      <c r="C110" s="459">
        <v>133.70949999999999</v>
      </c>
      <c r="D110" s="460">
        <v>133.70949999999999</v>
      </c>
      <c r="E110" s="469" t="s">
        <v>267</v>
      </c>
      <c r="F110" s="459">
        <v>0</v>
      </c>
      <c r="G110" s="460">
        <v>0</v>
      </c>
      <c r="H110" s="462">
        <v>13.6</v>
      </c>
      <c r="I110" s="459">
        <v>146.37988000000001</v>
      </c>
      <c r="J110" s="460">
        <v>146.37988000000001</v>
      </c>
      <c r="K110" s="470" t="s">
        <v>267</v>
      </c>
    </row>
    <row r="111" spans="1:11" ht="14.4" customHeight="1" thickBot="1" x14ac:dyDescent="0.35">
      <c r="A111" s="479" t="s">
        <v>370</v>
      </c>
      <c r="B111" s="459">
        <v>0</v>
      </c>
      <c r="C111" s="459">
        <v>133.70949999999999</v>
      </c>
      <c r="D111" s="460">
        <v>133.70949999999999</v>
      </c>
      <c r="E111" s="469" t="s">
        <v>267</v>
      </c>
      <c r="F111" s="459">
        <v>0</v>
      </c>
      <c r="G111" s="460">
        <v>0</v>
      </c>
      <c r="H111" s="462">
        <v>13.6</v>
      </c>
      <c r="I111" s="459">
        <v>146.37988000000001</v>
      </c>
      <c r="J111" s="460">
        <v>146.37988000000001</v>
      </c>
      <c r="K111" s="470" t="s">
        <v>267</v>
      </c>
    </row>
    <row r="112" spans="1:11" ht="14.4" customHeight="1" thickBot="1" x14ac:dyDescent="0.35">
      <c r="A112" s="480" t="s">
        <v>371</v>
      </c>
      <c r="B112" s="464">
        <v>0</v>
      </c>
      <c r="C112" s="464">
        <v>57.927500000000002</v>
      </c>
      <c r="D112" s="465">
        <v>57.927500000000002</v>
      </c>
      <c r="E112" s="466" t="s">
        <v>267</v>
      </c>
      <c r="F112" s="464">
        <v>0</v>
      </c>
      <c r="G112" s="465">
        <v>0</v>
      </c>
      <c r="H112" s="467">
        <v>4.7499999999989999</v>
      </c>
      <c r="I112" s="464">
        <v>64.012879999999996</v>
      </c>
      <c r="J112" s="465">
        <v>64.012879999999996</v>
      </c>
      <c r="K112" s="468" t="s">
        <v>267</v>
      </c>
    </row>
    <row r="113" spans="1:11" ht="14.4" customHeight="1" thickBot="1" x14ac:dyDescent="0.35">
      <c r="A113" s="481" t="s">
        <v>372</v>
      </c>
      <c r="B113" s="459">
        <v>0</v>
      </c>
      <c r="C113" s="459">
        <v>0</v>
      </c>
      <c r="D113" s="460">
        <v>0</v>
      </c>
      <c r="E113" s="469" t="s">
        <v>267</v>
      </c>
      <c r="F113" s="459">
        <v>0</v>
      </c>
      <c r="G113" s="460">
        <v>0</v>
      </c>
      <c r="H113" s="462">
        <v>0</v>
      </c>
      <c r="I113" s="459">
        <v>1.7878799999999999</v>
      </c>
      <c r="J113" s="460">
        <v>1.7878799999999999</v>
      </c>
      <c r="K113" s="470" t="s">
        <v>277</v>
      </c>
    </row>
    <row r="114" spans="1:11" ht="14.4" customHeight="1" thickBot="1" x14ac:dyDescent="0.35">
      <c r="A114" s="481" t="s">
        <v>373</v>
      </c>
      <c r="B114" s="459">
        <v>0</v>
      </c>
      <c r="C114" s="459">
        <v>57.625</v>
      </c>
      <c r="D114" s="460">
        <v>57.625</v>
      </c>
      <c r="E114" s="469" t="s">
        <v>267</v>
      </c>
      <c r="F114" s="459">
        <v>0</v>
      </c>
      <c r="G114" s="460">
        <v>0</v>
      </c>
      <c r="H114" s="462">
        <v>4.7499999999989999</v>
      </c>
      <c r="I114" s="459">
        <v>62.225000000000001</v>
      </c>
      <c r="J114" s="460">
        <v>62.225000000000001</v>
      </c>
      <c r="K114" s="470" t="s">
        <v>267</v>
      </c>
    </row>
    <row r="115" spans="1:11" ht="14.4" customHeight="1" thickBot="1" x14ac:dyDescent="0.35">
      <c r="A115" s="481" t="s">
        <v>374</v>
      </c>
      <c r="B115" s="459">
        <v>0</v>
      </c>
      <c r="C115" s="459">
        <v>0.30249999999999999</v>
      </c>
      <c r="D115" s="460">
        <v>0.30249999999999999</v>
      </c>
      <c r="E115" s="469" t="s">
        <v>277</v>
      </c>
      <c r="F115" s="459">
        <v>0</v>
      </c>
      <c r="G115" s="460">
        <v>0</v>
      </c>
      <c r="H115" s="462">
        <v>0</v>
      </c>
      <c r="I115" s="459">
        <v>0</v>
      </c>
      <c r="J115" s="460">
        <v>0</v>
      </c>
      <c r="K115" s="470" t="s">
        <v>267</v>
      </c>
    </row>
    <row r="116" spans="1:11" ht="14.4" customHeight="1" thickBot="1" x14ac:dyDescent="0.35">
      <c r="A116" s="483" t="s">
        <v>375</v>
      </c>
      <c r="B116" s="459">
        <v>0</v>
      </c>
      <c r="C116" s="459">
        <v>15</v>
      </c>
      <c r="D116" s="460">
        <v>15</v>
      </c>
      <c r="E116" s="469" t="s">
        <v>267</v>
      </c>
      <c r="F116" s="459">
        <v>0</v>
      </c>
      <c r="G116" s="460">
        <v>0</v>
      </c>
      <c r="H116" s="462">
        <v>5.7499999999989999</v>
      </c>
      <c r="I116" s="459">
        <v>22.65</v>
      </c>
      <c r="J116" s="460">
        <v>22.65</v>
      </c>
      <c r="K116" s="470" t="s">
        <v>267</v>
      </c>
    </row>
    <row r="117" spans="1:11" ht="14.4" customHeight="1" thickBot="1" x14ac:dyDescent="0.35">
      <c r="A117" s="481" t="s">
        <v>376</v>
      </c>
      <c r="B117" s="459">
        <v>0</v>
      </c>
      <c r="C117" s="459">
        <v>15</v>
      </c>
      <c r="D117" s="460">
        <v>15</v>
      </c>
      <c r="E117" s="469" t="s">
        <v>267</v>
      </c>
      <c r="F117" s="459">
        <v>0</v>
      </c>
      <c r="G117" s="460">
        <v>0</v>
      </c>
      <c r="H117" s="462">
        <v>5.7499999999989999</v>
      </c>
      <c r="I117" s="459">
        <v>22.65</v>
      </c>
      <c r="J117" s="460">
        <v>22.65</v>
      </c>
      <c r="K117" s="470" t="s">
        <v>267</v>
      </c>
    </row>
    <row r="118" spans="1:11" ht="14.4" customHeight="1" thickBot="1" x14ac:dyDescent="0.35">
      <c r="A118" s="483" t="s">
        <v>377</v>
      </c>
      <c r="B118" s="459">
        <v>0</v>
      </c>
      <c r="C118" s="459">
        <v>11.5</v>
      </c>
      <c r="D118" s="460">
        <v>11.5</v>
      </c>
      <c r="E118" s="469" t="s">
        <v>267</v>
      </c>
      <c r="F118" s="459">
        <v>0</v>
      </c>
      <c r="G118" s="460">
        <v>0</v>
      </c>
      <c r="H118" s="462">
        <v>3.099999999999</v>
      </c>
      <c r="I118" s="459">
        <v>27.114000000000001</v>
      </c>
      <c r="J118" s="460">
        <v>27.114000000000001</v>
      </c>
      <c r="K118" s="470" t="s">
        <v>267</v>
      </c>
    </row>
    <row r="119" spans="1:11" ht="14.4" customHeight="1" thickBot="1" x14ac:dyDescent="0.35">
      <c r="A119" s="481" t="s">
        <v>378</v>
      </c>
      <c r="B119" s="459">
        <v>0</v>
      </c>
      <c r="C119" s="459">
        <v>11.5</v>
      </c>
      <c r="D119" s="460">
        <v>11.5</v>
      </c>
      <c r="E119" s="469" t="s">
        <v>267</v>
      </c>
      <c r="F119" s="459">
        <v>0</v>
      </c>
      <c r="G119" s="460">
        <v>0</v>
      </c>
      <c r="H119" s="462">
        <v>3.099999999999</v>
      </c>
      <c r="I119" s="459">
        <v>27.114000000000001</v>
      </c>
      <c r="J119" s="460">
        <v>27.114000000000001</v>
      </c>
      <c r="K119" s="470" t="s">
        <v>267</v>
      </c>
    </row>
    <row r="120" spans="1:11" ht="14.4" customHeight="1" thickBot="1" x14ac:dyDescent="0.35">
      <c r="A120" s="483" t="s">
        <v>379</v>
      </c>
      <c r="B120" s="459">
        <v>0</v>
      </c>
      <c r="C120" s="459">
        <v>49.281999999999996</v>
      </c>
      <c r="D120" s="460">
        <v>49.281999999999996</v>
      </c>
      <c r="E120" s="469" t="s">
        <v>267</v>
      </c>
      <c r="F120" s="459">
        <v>0</v>
      </c>
      <c r="G120" s="460">
        <v>0</v>
      </c>
      <c r="H120" s="462">
        <v>0</v>
      </c>
      <c r="I120" s="459">
        <v>32.603000000000002</v>
      </c>
      <c r="J120" s="460">
        <v>32.603000000000002</v>
      </c>
      <c r="K120" s="470" t="s">
        <v>267</v>
      </c>
    </row>
    <row r="121" spans="1:11" ht="14.4" customHeight="1" thickBot="1" x14ac:dyDescent="0.35">
      <c r="A121" s="481" t="s">
        <v>380</v>
      </c>
      <c r="B121" s="459">
        <v>0</v>
      </c>
      <c r="C121" s="459">
        <v>49.281999999999996</v>
      </c>
      <c r="D121" s="460">
        <v>49.281999999999996</v>
      </c>
      <c r="E121" s="469" t="s">
        <v>267</v>
      </c>
      <c r="F121" s="459">
        <v>0</v>
      </c>
      <c r="G121" s="460">
        <v>0</v>
      </c>
      <c r="H121" s="462">
        <v>0</v>
      </c>
      <c r="I121" s="459">
        <v>32.603000000000002</v>
      </c>
      <c r="J121" s="460">
        <v>32.603000000000002</v>
      </c>
      <c r="K121" s="470" t="s">
        <v>267</v>
      </c>
    </row>
    <row r="122" spans="1:11" ht="14.4" customHeight="1" thickBot="1" x14ac:dyDescent="0.35">
      <c r="A122" s="478" t="s">
        <v>381</v>
      </c>
      <c r="B122" s="459">
        <v>1856.8922530730699</v>
      </c>
      <c r="C122" s="459">
        <v>1857.806</v>
      </c>
      <c r="D122" s="460">
        <v>0.91374692693100001</v>
      </c>
      <c r="E122" s="461">
        <v>1.000492083978</v>
      </c>
      <c r="F122" s="459">
        <v>1184</v>
      </c>
      <c r="G122" s="460">
        <v>1184</v>
      </c>
      <c r="H122" s="462">
        <v>122.88500000000001</v>
      </c>
      <c r="I122" s="459">
        <v>1378.4770699999999</v>
      </c>
      <c r="J122" s="460">
        <v>194.47706999999801</v>
      </c>
      <c r="K122" s="463">
        <v>1.1642542820940001</v>
      </c>
    </row>
    <row r="123" spans="1:11" ht="14.4" customHeight="1" thickBot="1" x14ac:dyDescent="0.35">
      <c r="A123" s="479" t="s">
        <v>382</v>
      </c>
      <c r="B123" s="459">
        <v>1781.0041127914401</v>
      </c>
      <c r="C123" s="459">
        <v>1826.463</v>
      </c>
      <c r="D123" s="460">
        <v>45.458887208557002</v>
      </c>
      <c r="E123" s="461">
        <v>1.025524302207</v>
      </c>
      <c r="F123" s="459">
        <v>1167</v>
      </c>
      <c r="G123" s="460">
        <v>1167</v>
      </c>
      <c r="H123" s="462">
        <v>109.45399999999999</v>
      </c>
      <c r="I123" s="459">
        <v>1204.3779999999999</v>
      </c>
      <c r="J123" s="460">
        <v>37.377999999998003</v>
      </c>
      <c r="K123" s="463">
        <v>1.0320291345320001</v>
      </c>
    </row>
    <row r="124" spans="1:11" ht="14.4" customHeight="1" thickBot="1" x14ac:dyDescent="0.35">
      <c r="A124" s="480" t="s">
        <v>383</v>
      </c>
      <c r="B124" s="464">
        <v>1781.0041127914401</v>
      </c>
      <c r="C124" s="464">
        <v>1817.8230000000001</v>
      </c>
      <c r="D124" s="465">
        <v>36.818887208557001</v>
      </c>
      <c r="E124" s="471">
        <v>1.0206731062229999</v>
      </c>
      <c r="F124" s="464">
        <v>1167</v>
      </c>
      <c r="G124" s="465">
        <v>1167</v>
      </c>
      <c r="H124" s="467">
        <v>109.45399999999999</v>
      </c>
      <c r="I124" s="464">
        <v>1204.3779999999999</v>
      </c>
      <c r="J124" s="465">
        <v>37.377999999998003</v>
      </c>
      <c r="K124" s="472">
        <v>1.0320291345320001</v>
      </c>
    </row>
    <row r="125" spans="1:11" ht="14.4" customHeight="1" thickBot="1" x14ac:dyDescent="0.35">
      <c r="A125" s="481" t="s">
        <v>384</v>
      </c>
      <c r="B125" s="459">
        <v>42.000096988905</v>
      </c>
      <c r="C125" s="459">
        <v>42.335999999999999</v>
      </c>
      <c r="D125" s="460">
        <v>0.335903011094</v>
      </c>
      <c r="E125" s="461">
        <v>1.007997672271</v>
      </c>
      <c r="F125" s="459">
        <v>42</v>
      </c>
      <c r="G125" s="460">
        <v>42</v>
      </c>
      <c r="H125" s="462">
        <v>3.5279999999989999</v>
      </c>
      <c r="I125" s="459">
        <v>42.335999999999999</v>
      </c>
      <c r="J125" s="460">
        <v>0.33599999999899999</v>
      </c>
      <c r="K125" s="463">
        <v>1.008</v>
      </c>
    </row>
    <row r="126" spans="1:11" ht="14.4" customHeight="1" thickBot="1" x14ac:dyDescent="0.35">
      <c r="A126" s="481" t="s">
        <v>385</v>
      </c>
      <c r="B126" s="459">
        <v>421.000972198314</v>
      </c>
      <c r="C126" s="459">
        <v>421.91199999999998</v>
      </c>
      <c r="D126" s="460">
        <v>0.91102780168499997</v>
      </c>
      <c r="E126" s="461">
        <v>1.002163956527</v>
      </c>
      <c r="F126" s="459">
        <v>423.00000000000102</v>
      </c>
      <c r="G126" s="460">
        <v>423.00000000000102</v>
      </c>
      <c r="H126" s="462">
        <v>41.062999999999001</v>
      </c>
      <c r="I126" s="459">
        <v>440.11099999999999</v>
      </c>
      <c r="J126" s="460">
        <v>17.110999999998999</v>
      </c>
      <c r="K126" s="463">
        <v>1.0404515366430001</v>
      </c>
    </row>
    <row r="127" spans="1:11" ht="14.4" customHeight="1" thickBot="1" x14ac:dyDescent="0.35">
      <c r="A127" s="481" t="s">
        <v>386</v>
      </c>
      <c r="B127" s="459">
        <v>1314.0030343671899</v>
      </c>
      <c r="C127" s="459">
        <v>1348.883</v>
      </c>
      <c r="D127" s="460">
        <v>34.879965632815001</v>
      </c>
      <c r="E127" s="461">
        <v>1.026544813611</v>
      </c>
      <c r="F127" s="459">
        <v>698.00000000000102</v>
      </c>
      <c r="G127" s="460">
        <v>698.00000000000102</v>
      </c>
      <c r="H127" s="462">
        <v>59.557999999998998</v>
      </c>
      <c r="I127" s="459">
        <v>712.26700000000005</v>
      </c>
      <c r="J127" s="460">
        <v>14.266999999998999</v>
      </c>
      <c r="K127" s="463">
        <v>1.02043982808</v>
      </c>
    </row>
    <row r="128" spans="1:11" ht="14.4" customHeight="1" thickBot="1" x14ac:dyDescent="0.35">
      <c r="A128" s="481" t="s">
        <v>387</v>
      </c>
      <c r="B128" s="459">
        <v>0</v>
      </c>
      <c r="C128" s="459">
        <v>0</v>
      </c>
      <c r="D128" s="460">
        <v>0</v>
      </c>
      <c r="E128" s="461">
        <v>1</v>
      </c>
      <c r="F128" s="459">
        <v>0</v>
      </c>
      <c r="G128" s="460">
        <v>0</v>
      </c>
      <c r="H128" s="462">
        <v>4.8849999999989997</v>
      </c>
      <c r="I128" s="459">
        <v>4.8849999999989997</v>
      </c>
      <c r="J128" s="460">
        <v>4.8849999999989997</v>
      </c>
      <c r="K128" s="470" t="s">
        <v>277</v>
      </c>
    </row>
    <row r="129" spans="1:11" ht="14.4" customHeight="1" thickBot="1" x14ac:dyDescent="0.35">
      <c r="A129" s="481" t="s">
        <v>388</v>
      </c>
      <c r="B129" s="459">
        <v>4.0000092370380003</v>
      </c>
      <c r="C129" s="459">
        <v>4.6920000000000002</v>
      </c>
      <c r="D129" s="460">
        <v>0.69199076296100004</v>
      </c>
      <c r="E129" s="461">
        <v>1.1729972912440001</v>
      </c>
      <c r="F129" s="459">
        <v>4</v>
      </c>
      <c r="G129" s="460">
        <v>4</v>
      </c>
      <c r="H129" s="462">
        <v>0.41999999999900001</v>
      </c>
      <c r="I129" s="459">
        <v>4.7789999999999999</v>
      </c>
      <c r="J129" s="460">
        <v>0.77899999999900005</v>
      </c>
      <c r="K129" s="463">
        <v>1.19475</v>
      </c>
    </row>
    <row r="130" spans="1:11" ht="14.4" customHeight="1" thickBot="1" x14ac:dyDescent="0.35">
      <c r="A130" s="480" t="s">
        <v>389</v>
      </c>
      <c r="B130" s="464">
        <v>0</v>
      </c>
      <c r="C130" s="464">
        <v>8.64</v>
      </c>
      <c r="D130" s="465">
        <v>8.64</v>
      </c>
      <c r="E130" s="466" t="s">
        <v>277</v>
      </c>
      <c r="F130" s="464">
        <v>0</v>
      </c>
      <c r="G130" s="465">
        <v>0</v>
      </c>
      <c r="H130" s="467">
        <v>0</v>
      </c>
      <c r="I130" s="464">
        <v>0</v>
      </c>
      <c r="J130" s="465">
        <v>0</v>
      </c>
      <c r="K130" s="472">
        <v>0</v>
      </c>
    </row>
    <row r="131" spans="1:11" ht="14.4" customHeight="1" thickBot="1" x14ac:dyDescent="0.35">
      <c r="A131" s="481" t="s">
        <v>390</v>
      </c>
      <c r="B131" s="459">
        <v>0</v>
      </c>
      <c r="C131" s="459">
        <v>8.64</v>
      </c>
      <c r="D131" s="460">
        <v>8.64</v>
      </c>
      <c r="E131" s="469" t="s">
        <v>277</v>
      </c>
      <c r="F131" s="459">
        <v>0</v>
      </c>
      <c r="G131" s="460">
        <v>0</v>
      </c>
      <c r="H131" s="462">
        <v>0</v>
      </c>
      <c r="I131" s="459">
        <v>0</v>
      </c>
      <c r="J131" s="460">
        <v>0</v>
      </c>
      <c r="K131" s="463">
        <v>0</v>
      </c>
    </row>
    <row r="132" spans="1:11" ht="14.4" customHeight="1" thickBot="1" x14ac:dyDescent="0.35">
      <c r="A132" s="479" t="s">
        <v>391</v>
      </c>
      <c r="B132" s="459">
        <v>75.888140281624999</v>
      </c>
      <c r="C132" s="459">
        <v>31.343</v>
      </c>
      <c r="D132" s="460">
        <v>-44.545140281625002</v>
      </c>
      <c r="E132" s="461">
        <v>0.413015787232</v>
      </c>
      <c r="F132" s="459">
        <v>17</v>
      </c>
      <c r="G132" s="460">
        <v>17</v>
      </c>
      <c r="H132" s="462">
        <v>13.430999999999999</v>
      </c>
      <c r="I132" s="459">
        <v>174.09907000000001</v>
      </c>
      <c r="J132" s="460">
        <v>157.09907000000001</v>
      </c>
      <c r="K132" s="463">
        <v>10.241121764704999</v>
      </c>
    </row>
    <row r="133" spans="1:11" ht="14.4" customHeight="1" thickBot="1" x14ac:dyDescent="0.35">
      <c r="A133" s="480" t="s">
        <v>392</v>
      </c>
      <c r="B133" s="464">
        <v>31</v>
      </c>
      <c r="C133" s="464">
        <v>31.343</v>
      </c>
      <c r="D133" s="465">
        <v>0.34300000000000003</v>
      </c>
      <c r="E133" s="471">
        <v>1.0110645161289999</v>
      </c>
      <c r="F133" s="464">
        <v>17</v>
      </c>
      <c r="G133" s="465">
        <v>17</v>
      </c>
      <c r="H133" s="467">
        <v>6.8969999999990002</v>
      </c>
      <c r="I133" s="464">
        <v>69.904999999999006</v>
      </c>
      <c r="J133" s="465">
        <v>52.904999999998999</v>
      </c>
      <c r="K133" s="472">
        <v>4.1120588235289999</v>
      </c>
    </row>
    <row r="134" spans="1:11" ht="14.4" customHeight="1" thickBot="1" x14ac:dyDescent="0.35">
      <c r="A134" s="481" t="s">
        <v>393</v>
      </c>
      <c r="B134" s="459">
        <v>31</v>
      </c>
      <c r="C134" s="459">
        <v>31.343</v>
      </c>
      <c r="D134" s="460">
        <v>0.34300000000000003</v>
      </c>
      <c r="E134" s="461">
        <v>1.0110645161289999</v>
      </c>
      <c r="F134" s="459">
        <v>17</v>
      </c>
      <c r="G134" s="460">
        <v>17</v>
      </c>
      <c r="H134" s="462">
        <v>6.8969999999990002</v>
      </c>
      <c r="I134" s="459">
        <v>69.904999999999006</v>
      </c>
      <c r="J134" s="460">
        <v>52.904999999998999</v>
      </c>
      <c r="K134" s="463">
        <v>4.1120588235289999</v>
      </c>
    </row>
    <row r="135" spans="1:11" ht="14.4" customHeight="1" thickBot="1" x14ac:dyDescent="0.35">
      <c r="A135" s="480" t="s">
        <v>394</v>
      </c>
      <c r="B135" s="464">
        <v>0</v>
      </c>
      <c r="C135" s="464">
        <v>0</v>
      </c>
      <c r="D135" s="465">
        <v>0</v>
      </c>
      <c r="E135" s="471">
        <v>1</v>
      </c>
      <c r="F135" s="464">
        <v>0</v>
      </c>
      <c r="G135" s="465">
        <v>0</v>
      </c>
      <c r="H135" s="467">
        <v>0</v>
      </c>
      <c r="I135" s="464">
        <v>14.46918</v>
      </c>
      <c r="J135" s="465">
        <v>14.46918</v>
      </c>
      <c r="K135" s="468" t="s">
        <v>277</v>
      </c>
    </row>
    <row r="136" spans="1:11" ht="14.4" customHeight="1" thickBot="1" x14ac:dyDescent="0.35">
      <c r="A136" s="481" t="s">
        <v>395</v>
      </c>
      <c r="B136" s="459">
        <v>0</v>
      </c>
      <c r="C136" s="459">
        <v>0</v>
      </c>
      <c r="D136" s="460">
        <v>0</v>
      </c>
      <c r="E136" s="461">
        <v>1</v>
      </c>
      <c r="F136" s="459">
        <v>0</v>
      </c>
      <c r="G136" s="460">
        <v>0</v>
      </c>
      <c r="H136" s="462">
        <v>0</v>
      </c>
      <c r="I136" s="459">
        <v>14.46918</v>
      </c>
      <c r="J136" s="460">
        <v>14.46918</v>
      </c>
      <c r="K136" s="470" t="s">
        <v>277</v>
      </c>
    </row>
    <row r="137" spans="1:11" ht="14.4" customHeight="1" thickBot="1" x14ac:dyDescent="0.35">
      <c r="A137" s="480" t="s">
        <v>396</v>
      </c>
      <c r="B137" s="464">
        <v>44.888140281624999</v>
      </c>
      <c r="C137" s="464">
        <v>0</v>
      </c>
      <c r="D137" s="465">
        <v>-44.888140281624999</v>
      </c>
      <c r="E137" s="471">
        <v>0</v>
      </c>
      <c r="F137" s="464">
        <v>0</v>
      </c>
      <c r="G137" s="465">
        <v>0</v>
      </c>
      <c r="H137" s="467">
        <v>0</v>
      </c>
      <c r="I137" s="464">
        <v>0</v>
      </c>
      <c r="J137" s="465">
        <v>0</v>
      </c>
      <c r="K137" s="472">
        <v>0</v>
      </c>
    </row>
    <row r="138" spans="1:11" ht="14.4" customHeight="1" thickBot="1" x14ac:dyDescent="0.35">
      <c r="A138" s="481" t="s">
        <v>397</v>
      </c>
      <c r="B138" s="459">
        <v>44.888140281624999</v>
      </c>
      <c r="C138" s="459">
        <v>0</v>
      </c>
      <c r="D138" s="460">
        <v>-44.888140281624999</v>
      </c>
      <c r="E138" s="461">
        <v>0</v>
      </c>
      <c r="F138" s="459">
        <v>0</v>
      </c>
      <c r="G138" s="460">
        <v>0</v>
      </c>
      <c r="H138" s="462">
        <v>0</v>
      </c>
      <c r="I138" s="459">
        <v>0</v>
      </c>
      <c r="J138" s="460">
        <v>0</v>
      </c>
      <c r="K138" s="463">
        <v>0</v>
      </c>
    </row>
    <row r="139" spans="1:11" ht="14.4" customHeight="1" thickBot="1" x14ac:dyDescent="0.35">
      <c r="A139" s="480" t="s">
        <v>398</v>
      </c>
      <c r="B139" s="464">
        <v>0</v>
      </c>
      <c r="C139" s="464">
        <v>0</v>
      </c>
      <c r="D139" s="465">
        <v>0</v>
      </c>
      <c r="E139" s="471">
        <v>1</v>
      </c>
      <c r="F139" s="464">
        <v>0</v>
      </c>
      <c r="G139" s="465">
        <v>0</v>
      </c>
      <c r="H139" s="467">
        <v>6.5339999999989997</v>
      </c>
      <c r="I139" s="464">
        <v>89.724890000000002</v>
      </c>
      <c r="J139" s="465">
        <v>89.724890000000002</v>
      </c>
      <c r="K139" s="468" t="s">
        <v>277</v>
      </c>
    </row>
    <row r="140" spans="1:11" ht="14.4" customHeight="1" thickBot="1" x14ac:dyDescent="0.35">
      <c r="A140" s="481" t="s">
        <v>399</v>
      </c>
      <c r="B140" s="459">
        <v>0</v>
      </c>
      <c r="C140" s="459">
        <v>0</v>
      </c>
      <c r="D140" s="460">
        <v>0</v>
      </c>
      <c r="E140" s="461">
        <v>1</v>
      </c>
      <c r="F140" s="459">
        <v>0</v>
      </c>
      <c r="G140" s="460">
        <v>0</v>
      </c>
      <c r="H140" s="462">
        <v>6.5339999999989997</v>
      </c>
      <c r="I140" s="459">
        <v>89.724890000000002</v>
      </c>
      <c r="J140" s="460">
        <v>89.724890000000002</v>
      </c>
      <c r="K140" s="470" t="s">
        <v>277</v>
      </c>
    </row>
    <row r="141" spans="1:11" ht="14.4" customHeight="1" thickBot="1" x14ac:dyDescent="0.35">
      <c r="A141" s="478" t="s">
        <v>400</v>
      </c>
      <c r="B141" s="459">
        <v>0</v>
      </c>
      <c r="C141" s="459">
        <v>0.28316999999999998</v>
      </c>
      <c r="D141" s="460">
        <v>0.28316999999999998</v>
      </c>
      <c r="E141" s="469" t="s">
        <v>267</v>
      </c>
      <c r="F141" s="459">
        <v>0</v>
      </c>
      <c r="G141" s="460">
        <v>0</v>
      </c>
      <c r="H141" s="462">
        <v>0</v>
      </c>
      <c r="I141" s="459">
        <v>0.16608000000000001</v>
      </c>
      <c r="J141" s="460">
        <v>0.16608000000000001</v>
      </c>
      <c r="K141" s="470" t="s">
        <v>267</v>
      </c>
    </row>
    <row r="142" spans="1:11" ht="14.4" customHeight="1" thickBot="1" x14ac:dyDescent="0.35">
      <c r="A142" s="479" t="s">
        <v>401</v>
      </c>
      <c r="B142" s="459">
        <v>0</v>
      </c>
      <c r="C142" s="459">
        <v>0.28316999999999998</v>
      </c>
      <c r="D142" s="460">
        <v>0.28316999999999998</v>
      </c>
      <c r="E142" s="469" t="s">
        <v>267</v>
      </c>
      <c r="F142" s="459">
        <v>0</v>
      </c>
      <c r="G142" s="460">
        <v>0</v>
      </c>
      <c r="H142" s="462">
        <v>0</v>
      </c>
      <c r="I142" s="459">
        <v>0.16608000000000001</v>
      </c>
      <c r="J142" s="460">
        <v>0.16608000000000001</v>
      </c>
      <c r="K142" s="470" t="s">
        <v>267</v>
      </c>
    </row>
    <row r="143" spans="1:11" ht="14.4" customHeight="1" thickBot="1" x14ac:dyDescent="0.35">
      <c r="A143" s="480" t="s">
        <v>402</v>
      </c>
      <c r="B143" s="464">
        <v>0</v>
      </c>
      <c r="C143" s="464">
        <v>0.28316999999999998</v>
      </c>
      <c r="D143" s="465">
        <v>0.28316999999999998</v>
      </c>
      <c r="E143" s="466" t="s">
        <v>267</v>
      </c>
      <c r="F143" s="464">
        <v>0</v>
      </c>
      <c r="G143" s="465">
        <v>0</v>
      </c>
      <c r="H143" s="467">
        <v>0</v>
      </c>
      <c r="I143" s="464">
        <v>0.16608000000000001</v>
      </c>
      <c r="J143" s="465">
        <v>0.16608000000000001</v>
      </c>
      <c r="K143" s="468" t="s">
        <v>267</v>
      </c>
    </row>
    <row r="144" spans="1:11" ht="14.4" customHeight="1" thickBot="1" x14ac:dyDescent="0.35">
      <c r="A144" s="481" t="s">
        <v>403</v>
      </c>
      <c r="B144" s="459">
        <v>0</v>
      </c>
      <c r="C144" s="459">
        <v>0.28316999999999998</v>
      </c>
      <c r="D144" s="460">
        <v>0.28316999999999998</v>
      </c>
      <c r="E144" s="469" t="s">
        <v>267</v>
      </c>
      <c r="F144" s="459">
        <v>0</v>
      </c>
      <c r="G144" s="460">
        <v>0</v>
      </c>
      <c r="H144" s="462">
        <v>0</v>
      </c>
      <c r="I144" s="459">
        <v>0.16608000000000001</v>
      </c>
      <c r="J144" s="460">
        <v>0.16608000000000001</v>
      </c>
      <c r="K144" s="470" t="s">
        <v>267</v>
      </c>
    </row>
    <row r="145" spans="1:11" ht="14.4" customHeight="1" thickBot="1" x14ac:dyDescent="0.35">
      <c r="A145" s="477" t="s">
        <v>404</v>
      </c>
      <c r="B145" s="459">
        <v>77975.618239885094</v>
      </c>
      <c r="C145" s="459">
        <v>94068.417329999997</v>
      </c>
      <c r="D145" s="460">
        <v>16092.799090114901</v>
      </c>
      <c r="E145" s="461">
        <v>1.2063824494540001</v>
      </c>
      <c r="F145" s="459">
        <v>83879.326475502603</v>
      </c>
      <c r="G145" s="460">
        <v>83879.326475502603</v>
      </c>
      <c r="H145" s="462">
        <v>5204.4201300000004</v>
      </c>
      <c r="I145" s="459">
        <v>81857.170740000001</v>
      </c>
      <c r="J145" s="460">
        <v>-2022.15573550257</v>
      </c>
      <c r="K145" s="463">
        <v>0.97589208425399998</v>
      </c>
    </row>
    <row r="146" spans="1:11" ht="14.4" customHeight="1" thickBot="1" x14ac:dyDescent="0.35">
      <c r="A146" s="478" t="s">
        <v>405</v>
      </c>
      <c r="B146" s="459">
        <v>77973.232826761203</v>
      </c>
      <c r="C146" s="459">
        <v>94031.181460000007</v>
      </c>
      <c r="D146" s="460">
        <v>16057.948633238801</v>
      </c>
      <c r="E146" s="461">
        <v>1.205941809145</v>
      </c>
      <c r="F146" s="459">
        <v>83852.9597242249</v>
      </c>
      <c r="G146" s="460">
        <v>83852.9597242249</v>
      </c>
      <c r="H146" s="462">
        <v>5195.40607</v>
      </c>
      <c r="I146" s="459">
        <v>81803.006630000003</v>
      </c>
      <c r="J146" s="460">
        <v>-2049.9530942248798</v>
      </c>
      <c r="K146" s="463">
        <v>0.97555300252999999</v>
      </c>
    </row>
    <row r="147" spans="1:11" ht="14.4" customHeight="1" thickBot="1" x14ac:dyDescent="0.35">
      <c r="A147" s="479" t="s">
        <v>406</v>
      </c>
      <c r="B147" s="459">
        <v>77973.232826761203</v>
      </c>
      <c r="C147" s="459">
        <v>94031.181460000007</v>
      </c>
      <c r="D147" s="460">
        <v>16057.948633238801</v>
      </c>
      <c r="E147" s="461">
        <v>1.205941809145</v>
      </c>
      <c r="F147" s="459">
        <v>83852.9597242249</v>
      </c>
      <c r="G147" s="460">
        <v>83852.9597242249</v>
      </c>
      <c r="H147" s="462">
        <v>5195.40607</v>
      </c>
      <c r="I147" s="459">
        <v>81803.006630000003</v>
      </c>
      <c r="J147" s="460">
        <v>-2049.9530942248798</v>
      </c>
      <c r="K147" s="463">
        <v>0.97555300252999999</v>
      </c>
    </row>
    <row r="148" spans="1:11" ht="14.4" customHeight="1" thickBot="1" x14ac:dyDescent="0.35">
      <c r="A148" s="480" t="s">
        <v>407</v>
      </c>
      <c r="B148" s="464">
        <v>37.225029770150996</v>
      </c>
      <c r="C148" s="464">
        <v>36.793100000000003</v>
      </c>
      <c r="D148" s="465">
        <v>-0.43192977015099998</v>
      </c>
      <c r="E148" s="471">
        <v>0.98839679181399998</v>
      </c>
      <c r="F148" s="464">
        <v>40</v>
      </c>
      <c r="G148" s="465">
        <v>40</v>
      </c>
      <c r="H148" s="467">
        <v>11.510400000000001</v>
      </c>
      <c r="I148" s="464">
        <v>36.450719999999997</v>
      </c>
      <c r="J148" s="465">
        <v>-3.54928</v>
      </c>
      <c r="K148" s="472">
        <v>0.91126799999999997</v>
      </c>
    </row>
    <row r="149" spans="1:11" ht="14.4" customHeight="1" thickBot="1" x14ac:dyDescent="0.35">
      <c r="A149" s="481" t="s">
        <v>408</v>
      </c>
      <c r="B149" s="459">
        <v>15.901642664125999</v>
      </c>
      <c r="C149" s="459">
        <v>24.445599999999999</v>
      </c>
      <c r="D149" s="460">
        <v>8.5439573358729994</v>
      </c>
      <c r="E149" s="461">
        <v>1.537300297606</v>
      </c>
      <c r="F149" s="459">
        <v>25</v>
      </c>
      <c r="G149" s="460">
        <v>25</v>
      </c>
      <c r="H149" s="462">
        <v>0</v>
      </c>
      <c r="I149" s="459">
        <v>0.26432</v>
      </c>
      <c r="J149" s="460">
        <v>-24.735679999999999</v>
      </c>
      <c r="K149" s="463">
        <v>1.05728E-2</v>
      </c>
    </row>
    <row r="150" spans="1:11" ht="14.4" customHeight="1" thickBot="1" x14ac:dyDescent="0.35">
      <c r="A150" s="481" t="s">
        <v>409</v>
      </c>
      <c r="B150" s="459">
        <v>0.59907563200900005</v>
      </c>
      <c r="C150" s="459">
        <v>0</v>
      </c>
      <c r="D150" s="460">
        <v>-0.59907563200900005</v>
      </c>
      <c r="E150" s="461">
        <v>0</v>
      </c>
      <c r="F150" s="459">
        <v>0</v>
      </c>
      <c r="G150" s="460">
        <v>0</v>
      </c>
      <c r="H150" s="462">
        <v>11.510400000000001</v>
      </c>
      <c r="I150" s="459">
        <v>14.2364</v>
      </c>
      <c r="J150" s="460">
        <v>14.2364</v>
      </c>
      <c r="K150" s="470" t="s">
        <v>277</v>
      </c>
    </row>
    <row r="151" spans="1:11" ht="14.4" customHeight="1" thickBot="1" x14ac:dyDescent="0.35">
      <c r="A151" s="481" t="s">
        <v>410</v>
      </c>
      <c r="B151" s="459">
        <v>20.724311474015</v>
      </c>
      <c r="C151" s="459">
        <v>12.3475</v>
      </c>
      <c r="D151" s="460">
        <v>-8.3768114740149997</v>
      </c>
      <c r="E151" s="461">
        <v>0.59579783943499998</v>
      </c>
      <c r="F151" s="459">
        <v>15</v>
      </c>
      <c r="G151" s="460">
        <v>15</v>
      </c>
      <c r="H151" s="462">
        <v>0</v>
      </c>
      <c r="I151" s="459">
        <v>21.95</v>
      </c>
      <c r="J151" s="460">
        <v>6.95</v>
      </c>
      <c r="K151" s="463">
        <v>1.4633333333330001</v>
      </c>
    </row>
    <row r="152" spans="1:11" ht="14.4" customHeight="1" thickBot="1" x14ac:dyDescent="0.35">
      <c r="A152" s="480" t="s">
        <v>411</v>
      </c>
      <c r="B152" s="464">
        <v>177.00000020053699</v>
      </c>
      <c r="C152" s="464">
        <v>27.84516</v>
      </c>
      <c r="D152" s="465">
        <v>-149.154840200537</v>
      </c>
      <c r="E152" s="471">
        <v>0.15731728795700001</v>
      </c>
      <c r="F152" s="464">
        <v>105.95972422491801</v>
      </c>
      <c r="G152" s="465">
        <v>105.95972422491801</v>
      </c>
      <c r="H152" s="467">
        <v>6.6718400000000004</v>
      </c>
      <c r="I152" s="464">
        <v>53.945439999999998</v>
      </c>
      <c r="J152" s="465">
        <v>-52.014284224918001</v>
      </c>
      <c r="K152" s="472">
        <v>0.50911268781200003</v>
      </c>
    </row>
    <row r="153" spans="1:11" ht="14.4" customHeight="1" thickBot="1" x14ac:dyDescent="0.35">
      <c r="A153" s="481" t="s">
        <v>412</v>
      </c>
      <c r="B153" s="459">
        <v>2.0000002005369999</v>
      </c>
      <c r="C153" s="459">
        <v>29.467960000000001</v>
      </c>
      <c r="D153" s="460">
        <v>27.467959799462001</v>
      </c>
      <c r="E153" s="461">
        <v>14.733978522643</v>
      </c>
      <c r="F153" s="459">
        <v>2.9597242249179998</v>
      </c>
      <c r="G153" s="460">
        <v>2.9597242249179998</v>
      </c>
      <c r="H153" s="462">
        <v>6.6718400000000004</v>
      </c>
      <c r="I153" s="459">
        <v>53.945439999999998</v>
      </c>
      <c r="J153" s="460">
        <v>50.985715775080998</v>
      </c>
      <c r="K153" s="463">
        <v>0</v>
      </c>
    </row>
    <row r="154" spans="1:11" ht="14.4" customHeight="1" thickBot="1" x14ac:dyDescent="0.35">
      <c r="A154" s="481" t="s">
        <v>413</v>
      </c>
      <c r="B154" s="459">
        <v>175</v>
      </c>
      <c r="C154" s="459">
        <v>-1.6228</v>
      </c>
      <c r="D154" s="460">
        <v>-176.62280000000001</v>
      </c>
      <c r="E154" s="461">
        <v>-9.2731428570000003E-3</v>
      </c>
      <c r="F154" s="459">
        <v>103</v>
      </c>
      <c r="G154" s="460">
        <v>103</v>
      </c>
      <c r="H154" s="462">
        <v>0</v>
      </c>
      <c r="I154" s="459">
        <v>0</v>
      </c>
      <c r="J154" s="460">
        <v>-103</v>
      </c>
      <c r="K154" s="463">
        <v>0</v>
      </c>
    </row>
    <row r="155" spans="1:11" ht="14.4" customHeight="1" thickBot="1" x14ac:dyDescent="0.35">
      <c r="A155" s="480" t="s">
        <v>414</v>
      </c>
      <c r="B155" s="464">
        <v>0</v>
      </c>
      <c r="C155" s="464">
        <v>65.045240000000007</v>
      </c>
      <c r="D155" s="465">
        <v>65.045240000000007</v>
      </c>
      <c r="E155" s="466" t="s">
        <v>267</v>
      </c>
      <c r="F155" s="464">
        <v>0</v>
      </c>
      <c r="G155" s="465">
        <v>0</v>
      </c>
      <c r="H155" s="467">
        <v>0</v>
      </c>
      <c r="I155" s="464">
        <v>5.0609999999999999</v>
      </c>
      <c r="J155" s="465">
        <v>5.0609999999999999</v>
      </c>
      <c r="K155" s="468" t="s">
        <v>267</v>
      </c>
    </row>
    <row r="156" spans="1:11" ht="14.4" customHeight="1" thickBot="1" x14ac:dyDescent="0.35">
      <c r="A156" s="481" t="s">
        <v>415</v>
      </c>
      <c r="B156" s="459">
        <v>0</v>
      </c>
      <c r="C156" s="459">
        <v>60.341079999999998</v>
      </c>
      <c r="D156" s="460">
        <v>60.341079999999998</v>
      </c>
      <c r="E156" s="469" t="s">
        <v>277</v>
      </c>
      <c r="F156" s="459">
        <v>0</v>
      </c>
      <c r="G156" s="460">
        <v>0</v>
      </c>
      <c r="H156" s="462">
        <v>0</v>
      </c>
      <c r="I156" s="459">
        <v>5.0609999999999999</v>
      </c>
      <c r="J156" s="460">
        <v>5.0609999999999999</v>
      </c>
      <c r="K156" s="470" t="s">
        <v>267</v>
      </c>
    </row>
    <row r="157" spans="1:11" ht="14.4" customHeight="1" thickBot="1" x14ac:dyDescent="0.35">
      <c r="A157" s="481" t="s">
        <v>416</v>
      </c>
      <c r="B157" s="459">
        <v>0</v>
      </c>
      <c r="C157" s="459">
        <v>4.7041599999999999</v>
      </c>
      <c r="D157" s="460">
        <v>4.7041599999999999</v>
      </c>
      <c r="E157" s="469" t="s">
        <v>267</v>
      </c>
      <c r="F157" s="459">
        <v>0</v>
      </c>
      <c r="G157" s="460">
        <v>0</v>
      </c>
      <c r="H157" s="462">
        <v>0</v>
      </c>
      <c r="I157" s="459">
        <v>-6.6613381477509402E-16</v>
      </c>
      <c r="J157" s="460">
        <v>-6.6613381477509402E-16</v>
      </c>
      <c r="K157" s="470" t="s">
        <v>267</v>
      </c>
    </row>
    <row r="158" spans="1:11" ht="14.4" customHeight="1" thickBot="1" x14ac:dyDescent="0.35">
      <c r="A158" s="480" t="s">
        <v>417</v>
      </c>
      <c r="B158" s="464">
        <v>77759.007796790494</v>
      </c>
      <c r="C158" s="464">
        <v>88959.343470000007</v>
      </c>
      <c r="D158" s="465">
        <v>11200.3356732095</v>
      </c>
      <c r="E158" s="471">
        <v>1.1440390765070001</v>
      </c>
      <c r="F158" s="464">
        <v>83707</v>
      </c>
      <c r="G158" s="465">
        <v>83707</v>
      </c>
      <c r="H158" s="467">
        <v>5192.6108100000001</v>
      </c>
      <c r="I158" s="464">
        <v>79311.177840000004</v>
      </c>
      <c r="J158" s="465">
        <v>-4395.8221599999697</v>
      </c>
      <c r="K158" s="472">
        <v>0.94748560860999997</v>
      </c>
    </row>
    <row r="159" spans="1:11" ht="14.4" customHeight="1" thickBot="1" x14ac:dyDescent="0.35">
      <c r="A159" s="481" t="s">
        <v>418</v>
      </c>
      <c r="B159" s="459">
        <v>30513.0030594975</v>
      </c>
      <c r="C159" s="459">
        <v>27981.860379999998</v>
      </c>
      <c r="D159" s="460">
        <v>-2531.14267949755</v>
      </c>
      <c r="E159" s="461">
        <v>0.91704708072899999</v>
      </c>
      <c r="F159" s="459">
        <v>32237</v>
      </c>
      <c r="G159" s="460">
        <v>32237</v>
      </c>
      <c r="H159" s="462">
        <v>1942.4619299999999</v>
      </c>
      <c r="I159" s="459">
        <v>30860.470740000001</v>
      </c>
      <c r="J159" s="460">
        <v>-1376.52925999999</v>
      </c>
      <c r="K159" s="463">
        <v>0.95729970965</v>
      </c>
    </row>
    <row r="160" spans="1:11" ht="14.4" customHeight="1" thickBot="1" x14ac:dyDescent="0.35">
      <c r="A160" s="481" t="s">
        <v>419</v>
      </c>
      <c r="B160" s="459">
        <v>47246.004737292998</v>
      </c>
      <c r="C160" s="459">
        <v>60977.483090000002</v>
      </c>
      <c r="D160" s="460">
        <v>13731.478352706999</v>
      </c>
      <c r="E160" s="461">
        <v>1.2906378735949999</v>
      </c>
      <c r="F160" s="459">
        <v>51470</v>
      </c>
      <c r="G160" s="460">
        <v>51470</v>
      </c>
      <c r="H160" s="462">
        <v>3250.1488800000002</v>
      </c>
      <c r="I160" s="459">
        <v>48450.7071</v>
      </c>
      <c r="J160" s="460">
        <v>-3019.2928999999899</v>
      </c>
      <c r="K160" s="463">
        <v>0.94133878181399999</v>
      </c>
    </row>
    <row r="161" spans="1:11" ht="14.4" customHeight="1" thickBot="1" x14ac:dyDescent="0.35">
      <c r="A161" s="480" t="s">
        <v>420</v>
      </c>
      <c r="B161" s="464">
        <v>0</v>
      </c>
      <c r="C161" s="464">
        <v>4942.1544899999999</v>
      </c>
      <c r="D161" s="465">
        <v>4942.1544899999999</v>
      </c>
      <c r="E161" s="466" t="s">
        <v>267</v>
      </c>
      <c r="F161" s="464">
        <v>0</v>
      </c>
      <c r="G161" s="465">
        <v>0</v>
      </c>
      <c r="H161" s="467">
        <v>-15.386979999999999</v>
      </c>
      <c r="I161" s="464">
        <v>2396.3716300000001</v>
      </c>
      <c r="J161" s="465">
        <v>2396.3716300000001</v>
      </c>
      <c r="K161" s="468" t="s">
        <v>267</v>
      </c>
    </row>
    <row r="162" spans="1:11" ht="14.4" customHeight="1" thickBot="1" x14ac:dyDescent="0.35">
      <c r="A162" s="481" t="s">
        <v>421</v>
      </c>
      <c r="B162" s="459">
        <v>0</v>
      </c>
      <c r="C162" s="459">
        <v>500.93743000000001</v>
      </c>
      <c r="D162" s="460">
        <v>500.93743000000001</v>
      </c>
      <c r="E162" s="469" t="s">
        <v>267</v>
      </c>
      <c r="F162" s="459">
        <v>0</v>
      </c>
      <c r="G162" s="460">
        <v>0</v>
      </c>
      <c r="H162" s="462">
        <v>0</v>
      </c>
      <c r="I162" s="459">
        <v>1562.8987400000001</v>
      </c>
      <c r="J162" s="460">
        <v>1562.8987400000001</v>
      </c>
      <c r="K162" s="470" t="s">
        <v>267</v>
      </c>
    </row>
    <row r="163" spans="1:11" ht="14.4" customHeight="1" thickBot="1" x14ac:dyDescent="0.35">
      <c r="A163" s="481" t="s">
        <v>422</v>
      </c>
      <c r="B163" s="459">
        <v>0</v>
      </c>
      <c r="C163" s="459">
        <v>4441.2170599999999</v>
      </c>
      <c r="D163" s="460">
        <v>4441.2170599999999</v>
      </c>
      <c r="E163" s="469" t="s">
        <v>267</v>
      </c>
      <c r="F163" s="459">
        <v>0</v>
      </c>
      <c r="G163" s="460">
        <v>0</v>
      </c>
      <c r="H163" s="462">
        <v>-15.386979999999999</v>
      </c>
      <c r="I163" s="459">
        <v>833.47289000000001</v>
      </c>
      <c r="J163" s="460">
        <v>833.47289000000001</v>
      </c>
      <c r="K163" s="470" t="s">
        <v>267</v>
      </c>
    </row>
    <row r="164" spans="1:11" ht="14.4" customHeight="1" thickBot="1" x14ac:dyDescent="0.35">
      <c r="A164" s="478" t="s">
        <v>423</v>
      </c>
      <c r="B164" s="459">
        <v>2.3854131238740002</v>
      </c>
      <c r="C164" s="459">
        <v>36.599850000000004</v>
      </c>
      <c r="D164" s="460">
        <v>34.214436876124999</v>
      </c>
      <c r="E164" s="461">
        <v>15.343191346474001</v>
      </c>
      <c r="F164" s="459">
        <v>26.366751277681001</v>
      </c>
      <c r="G164" s="460">
        <v>26.366751277681001</v>
      </c>
      <c r="H164" s="462">
        <v>9.0140600000000006</v>
      </c>
      <c r="I164" s="459">
        <v>53.25376</v>
      </c>
      <c r="J164" s="460">
        <v>26.887008722318001</v>
      </c>
      <c r="K164" s="463">
        <v>2.0197315717489999</v>
      </c>
    </row>
    <row r="165" spans="1:11" ht="14.4" customHeight="1" thickBot="1" x14ac:dyDescent="0.35">
      <c r="A165" s="479" t="s">
        <v>424</v>
      </c>
      <c r="B165" s="459">
        <v>0</v>
      </c>
      <c r="C165" s="459">
        <v>7.8920000000000003</v>
      </c>
      <c r="D165" s="460">
        <v>7.8920000000000003</v>
      </c>
      <c r="E165" s="469" t="s">
        <v>277</v>
      </c>
      <c r="F165" s="459">
        <v>0</v>
      </c>
      <c r="G165" s="460">
        <v>0</v>
      </c>
      <c r="H165" s="462">
        <v>0.75</v>
      </c>
      <c r="I165" s="459">
        <v>30.75</v>
      </c>
      <c r="J165" s="460">
        <v>30.75</v>
      </c>
      <c r="K165" s="470" t="s">
        <v>267</v>
      </c>
    </row>
    <row r="166" spans="1:11" ht="14.4" customHeight="1" thickBot="1" x14ac:dyDescent="0.35">
      <c r="A166" s="480" t="s">
        <v>425</v>
      </c>
      <c r="B166" s="464">
        <v>0</v>
      </c>
      <c r="C166" s="464">
        <v>7.8920000000000003</v>
      </c>
      <c r="D166" s="465">
        <v>7.8920000000000003</v>
      </c>
      <c r="E166" s="466" t="s">
        <v>277</v>
      </c>
      <c r="F166" s="464">
        <v>0</v>
      </c>
      <c r="G166" s="465">
        <v>0</v>
      </c>
      <c r="H166" s="467">
        <v>0</v>
      </c>
      <c r="I166" s="464">
        <v>0</v>
      </c>
      <c r="J166" s="465">
        <v>0</v>
      </c>
      <c r="K166" s="468" t="s">
        <v>267</v>
      </c>
    </row>
    <row r="167" spans="1:11" ht="14.4" customHeight="1" thickBot="1" x14ac:dyDescent="0.35">
      <c r="A167" s="481" t="s">
        <v>426</v>
      </c>
      <c r="B167" s="459">
        <v>0</v>
      </c>
      <c r="C167" s="459">
        <v>7.8920000000000003</v>
      </c>
      <c r="D167" s="460">
        <v>7.8920000000000003</v>
      </c>
      <c r="E167" s="469" t="s">
        <v>277</v>
      </c>
      <c r="F167" s="459">
        <v>0</v>
      </c>
      <c r="G167" s="460">
        <v>0</v>
      </c>
      <c r="H167" s="462">
        <v>0</v>
      </c>
      <c r="I167" s="459">
        <v>0</v>
      </c>
      <c r="J167" s="460">
        <v>0</v>
      </c>
      <c r="K167" s="470" t="s">
        <v>267</v>
      </c>
    </row>
    <row r="168" spans="1:11" ht="14.4" customHeight="1" thickBot="1" x14ac:dyDescent="0.35">
      <c r="A168" s="480" t="s">
        <v>427</v>
      </c>
      <c r="B168" s="464">
        <v>0</v>
      </c>
      <c r="C168" s="464">
        <v>0</v>
      </c>
      <c r="D168" s="465">
        <v>0</v>
      </c>
      <c r="E168" s="471">
        <v>1</v>
      </c>
      <c r="F168" s="464">
        <v>0</v>
      </c>
      <c r="G168" s="465">
        <v>0</v>
      </c>
      <c r="H168" s="467">
        <v>0.75</v>
      </c>
      <c r="I168" s="464">
        <v>30.75</v>
      </c>
      <c r="J168" s="465">
        <v>30.75</v>
      </c>
      <c r="K168" s="468" t="s">
        <v>277</v>
      </c>
    </row>
    <row r="169" spans="1:11" ht="14.4" customHeight="1" thickBot="1" x14ac:dyDescent="0.35">
      <c r="A169" s="481" t="s">
        <v>428</v>
      </c>
      <c r="B169" s="459">
        <v>0</v>
      </c>
      <c r="C169" s="459">
        <v>0</v>
      </c>
      <c r="D169" s="460">
        <v>0</v>
      </c>
      <c r="E169" s="461">
        <v>1</v>
      </c>
      <c r="F169" s="459">
        <v>0</v>
      </c>
      <c r="G169" s="460">
        <v>0</v>
      </c>
      <c r="H169" s="462">
        <v>0.75</v>
      </c>
      <c r="I169" s="459">
        <v>30.75</v>
      </c>
      <c r="J169" s="460">
        <v>30.75</v>
      </c>
      <c r="K169" s="470" t="s">
        <v>277</v>
      </c>
    </row>
    <row r="170" spans="1:11" ht="14.4" customHeight="1" thickBot="1" x14ac:dyDescent="0.35">
      <c r="A170" s="484" t="s">
        <v>429</v>
      </c>
      <c r="B170" s="464">
        <v>2.3854131238740002</v>
      </c>
      <c r="C170" s="464">
        <v>28.707850000000001</v>
      </c>
      <c r="D170" s="465">
        <v>26.322436876125</v>
      </c>
      <c r="E170" s="471">
        <v>12.034749751593999</v>
      </c>
      <c r="F170" s="464">
        <v>26.366751277681001</v>
      </c>
      <c r="G170" s="465">
        <v>26.366751277681001</v>
      </c>
      <c r="H170" s="467">
        <v>8.2640600000000006</v>
      </c>
      <c r="I170" s="464">
        <v>22.50376</v>
      </c>
      <c r="J170" s="465">
        <v>-3.862991277681</v>
      </c>
      <c r="K170" s="472">
        <v>0.853490055069</v>
      </c>
    </row>
    <row r="171" spans="1:11" ht="14.4" customHeight="1" thickBot="1" x14ac:dyDescent="0.35">
      <c r="A171" s="480" t="s">
        <v>430</v>
      </c>
      <c r="B171" s="464">
        <v>0</v>
      </c>
      <c r="C171" s="464">
        <v>-1.2899999999999999E-3</v>
      </c>
      <c r="D171" s="465">
        <v>-1.2899999999999999E-3</v>
      </c>
      <c r="E171" s="466" t="s">
        <v>267</v>
      </c>
      <c r="F171" s="464">
        <v>0</v>
      </c>
      <c r="G171" s="465">
        <v>0</v>
      </c>
      <c r="H171" s="467">
        <v>-4.0000000000000002E-4</v>
      </c>
      <c r="I171" s="464">
        <v>-3.6000000000000002E-4</v>
      </c>
      <c r="J171" s="465">
        <v>-3.6000000000000002E-4</v>
      </c>
      <c r="K171" s="468" t="s">
        <v>267</v>
      </c>
    </row>
    <row r="172" spans="1:11" ht="14.4" customHeight="1" thickBot="1" x14ac:dyDescent="0.35">
      <c r="A172" s="481" t="s">
        <v>431</v>
      </c>
      <c r="B172" s="459">
        <v>0</v>
      </c>
      <c r="C172" s="459">
        <v>-1.2899999999999999E-3</v>
      </c>
      <c r="D172" s="460">
        <v>-1.2899999999999999E-3</v>
      </c>
      <c r="E172" s="469" t="s">
        <v>267</v>
      </c>
      <c r="F172" s="459">
        <v>0</v>
      </c>
      <c r="G172" s="460">
        <v>0</v>
      </c>
      <c r="H172" s="462">
        <v>-4.0000000000000002E-4</v>
      </c>
      <c r="I172" s="459">
        <v>-3.6000000000000002E-4</v>
      </c>
      <c r="J172" s="460">
        <v>-3.6000000000000002E-4</v>
      </c>
      <c r="K172" s="470" t="s">
        <v>267</v>
      </c>
    </row>
    <row r="173" spans="1:11" ht="14.4" customHeight="1" thickBot="1" x14ac:dyDescent="0.35">
      <c r="A173" s="480" t="s">
        <v>432</v>
      </c>
      <c r="B173" s="464">
        <v>2.3854131238740002</v>
      </c>
      <c r="C173" s="464">
        <v>28.709140000000001</v>
      </c>
      <c r="D173" s="465">
        <v>26.323726876125001</v>
      </c>
      <c r="E173" s="471">
        <v>12.035290538423</v>
      </c>
      <c r="F173" s="464">
        <v>26.366751277681001</v>
      </c>
      <c r="G173" s="465">
        <v>26.366751277681001</v>
      </c>
      <c r="H173" s="467">
        <v>8.2644599999999997</v>
      </c>
      <c r="I173" s="464">
        <v>22.50412</v>
      </c>
      <c r="J173" s="465">
        <v>-3.8626312776809999</v>
      </c>
      <c r="K173" s="472">
        <v>0.85350370862900005</v>
      </c>
    </row>
    <row r="174" spans="1:11" ht="14.4" customHeight="1" thickBot="1" x14ac:dyDescent="0.35">
      <c r="A174" s="481" t="s">
        <v>433</v>
      </c>
      <c r="B174" s="459">
        <v>1.9868212925999999E-2</v>
      </c>
      <c r="C174" s="459">
        <v>0.114</v>
      </c>
      <c r="D174" s="460">
        <v>9.4131787073000003E-2</v>
      </c>
      <c r="E174" s="461">
        <v>5.7378084492139996</v>
      </c>
      <c r="F174" s="459">
        <v>0</v>
      </c>
      <c r="G174" s="460">
        <v>0</v>
      </c>
      <c r="H174" s="462">
        <v>0</v>
      </c>
      <c r="I174" s="459">
        <v>0</v>
      </c>
      <c r="J174" s="460">
        <v>0</v>
      </c>
      <c r="K174" s="470" t="s">
        <v>267</v>
      </c>
    </row>
    <row r="175" spans="1:11" ht="14.4" customHeight="1" thickBot="1" x14ac:dyDescent="0.35">
      <c r="A175" s="481" t="s">
        <v>434</v>
      </c>
      <c r="B175" s="459">
        <v>2.365544910948</v>
      </c>
      <c r="C175" s="459">
        <v>28.595140000000001</v>
      </c>
      <c r="D175" s="460">
        <v>26.229595089050999</v>
      </c>
      <c r="E175" s="461">
        <v>12.088183093736999</v>
      </c>
      <c r="F175" s="459">
        <v>26.366751277681001</v>
      </c>
      <c r="G175" s="460">
        <v>26.366751277681001</v>
      </c>
      <c r="H175" s="462">
        <v>8.2644599999999997</v>
      </c>
      <c r="I175" s="459">
        <v>22.50412</v>
      </c>
      <c r="J175" s="460">
        <v>-3.8626312776809999</v>
      </c>
      <c r="K175" s="463">
        <v>0.85350370862900005</v>
      </c>
    </row>
    <row r="176" spans="1:11" ht="14.4" customHeight="1" thickBot="1" x14ac:dyDescent="0.35">
      <c r="A176" s="478" t="s">
        <v>435</v>
      </c>
      <c r="B176" s="459">
        <v>0</v>
      </c>
      <c r="C176" s="459">
        <v>0.63602000000000003</v>
      </c>
      <c r="D176" s="460">
        <v>0.63602000000000003</v>
      </c>
      <c r="E176" s="469" t="s">
        <v>277</v>
      </c>
      <c r="F176" s="459">
        <v>0</v>
      </c>
      <c r="G176" s="460">
        <v>0</v>
      </c>
      <c r="H176" s="462">
        <v>0</v>
      </c>
      <c r="I176" s="459">
        <v>0.91034999999999999</v>
      </c>
      <c r="J176" s="460">
        <v>0.91034999999999999</v>
      </c>
      <c r="K176" s="470" t="s">
        <v>267</v>
      </c>
    </row>
    <row r="177" spans="1:11" ht="14.4" customHeight="1" thickBot="1" x14ac:dyDescent="0.35">
      <c r="A177" s="484" t="s">
        <v>436</v>
      </c>
      <c r="B177" s="464">
        <v>0</v>
      </c>
      <c r="C177" s="464">
        <v>0.63602000000000003</v>
      </c>
      <c r="D177" s="465">
        <v>0.63602000000000003</v>
      </c>
      <c r="E177" s="466" t="s">
        <v>277</v>
      </c>
      <c r="F177" s="464">
        <v>0</v>
      </c>
      <c r="G177" s="465">
        <v>0</v>
      </c>
      <c r="H177" s="467">
        <v>0</v>
      </c>
      <c r="I177" s="464">
        <v>0.91034999999999999</v>
      </c>
      <c r="J177" s="465">
        <v>0.91034999999999999</v>
      </c>
      <c r="K177" s="468" t="s">
        <v>267</v>
      </c>
    </row>
    <row r="178" spans="1:11" ht="14.4" customHeight="1" thickBot="1" x14ac:dyDescent="0.35">
      <c r="A178" s="480" t="s">
        <v>437</v>
      </c>
      <c r="B178" s="464">
        <v>0</v>
      </c>
      <c r="C178" s="464">
        <v>0.63602000000000003</v>
      </c>
      <c r="D178" s="465">
        <v>0.63602000000000003</v>
      </c>
      <c r="E178" s="466" t="s">
        <v>277</v>
      </c>
      <c r="F178" s="464">
        <v>0</v>
      </c>
      <c r="G178" s="465">
        <v>0</v>
      </c>
      <c r="H178" s="467">
        <v>0</v>
      </c>
      <c r="I178" s="464">
        <v>0.91034999999999999</v>
      </c>
      <c r="J178" s="465">
        <v>0.91034999999999999</v>
      </c>
      <c r="K178" s="468" t="s">
        <v>267</v>
      </c>
    </row>
    <row r="179" spans="1:11" ht="14.4" customHeight="1" thickBot="1" x14ac:dyDescent="0.35">
      <c r="A179" s="481" t="s">
        <v>438</v>
      </c>
      <c r="B179" s="459">
        <v>0</v>
      </c>
      <c r="C179" s="459">
        <v>0.63602000000000003</v>
      </c>
      <c r="D179" s="460">
        <v>0.63602000000000003</v>
      </c>
      <c r="E179" s="469" t="s">
        <v>277</v>
      </c>
      <c r="F179" s="459">
        <v>0</v>
      </c>
      <c r="G179" s="460">
        <v>0</v>
      </c>
      <c r="H179" s="462">
        <v>0</v>
      </c>
      <c r="I179" s="459">
        <v>0.91034999999999999</v>
      </c>
      <c r="J179" s="460">
        <v>0.91034999999999999</v>
      </c>
      <c r="K179" s="470" t="s">
        <v>267</v>
      </c>
    </row>
    <row r="180" spans="1:11" ht="14.4" customHeight="1" thickBot="1" x14ac:dyDescent="0.35">
      <c r="A180" s="477" t="s">
        <v>439</v>
      </c>
      <c r="B180" s="459">
        <v>2758.4611113379301</v>
      </c>
      <c r="C180" s="459">
        <v>2754.4626400000002</v>
      </c>
      <c r="D180" s="460">
        <v>-3.9984713379330001</v>
      </c>
      <c r="E180" s="461">
        <v>0.99855047028800004</v>
      </c>
      <c r="F180" s="459">
        <v>2687.0938758759899</v>
      </c>
      <c r="G180" s="460">
        <v>2687.0938758759899</v>
      </c>
      <c r="H180" s="462">
        <v>290.90579000000002</v>
      </c>
      <c r="I180" s="459">
        <v>3086.02709</v>
      </c>
      <c r="J180" s="460">
        <v>398.933214124014</v>
      </c>
      <c r="K180" s="463">
        <v>1.1484627008029999</v>
      </c>
    </row>
    <row r="181" spans="1:11" ht="14.4" customHeight="1" thickBot="1" x14ac:dyDescent="0.35">
      <c r="A181" s="482" t="s">
        <v>440</v>
      </c>
      <c r="B181" s="464">
        <v>2758.4611113379301</v>
      </c>
      <c r="C181" s="464">
        <v>2754.4626400000002</v>
      </c>
      <c r="D181" s="465">
        <v>-3.9984713379330001</v>
      </c>
      <c r="E181" s="471">
        <v>0.99855047028800004</v>
      </c>
      <c r="F181" s="464">
        <v>2687.0938758759899</v>
      </c>
      <c r="G181" s="465">
        <v>2687.0938758759899</v>
      </c>
      <c r="H181" s="467">
        <v>290.90579000000002</v>
      </c>
      <c r="I181" s="464">
        <v>3086.02709</v>
      </c>
      <c r="J181" s="465">
        <v>398.933214124014</v>
      </c>
      <c r="K181" s="472">
        <v>1.1484627008029999</v>
      </c>
    </row>
    <row r="182" spans="1:11" ht="14.4" customHeight="1" thickBot="1" x14ac:dyDescent="0.35">
      <c r="A182" s="484" t="s">
        <v>54</v>
      </c>
      <c r="B182" s="464">
        <v>2758.4611113379301</v>
      </c>
      <c r="C182" s="464">
        <v>2754.4626400000002</v>
      </c>
      <c r="D182" s="465">
        <v>-3.9984713379330001</v>
      </c>
      <c r="E182" s="471">
        <v>0.99855047028800004</v>
      </c>
      <c r="F182" s="464">
        <v>2687.0938758759899</v>
      </c>
      <c r="G182" s="465">
        <v>2687.0938758759899</v>
      </c>
      <c r="H182" s="467">
        <v>290.90579000000002</v>
      </c>
      <c r="I182" s="464">
        <v>3086.02709</v>
      </c>
      <c r="J182" s="465">
        <v>398.933214124014</v>
      </c>
      <c r="K182" s="472">
        <v>1.1484627008029999</v>
      </c>
    </row>
    <row r="183" spans="1:11" ht="14.4" customHeight="1" thickBot="1" x14ac:dyDescent="0.35">
      <c r="A183" s="483" t="s">
        <v>441</v>
      </c>
      <c r="B183" s="459">
        <v>0</v>
      </c>
      <c r="C183" s="459">
        <v>0</v>
      </c>
      <c r="D183" s="460">
        <v>0</v>
      </c>
      <c r="E183" s="461">
        <v>1</v>
      </c>
      <c r="F183" s="459">
        <v>0</v>
      </c>
      <c r="G183" s="460">
        <v>0</v>
      </c>
      <c r="H183" s="462">
        <v>0</v>
      </c>
      <c r="I183" s="459">
        <v>0.26645999999999997</v>
      </c>
      <c r="J183" s="460">
        <v>0.26645999999999997</v>
      </c>
      <c r="K183" s="470" t="s">
        <v>277</v>
      </c>
    </row>
    <row r="184" spans="1:11" ht="14.4" customHeight="1" thickBot="1" x14ac:dyDescent="0.35">
      <c r="A184" s="481" t="s">
        <v>442</v>
      </c>
      <c r="B184" s="459">
        <v>0</v>
      </c>
      <c r="C184" s="459">
        <v>0</v>
      </c>
      <c r="D184" s="460">
        <v>0</v>
      </c>
      <c r="E184" s="461">
        <v>1</v>
      </c>
      <c r="F184" s="459">
        <v>0</v>
      </c>
      <c r="G184" s="460">
        <v>0</v>
      </c>
      <c r="H184" s="462">
        <v>0</v>
      </c>
      <c r="I184" s="459">
        <v>0.26645999999999997</v>
      </c>
      <c r="J184" s="460">
        <v>0.26645999999999997</v>
      </c>
      <c r="K184" s="470" t="s">
        <v>277</v>
      </c>
    </row>
    <row r="185" spans="1:11" ht="14.4" customHeight="1" thickBot="1" x14ac:dyDescent="0.35">
      <c r="A185" s="480" t="s">
        <v>443</v>
      </c>
      <c r="B185" s="464">
        <v>44.062948368057</v>
      </c>
      <c r="C185" s="464">
        <v>40.488</v>
      </c>
      <c r="D185" s="465">
        <v>-3.574948368057</v>
      </c>
      <c r="E185" s="471">
        <v>0.91886724559999999</v>
      </c>
      <c r="F185" s="464">
        <v>43.736732114764003</v>
      </c>
      <c r="G185" s="465">
        <v>43.736732114764003</v>
      </c>
      <c r="H185" s="467">
        <v>3.3119999999999998</v>
      </c>
      <c r="I185" s="464">
        <v>39.311999999999998</v>
      </c>
      <c r="J185" s="465">
        <v>-4.4247321147639997</v>
      </c>
      <c r="K185" s="472">
        <v>0.89883258531599997</v>
      </c>
    </row>
    <row r="186" spans="1:11" ht="14.4" customHeight="1" thickBot="1" x14ac:dyDescent="0.35">
      <c r="A186" s="481" t="s">
        <v>444</v>
      </c>
      <c r="B186" s="459">
        <v>44.062948368057</v>
      </c>
      <c r="C186" s="459">
        <v>40.488</v>
      </c>
      <c r="D186" s="460">
        <v>-3.574948368057</v>
      </c>
      <c r="E186" s="461">
        <v>0.91886724559999999</v>
      </c>
      <c r="F186" s="459">
        <v>43.736732114764003</v>
      </c>
      <c r="G186" s="460">
        <v>43.736732114764003</v>
      </c>
      <c r="H186" s="462">
        <v>3.3119999999999998</v>
      </c>
      <c r="I186" s="459">
        <v>39.311999999999998</v>
      </c>
      <c r="J186" s="460">
        <v>-4.4247321147639997</v>
      </c>
      <c r="K186" s="463">
        <v>0.89883258531599997</v>
      </c>
    </row>
    <row r="187" spans="1:11" ht="14.4" customHeight="1" thickBot="1" x14ac:dyDescent="0.35">
      <c r="A187" s="480" t="s">
        <v>445</v>
      </c>
      <c r="B187" s="464">
        <v>5.8923595120690004</v>
      </c>
      <c r="C187" s="464">
        <v>5.1676399999999996</v>
      </c>
      <c r="D187" s="465">
        <v>-0.72471951206899998</v>
      </c>
      <c r="E187" s="471">
        <v>0.87700690859300001</v>
      </c>
      <c r="F187" s="464">
        <v>5.6046283929170002</v>
      </c>
      <c r="G187" s="465">
        <v>5.6046283929170002</v>
      </c>
      <c r="H187" s="467">
        <v>0.36749999999999999</v>
      </c>
      <c r="I187" s="464">
        <v>38.749639999999999</v>
      </c>
      <c r="J187" s="465">
        <v>33.145011607081997</v>
      </c>
      <c r="K187" s="472">
        <v>6.9138642713519998</v>
      </c>
    </row>
    <row r="188" spans="1:11" ht="14.4" customHeight="1" thickBot="1" x14ac:dyDescent="0.35">
      <c r="A188" s="481" t="s">
        <v>446</v>
      </c>
      <c r="B188" s="459">
        <v>0</v>
      </c>
      <c r="C188" s="459">
        <v>0.74</v>
      </c>
      <c r="D188" s="460">
        <v>0.74</v>
      </c>
      <c r="E188" s="469" t="s">
        <v>277</v>
      </c>
      <c r="F188" s="459">
        <v>0.86427441196999999</v>
      </c>
      <c r="G188" s="460">
        <v>0.86427441196999999</v>
      </c>
      <c r="H188" s="462">
        <v>0</v>
      </c>
      <c r="I188" s="459">
        <v>0.37</v>
      </c>
      <c r="J188" s="460">
        <v>-0.49427441196999999</v>
      </c>
      <c r="K188" s="463">
        <v>0.42810477190500001</v>
      </c>
    </row>
    <row r="189" spans="1:11" ht="14.4" customHeight="1" thickBot="1" x14ac:dyDescent="0.35">
      <c r="A189" s="481" t="s">
        <v>447</v>
      </c>
      <c r="B189" s="459">
        <v>0</v>
      </c>
      <c r="C189" s="459">
        <v>0</v>
      </c>
      <c r="D189" s="460">
        <v>0</v>
      </c>
      <c r="E189" s="461">
        <v>1</v>
      </c>
      <c r="F189" s="459">
        <v>0</v>
      </c>
      <c r="G189" s="460">
        <v>0</v>
      </c>
      <c r="H189" s="462">
        <v>0</v>
      </c>
      <c r="I189" s="459">
        <v>33.613900000000001</v>
      </c>
      <c r="J189" s="460">
        <v>33.613900000000001</v>
      </c>
      <c r="K189" s="470" t="s">
        <v>277</v>
      </c>
    </row>
    <row r="190" spans="1:11" ht="14.4" customHeight="1" thickBot="1" x14ac:dyDescent="0.35">
      <c r="A190" s="481" t="s">
        <v>448</v>
      </c>
      <c r="B190" s="459">
        <v>5.8923595120690004</v>
      </c>
      <c r="C190" s="459">
        <v>4.4276400000000002</v>
      </c>
      <c r="D190" s="460">
        <v>-1.464719512069</v>
      </c>
      <c r="E190" s="461">
        <v>0.75142054569600003</v>
      </c>
      <c r="F190" s="459">
        <v>4.7403539809469999</v>
      </c>
      <c r="G190" s="460">
        <v>4.7403539809469999</v>
      </c>
      <c r="H190" s="462">
        <v>0.36749999999999999</v>
      </c>
      <c r="I190" s="459">
        <v>4.7657400000000001</v>
      </c>
      <c r="J190" s="460">
        <v>2.5386019052000001E-2</v>
      </c>
      <c r="K190" s="463">
        <v>1.00535530029</v>
      </c>
    </row>
    <row r="191" spans="1:11" ht="14.4" customHeight="1" thickBot="1" x14ac:dyDescent="0.35">
      <c r="A191" s="480" t="s">
        <v>449</v>
      </c>
      <c r="B191" s="464">
        <v>28.040435643837998</v>
      </c>
      <c r="C191" s="464">
        <v>29.08127</v>
      </c>
      <c r="D191" s="465">
        <v>1.0408343561610001</v>
      </c>
      <c r="E191" s="471">
        <v>1.0371190508370001</v>
      </c>
      <c r="F191" s="464">
        <v>28.456696253408001</v>
      </c>
      <c r="G191" s="465">
        <v>28.456696253408001</v>
      </c>
      <c r="H191" s="467">
        <v>1.5839000000000001</v>
      </c>
      <c r="I191" s="464">
        <v>28.821000000000002</v>
      </c>
      <c r="J191" s="465">
        <v>0.36430374659100001</v>
      </c>
      <c r="K191" s="472">
        <v>1.012802039398</v>
      </c>
    </row>
    <row r="192" spans="1:11" ht="14.4" customHeight="1" thickBot="1" x14ac:dyDescent="0.35">
      <c r="A192" s="481" t="s">
        <v>450</v>
      </c>
      <c r="B192" s="459">
        <v>28.040435643837998</v>
      </c>
      <c r="C192" s="459">
        <v>29.08127</v>
      </c>
      <c r="D192" s="460">
        <v>1.0408343561610001</v>
      </c>
      <c r="E192" s="461">
        <v>1.0371190508370001</v>
      </c>
      <c r="F192" s="459">
        <v>28.456696253408001</v>
      </c>
      <c r="G192" s="460">
        <v>28.456696253408001</v>
      </c>
      <c r="H192" s="462">
        <v>1.5839000000000001</v>
      </c>
      <c r="I192" s="459">
        <v>28.821000000000002</v>
      </c>
      <c r="J192" s="460">
        <v>0.36430374659100001</v>
      </c>
      <c r="K192" s="463">
        <v>1.012802039398</v>
      </c>
    </row>
    <row r="193" spans="1:11" ht="14.4" customHeight="1" thickBot="1" x14ac:dyDescent="0.35">
      <c r="A193" s="480" t="s">
        <v>451</v>
      </c>
      <c r="B193" s="464">
        <v>934.57803266924896</v>
      </c>
      <c r="C193" s="464">
        <v>894.19286999999997</v>
      </c>
      <c r="D193" s="465">
        <v>-40.385162669248999</v>
      </c>
      <c r="E193" s="471">
        <v>0.95678781090700005</v>
      </c>
      <c r="F193" s="464">
        <v>976.66972448137301</v>
      </c>
      <c r="G193" s="465">
        <v>976.66972448137301</v>
      </c>
      <c r="H193" s="467">
        <v>55.22766</v>
      </c>
      <c r="I193" s="464">
        <v>1001.59162</v>
      </c>
      <c r="J193" s="465">
        <v>24.921895518625998</v>
      </c>
      <c r="K193" s="472">
        <v>1.0255172192740001</v>
      </c>
    </row>
    <row r="194" spans="1:11" ht="14.4" customHeight="1" thickBot="1" x14ac:dyDescent="0.35">
      <c r="A194" s="481" t="s">
        <v>452</v>
      </c>
      <c r="B194" s="459">
        <v>934.57803266924896</v>
      </c>
      <c r="C194" s="459">
        <v>894.19286999999997</v>
      </c>
      <c r="D194" s="460">
        <v>-40.385162669248999</v>
      </c>
      <c r="E194" s="461">
        <v>0.95678781090700005</v>
      </c>
      <c r="F194" s="459">
        <v>976.66972448137301</v>
      </c>
      <c r="G194" s="460">
        <v>976.66972448137301</v>
      </c>
      <c r="H194" s="462">
        <v>55.22766</v>
      </c>
      <c r="I194" s="459">
        <v>1001.59162</v>
      </c>
      <c r="J194" s="460">
        <v>24.921895518625998</v>
      </c>
      <c r="K194" s="463">
        <v>1.0255172192740001</v>
      </c>
    </row>
    <row r="195" spans="1:11" ht="14.4" customHeight="1" thickBot="1" x14ac:dyDescent="0.35">
      <c r="A195" s="480" t="s">
        <v>453</v>
      </c>
      <c r="B195" s="464">
        <v>0</v>
      </c>
      <c r="C195" s="464">
        <v>4.2200000000000001E-2</v>
      </c>
      <c r="D195" s="465">
        <v>4.2200000000000001E-2</v>
      </c>
      <c r="E195" s="466" t="s">
        <v>277</v>
      </c>
      <c r="F195" s="464">
        <v>0</v>
      </c>
      <c r="G195" s="465">
        <v>0</v>
      </c>
      <c r="H195" s="467">
        <v>0</v>
      </c>
      <c r="I195" s="464">
        <v>0.56952000000000003</v>
      </c>
      <c r="J195" s="465">
        <v>0.56952000000000003</v>
      </c>
      <c r="K195" s="468" t="s">
        <v>277</v>
      </c>
    </row>
    <row r="196" spans="1:11" ht="14.4" customHeight="1" thickBot="1" x14ac:dyDescent="0.35">
      <c r="A196" s="481" t="s">
        <v>454</v>
      </c>
      <c r="B196" s="459">
        <v>0</v>
      </c>
      <c r="C196" s="459">
        <v>4.2200000000000001E-2</v>
      </c>
      <c r="D196" s="460">
        <v>4.2200000000000001E-2</v>
      </c>
      <c r="E196" s="469" t="s">
        <v>277</v>
      </c>
      <c r="F196" s="459">
        <v>0</v>
      </c>
      <c r="G196" s="460">
        <v>0</v>
      </c>
      <c r="H196" s="462">
        <v>0</v>
      </c>
      <c r="I196" s="459">
        <v>0.56952000000000003</v>
      </c>
      <c r="J196" s="460">
        <v>0.56952000000000003</v>
      </c>
      <c r="K196" s="470" t="s">
        <v>277</v>
      </c>
    </row>
    <row r="197" spans="1:11" ht="14.4" customHeight="1" thickBot="1" x14ac:dyDescent="0.35">
      <c r="A197" s="480" t="s">
        <v>455</v>
      </c>
      <c r="B197" s="464">
        <v>1745.8873351447201</v>
      </c>
      <c r="C197" s="464">
        <v>1785.4906599999999</v>
      </c>
      <c r="D197" s="465">
        <v>39.60332485528</v>
      </c>
      <c r="E197" s="471">
        <v>1.0226837803660001</v>
      </c>
      <c r="F197" s="464">
        <v>1632.6260946335201</v>
      </c>
      <c r="G197" s="465">
        <v>1632.6260946335201</v>
      </c>
      <c r="H197" s="467">
        <v>230.41472999999999</v>
      </c>
      <c r="I197" s="464">
        <v>1976.71685</v>
      </c>
      <c r="J197" s="465">
        <v>344.09075536647703</v>
      </c>
      <c r="K197" s="472">
        <v>1.210759068777</v>
      </c>
    </row>
    <row r="198" spans="1:11" ht="14.4" customHeight="1" thickBot="1" x14ac:dyDescent="0.35">
      <c r="A198" s="481" t="s">
        <v>456</v>
      </c>
      <c r="B198" s="459">
        <v>1745.8873351447201</v>
      </c>
      <c r="C198" s="459">
        <v>1785.4906599999999</v>
      </c>
      <c r="D198" s="460">
        <v>39.60332485528</v>
      </c>
      <c r="E198" s="461">
        <v>1.0226837803660001</v>
      </c>
      <c r="F198" s="459">
        <v>1632.6260946335201</v>
      </c>
      <c r="G198" s="460">
        <v>1632.6260946335201</v>
      </c>
      <c r="H198" s="462">
        <v>230.41472999999999</v>
      </c>
      <c r="I198" s="459">
        <v>1976.71685</v>
      </c>
      <c r="J198" s="460">
        <v>344.09075536647703</v>
      </c>
      <c r="K198" s="463">
        <v>1.210759068777</v>
      </c>
    </row>
    <row r="199" spans="1:11" ht="14.4" customHeight="1" thickBot="1" x14ac:dyDescent="0.35">
      <c r="A199" s="477" t="s">
        <v>457</v>
      </c>
      <c r="B199" s="459">
        <v>0</v>
      </c>
      <c r="C199" s="459">
        <v>3.2309999999999998E-2</v>
      </c>
      <c r="D199" s="460">
        <v>3.2309999999999998E-2</v>
      </c>
      <c r="E199" s="469" t="s">
        <v>277</v>
      </c>
      <c r="F199" s="459">
        <v>0</v>
      </c>
      <c r="G199" s="460">
        <v>0</v>
      </c>
      <c r="H199" s="462">
        <v>0</v>
      </c>
      <c r="I199" s="459">
        <v>0</v>
      </c>
      <c r="J199" s="460">
        <v>0</v>
      </c>
      <c r="K199" s="463">
        <v>0</v>
      </c>
    </row>
    <row r="200" spans="1:11" ht="14.4" customHeight="1" thickBot="1" x14ac:dyDescent="0.35">
      <c r="A200" s="482" t="s">
        <v>458</v>
      </c>
      <c r="B200" s="464">
        <v>0</v>
      </c>
      <c r="C200" s="464">
        <v>3.2309999999999998E-2</v>
      </c>
      <c r="D200" s="465">
        <v>3.2309999999999998E-2</v>
      </c>
      <c r="E200" s="466" t="s">
        <v>277</v>
      </c>
      <c r="F200" s="464">
        <v>0</v>
      </c>
      <c r="G200" s="465">
        <v>0</v>
      </c>
      <c r="H200" s="467">
        <v>0</v>
      </c>
      <c r="I200" s="464">
        <v>0</v>
      </c>
      <c r="J200" s="465">
        <v>0</v>
      </c>
      <c r="K200" s="472">
        <v>0</v>
      </c>
    </row>
    <row r="201" spans="1:11" ht="14.4" customHeight="1" thickBot="1" x14ac:dyDescent="0.35">
      <c r="A201" s="484" t="s">
        <v>459</v>
      </c>
      <c r="B201" s="464">
        <v>0</v>
      </c>
      <c r="C201" s="464">
        <v>3.2309999999999998E-2</v>
      </c>
      <c r="D201" s="465">
        <v>3.2309999999999998E-2</v>
      </c>
      <c r="E201" s="466" t="s">
        <v>277</v>
      </c>
      <c r="F201" s="464">
        <v>0</v>
      </c>
      <c r="G201" s="465">
        <v>0</v>
      </c>
      <c r="H201" s="467">
        <v>0</v>
      </c>
      <c r="I201" s="464">
        <v>0</v>
      </c>
      <c r="J201" s="465">
        <v>0</v>
      </c>
      <c r="K201" s="472">
        <v>0</v>
      </c>
    </row>
    <row r="202" spans="1:11" ht="14.4" customHeight="1" thickBot="1" x14ac:dyDescent="0.35">
      <c r="A202" s="480" t="s">
        <v>460</v>
      </c>
      <c r="B202" s="464">
        <v>0</v>
      </c>
      <c r="C202" s="464">
        <v>3.2309999999999998E-2</v>
      </c>
      <c r="D202" s="465">
        <v>3.2309999999999998E-2</v>
      </c>
      <c r="E202" s="466" t="s">
        <v>277</v>
      </c>
      <c r="F202" s="464">
        <v>0</v>
      </c>
      <c r="G202" s="465">
        <v>0</v>
      </c>
      <c r="H202" s="467">
        <v>0</v>
      </c>
      <c r="I202" s="464">
        <v>0</v>
      </c>
      <c r="J202" s="465">
        <v>0</v>
      </c>
      <c r="K202" s="472">
        <v>0</v>
      </c>
    </row>
    <row r="203" spans="1:11" ht="14.4" customHeight="1" thickBot="1" x14ac:dyDescent="0.35">
      <c r="A203" s="481" t="s">
        <v>461</v>
      </c>
      <c r="B203" s="459">
        <v>0</v>
      </c>
      <c r="C203" s="459">
        <v>3.2309999999999998E-2</v>
      </c>
      <c r="D203" s="460">
        <v>3.2309999999999998E-2</v>
      </c>
      <c r="E203" s="469" t="s">
        <v>277</v>
      </c>
      <c r="F203" s="459">
        <v>0</v>
      </c>
      <c r="G203" s="460">
        <v>0</v>
      </c>
      <c r="H203" s="462">
        <v>0</v>
      </c>
      <c r="I203" s="459">
        <v>0</v>
      </c>
      <c r="J203" s="460">
        <v>0</v>
      </c>
      <c r="K203" s="463">
        <v>0</v>
      </c>
    </row>
    <row r="204" spans="1:11" ht="14.4" customHeight="1" thickBot="1" x14ac:dyDescent="0.35">
      <c r="A204" s="485"/>
      <c r="B204" s="459">
        <v>51981.599261961099</v>
      </c>
      <c r="C204" s="459">
        <v>65377.573299999996</v>
      </c>
      <c r="D204" s="460">
        <v>13395.974038038899</v>
      </c>
      <c r="E204" s="461">
        <v>1.257706077308</v>
      </c>
      <c r="F204" s="459">
        <v>56224.141762065898</v>
      </c>
      <c r="G204" s="460">
        <v>56224.141762065898</v>
      </c>
      <c r="H204" s="462">
        <v>2071.71387000001</v>
      </c>
      <c r="I204" s="459">
        <v>51629.539839999998</v>
      </c>
      <c r="J204" s="460">
        <v>-4594.60192206583</v>
      </c>
      <c r="K204" s="463">
        <v>0.91828062148900003</v>
      </c>
    </row>
    <row r="205" spans="1:11" ht="14.4" customHeight="1" thickBot="1" x14ac:dyDescent="0.35">
      <c r="A205" s="486" t="s">
        <v>66</v>
      </c>
      <c r="B205" s="473">
        <v>51981.599261961099</v>
      </c>
      <c r="C205" s="473">
        <v>65377.573299999996</v>
      </c>
      <c r="D205" s="474">
        <v>13395.974038038899</v>
      </c>
      <c r="E205" s="475" t="s">
        <v>277</v>
      </c>
      <c r="F205" s="473">
        <v>56224.141762065898</v>
      </c>
      <c r="G205" s="474">
        <v>56224.141762065898</v>
      </c>
      <c r="H205" s="473">
        <v>2071.71387000001</v>
      </c>
      <c r="I205" s="473">
        <v>51629.539839999998</v>
      </c>
      <c r="J205" s="474">
        <v>-4594.60192206584</v>
      </c>
      <c r="K205" s="476">
        <v>0.91828062148900003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136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266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2016</v>
      </c>
      <c r="E3" s="7"/>
      <c r="F3" s="338">
        <v>2017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462</v>
      </c>
      <c r="B5" s="488" t="s">
        <v>463</v>
      </c>
      <c r="C5" s="489" t="s">
        <v>464</v>
      </c>
      <c r="D5" s="489" t="s">
        <v>464</v>
      </c>
      <c r="E5" s="489"/>
      <c r="F5" s="489" t="s">
        <v>464</v>
      </c>
      <c r="G5" s="489" t="s">
        <v>464</v>
      </c>
      <c r="H5" s="489" t="s">
        <v>464</v>
      </c>
      <c r="I5" s="490" t="s">
        <v>464</v>
      </c>
      <c r="J5" s="491" t="s">
        <v>68</v>
      </c>
    </row>
    <row r="6" spans="1:10" ht="14.4" customHeight="1" x14ac:dyDescent="0.3">
      <c r="A6" s="487" t="s">
        <v>462</v>
      </c>
      <c r="B6" s="488" t="s">
        <v>465</v>
      </c>
      <c r="C6" s="489">
        <v>28.088489999999968</v>
      </c>
      <c r="D6" s="489">
        <v>28.996869999999987</v>
      </c>
      <c r="E6" s="489"/>
      <c r="F6" s="489">
        <v>32.974739999999983</v>
      </c>
      <c r="G6" s="489">
        <v>50.000000976562504</v>
      </c>
      <c r="H6" s="489">
        <v>-17.025260976562521</v>
      </c>
      <c r="I6" s="490">
        <v>0.65949478711924203</v>
      </c>
      <c r="J6" s="491" t="s">
        <v>1</v>
      </c>
    </row>
    <row r="7" spans="1:10" ht="14.4" customHeight="1" x14ac:dyDescent="0.3">
      <c r="A7" s="487" t="s">
        <v>462</v>
      </c>
      <c r="B7" s="488" t="s">
        <v>466</v>
      </c>
      <c r="C7" s="489">
        <v>0</v>
      </c>
      <c r="D7" s="489">
        <v>0.19052000000000002</v>
      </c>
      <c r="E7" s="489"/>
      <c r="F7" s="489">
        <v>0</v>
      </c>
      <c r="G7" s="489">
        <v>0.20260018920898437</v>
      </c>
      <c r="H7" s="489">
        <v>-0.20260018920898437</v>
      </c>
      <c r="I7" s="490">
        <v>0</v>
      </c>
      <c r="J7" s="491" t="s">
        <v>1</v>
      </c>
    </row>
    <row r="8" spans="1:10" ht="14.4" customHeight="1" x14ac:dyDescent="0.3">
      <c r="A8" s="487" t="s">
        <v>462</v>
      </c>
      <c r="B8" s="488" t="s">
        <v>467</v>
      </c>
      <c r="C8" s="489">
        <v>1.8875999999999999</v>
      </c>
      <c r="D8" s="489">
        <v>0</v>
      </c>
      <c r="E8" s="489"/>
      <c r="F8" s="489">
        <v>0</v>
      </c>
      <c r="G8" s="489">
        <v>0</v>
      </c>
      <c r="H8" s="489">
        <v>0</v>
      </c>
      <c r="I8" s="490" t="s">
        <v>464</v>
      </c>
      <c r="J8" s="491" t="s">
        <v>1</v>
      </c>
    </row>
    <row r="9" spans="1:10" ht="14.4" customHeight="1" x14ac:dyDescent="0.3">
      <c r="A9" s="487" t="s">
        <v>462</v>
      </c>
      <c r="B9" s="488" t="s">
        <v>468</v>
      </c>
      <c r="C9" s="489">
        <v>29.976089999999967</v>
      </c>
      <c r="D9" s="489">
        <v>29.187389999999986</v>
      </c>
      <c r="E9" s="489"/>
      <c r="F9" s="489">
        <v>32.974739999999983</v>
      </c>
      <c r="G9" s="489">
        <v>50.20260116577149</v>
      </c>
      <c r="H9" s="489">
        <v>-17.227861165771508</v>
      </c>
      <c r="I9" s="490">
        <v>0.65683329616956998</v>
      </c>
      <c r="J9" s="491" t="s">
        <v>469</v>
      </c>
    </row>
    <row r="11" spans="1:10" ht="14.4" customHeight="1" x14ac:dyDescent="0.3">
      <c r="A11" s="487" t="s">
        <v>462</v>
      </c>
      <c r="B11" s="488" t="s">
        <v>463</v>
      </c>
      <c r="C11" s="489" t="s">
        <v>464</v>
      </c>
      <c r="D11" s="489" t="s">
        <v>464</v>
      </c>
      <c r="E11" s="489"/>
      <c r="F11" s="489" t="s">
        <v>464</v>
      </c>
      <c r="G11" s="489" t="s">
        <v>464</v>
      </c>
      <c r="H11" s="489" t="s">
        <v>464</v>
      </c>
      <c r="I11" s="490" t="s">
        <v>464</v>
      </c>
      <c r="J11" s="491" t="s">
        <v>68</v>
      </c>
    </row>
    <row r="12" spans="1:10" ht="14.4" customHeight="1" x14ac:dyDescent="0.3">
      <c r="A12" s="487" t="s">
        <v>470</v>
      </c>
      <c r="B12" s="488" t="s">
        <v>471</v>
      </c>
      <c r="C12" s="489" t="s">
        <v>464</v>
      </c>
      <c r="D12" s="489" t="s">
        <v>464</v>
      </c>
      <c r="E12" s="489"/>
      <c r="F12" s="489" t="s">
        <v>464</v>
      </c>
      <c r="G12" s="489" t="s">
        <v>464</v>
      </c>
      <c r="H12" s="489" t="s">
        <v>464</v>
      </c>
      <c r="I12" s="490" t="s">
        <v>464</v>
      </c>
      <c r="J12" s="491" t="s">
        <v>0</v>
      </c>
    </row>
    <row r="13" spans="1:10" ht="14.4" customHeight="1" x14ac:dyDescent="0.3">
      <c r="A13" s="487" t="s">
        <v>470</v>
      </c>
      <c r="B13" s="488" t="s">
        <v>465</v>
      </c>
      <c r="C13" s="489">
        <v>1.02722</v>
      </c>
      <c r="D13" s="489">
        <v>1.12818</v>
      </c>
      <c r="E13" s="489"/>
      <c r="F13" s="489">
        <v>1.4058600000000001</v>
      </c>
      <c r="G13" s="489">
        <v>2</v>
      </c>
      <c r="H13" s="489">
        <v>-0.59413999999999989</v>
      </c>
      <c r="I13" s="490">
        <v>0.70293000000000005</v>
      </c>
      <c r="J13" s="491" t="s">
        <v>1</v>
      </c>
    </row>
    <row r="14" spans="1:10" ht="14.4" customHeight="1" x14ac:dyDescent="0.3">
      <c r="A14" s="487" t="s">
        <v>470</v>
      </c>
      <c r="B14" s="488" t="s">
        <v>472</v>
      </c>
      <c r="C14" s="489">
        <v>1.02722</v>
      </c>
      <c r="D14" s="489">
        <v>1.12818</v>
      </c>
      <c r="E14" s="489"/>
      <c r="F14" s="489">
        <v>1.4058600000000001</v>
      </c>
      <c r="G14" s="489">
        <v>2</v>
      </c>
      <c r="H14" s="489">
        <v>-0.59413999999999989</v>
      </c>
      <c r="I14" s="490">
        <v>0.70293000000000005</v>
      </c>
      <c r="J14" s="491" t="s">
        <v>473</v>
      </c>
    </row>
    <row r="15" spans="1:10" ht="14.4" customHeight="1" x14ac:dyDescent="0.3">
      <c r="A15" s="487" t="s">
        <v>464</v>
      </c>
      <c r="B15" s="488" t="s">
        <v>464</v>
      </c>
      <c r="C15" s="489" t="s">
        <v>464</v>
      </c>
      <c r="D15" s="489" t="s">
        <v>464</v>
      </c>
      <c r="E15" s="489"/>
      <c r="F15" s="489" t="s">
        <v>464</v>
      </c>
      <c r="G15" s="489" t="s">
        <v>464</v>
      </c>
      <c r="H15" s="489" t="s">
        <v>464</v>
      </c>
      <c r="I15" s="490" t="s">
        <v>464</v>
      </c>
      <c r="J15" s="491" t="s">
        <v>474</v>
      </c>
    </row>
    <row r="16" spans="1:10" ht="14.4" customHeight="1" x14ac:dyDescent="0.3">
      <c r="A16" s="487" t="s">
        <v>475</v>
      </c>
      <c r="B16" s="488" t="s">
        <v>476</v>
      </c>
      <c r="C16" s="489" t="s">
        <v>464</v>
      </c>
      <c r="D16" s="489" t="s">
        <v>464</v>
      </c>
      <c r="E16" s="489"/>
      <c r="F16" s="489" t="s">
        <v>464</v>
      </c>
      <c r="G16" s="489" t="s">
        <v>464</v>
      </c>
      <c r="H16" s="489" t="s">
        <v>464</v>
      </c>
      <c r="I16" s="490" t="s">
        <v>464</v>
      </c>
      <c r="J16" s="491" t="s">
        <v>0</v>
      </c>
    </row>
    <row r="17" spans="1:10" ht="14.4" customHeight="1" x14ac:dyDescent="0.3">
      <c r="A17" s="487" t="s">
        <v>475</v>
      </c>
      <c r="B17" s="488" t="s">
        <v>465</v>
      </c>
      <c r="C17" s="489">
        <v>27.061269999999968</v>
      </c>
      <c r="D17" s="489">
        <v>27.868689999999987</v>
      </c>
      <c r="E17" s="489"/>
      <c r="F17" s="489">
        <v>31.568879999999986</v>
      </c>
      <c r="G17" s="489">
        <v>48</v>
      </c>
      <c r="H17" s="489">
        <v>-16.431120000000014</v>
      </c>
      <c r="I17" s="490">
        <v>0.65768499999999974</v>
      </c>
      <c r="J17" s="491" t="s">
        <v>1</v>
      </c>
    </row>
    <row r="18" spans="1:10" ht="14.4" customHeight="1" x14ac:dyDescent="0.3">
      <c r="A18" s="487" t="s">
        <v>475</v>
      </c>
      <c r="B18" s="488" t="s">
        <v>466</v>
      </c>
      <c r="C18" s="489">
        <v>0</v>
      </c>
      <c r="D18" s="489">
        <v>0.19052000000000002</v>
      </c>
      <c r="E18" s="489"/>
      <c r="F18" s="489">
        <v>0</v>
      </c>
      <c r="G18" s="489">
        <v>0</v>
      </c>
      <c r="H18" s="489">
        <v>0</v>
      </c>
      <c r="I18" s="490" t="s">
        <v>464</v>
      </c>
      <c r="J18" s="491" t="s">
        <v>1</v>
      </c>
    </row>
    <row r="19" spans="1:10" ht="14.4" customHeight="1" x14ac:dyDescent="0.3">
      <c r="A19" s="487" t="s">
        <v>475</v>
      </c>
      <c r="B19" s="488" t="s">
        <v>467</v>
      </c>
      <c r="C19" s="489">
        <v>1.8875999999999999</v>
      </c>
      <c r="D19" s="489">
        <v>0</v>
      </c>
      <c r="E19" s="489"/>
      <c r="F19" s="489">
        <v>0</v>
      </c>
      <c r="G19" s="489">
        <v>0</v>
      </c>
      <c r="H19" s="489">
        <v>0</v>
      </c>
      <c r="I19" s="490" t="s">
        <v>464</v>
      </c>
      <c r="J19" s="491" t="s">
        <v>1</v>
      </c>
    </row>
    <row r="20" spans="1:10" ht="14.4" customHeight="1" x14ac:dyDescent="0.3">
      <c r="A20" s="487" t="s">
        <v>475</v>
      </c>
      <c r="B20" s="488" t="s">
        <v>477</v>
      </c>
      <c r="C20" s="489">
        <v>28.948869999999967</v>
      </c>
      <c r="D20" s="489">
        <v>28.059209999999986</v>
      </c>
      <c r="E20" s="489"/>
      <c r="F20" s="489">
        <v>31.568879999999986</v>
      </c>
      <c r="G20" s="489">
        <v>48</v>
      </c>
      <c r="H20" s="489">
        <v>-16.431120000000014</v>
      </c>
      <c r="I20" s="490">
        <v>0.65768499999999974</v>
      </c>
      <c r="J20" s="491" t="s">
        <v>473</v>
      </c>
    </row>
    <row r="21" spans="1:10" ht="14.4" customHeight="1" x14ac:dyDescent="0.3">
      <c r="A21" s="487" t="s">
        <v>464</v>
      </c>
      <c r="B21" s="488" t="s">
        <v>464</v>
      </c>
      <c r="C21" s="489" t="s">
        <v>464</v>
      </c>
      <c r="D21" s="489" t="s">
        <v>464</v>
      </c>
      <c r="E21" s="489"/>
      <c r="F21" s="489" t="s">
        <v>464</v>
      </c>
      <c r="G21" s="489" t="s">
        <v>464</v>
      </c>
      <c r="H21" s="489" t="s">
        <v>464</v>
      </c>
      <c r="I21" s="490" t="s">
        <v>464</v>
      </c>
      <c r="J21" s="491" t="s">
        <v>474</v>
      </c>
    </row>
    <row r="22" spans="1:10" ht="14.4" customHeight="1" x14ac:dyDescent="0.3">
      <c r="A22" s="487" t="s">
        <v>462</v>
      </c>
      <c r="B22" s="488" t="s">
        <v>468</v>
      </c>
      <c r="C22" s="489">
        <v>29.976089999999967</v>
      </c>
      <c r="D22" s="489">
        <v>29.187389999999986</v>
      </c>
      <c r="E22" s="489"/>
      <c r="F22" s="489">
        <v>32.974739999999983</v>
      </c>
      <c r="G22" s="489">
        <v>50</v>
      </c>
      <c r="H22" s="489">
        <v>-17.025260000000017</v>
      </c>
      <c r="I22" s="490">
        <v>0.6594947999999996</v>
      </c>
      <c r="J22" s="491" t="s">
        <v>469</v>
      </c>
    </row>
  </sheetData>
  <mergeCells count="3">
    <mergeCell ref="F3:I3"/>
    <mergeCell ref="C4:D4"/>
    <mergeCell ref="A1:I1"/>
  </mergeCells>
  <conditionalFormatting sqref="F10 F23:F65537">
    <cfRule type="cellIs" dxfId="52" priority="18" stopIfTrue="1" operator="greaterThan">
      <formula>1</formula>
    </cfRule>
  </conditionalFormatting>
  <conditionalFormatting sqref="H5:H9">
    <cfRule type="expression" dxfId="51" priority="14">
      <formula>$H5&gt;0</formula>
    </cfRule>
  </conditionalFormatting>
  <conditionalFormatting sqref="I5:I9">
    <cfRule type="expression" dxfId="50" priority="15">
      <formula>$I5&gt;1</formula>
    </cfRule>
  </conditionalFormatting>
  <conditionalFormatting sqref="B5:B9">
    <cfRule type="expression" dxfId="49" priority="11">
      <formula>OR($J5="NS",$J5="SumaNS",$J5="Účet")</formula>
    </cfRule>
  </conditionalFormatting>
  <conditionalFormatting sqref="B5:D9 F5:I9">
    <cfRule type="expression" dxfId="48" priority="17">
      <formula>AND($J5&lt;&gt;"",$J5&lt;&gt;"mezeraKL")</formula>
    </cfRule>
  </conditionalFormatting>
  <conditionalFormatting sqref="B5:D9 F5:I9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6" priority="13">
      <formula>OR($J5="SumaNS",$J5="NS")</formula>
    </cfRule>
  </conditionalFormatting>
  <conditionalFormatting sqref="A5:A9">
    <cfRule type="expression" dxfId="45" priority="9">
      <formula>AND($J5&lt;&gt;"mezeraKL",$J5&lt;&gt;"")</formula>
    </cfRule>
  </conditionalFormatting>
  <conditionalFormatting sqref="A5:A9">
    <cfRule type="expression" dxfId="44" priority="10">
      <formula>AND($J5&lt;&gt;"",$J5&lt;&gt;"mezeraKL")</formula>
    </cfRule>
  </conditionalFormatting>
  <conditionalFormatting sqref="H11:H22">
    <cfRule type="expression" dxfId="43" priority="5">
      <formula>$H11&gt;0</formula>
    </cfRule>
  </conditionalFormatting>
  <conditionalFormatting sqref="A11:A22">
    <cfRule type="expression" dxfId="42" priority="2">
      <formula>AND($J11&lt;&gt;"mezeraKL",$J11&lt;&gt;"")</formula>
    </cfRule>
  </conditionalFormatting>
  <conditionalFormatting sqref="I11:I22">
    <cfRule type="expression" dxfId="41" priority="6">
      <formula>$I11&gt;1</formula>
    </cfRule>
  </conditionalFormatting>
  <conditionalFormatting sqref="B11:B22">
    <cfRule type="expression" dxfId="40" priority="1">
      <formula>OR($J11="NS",$J11="SumaNS",$J11="Účet")</formula>
    </cfRule>
  </conditionalFormatting>
  <conditionalFormatting sqref="A11:D22 F11:I22">
    <cfRule type="expression" dxfId="39" priority="8">
      <formula>AND($J11&lt;&gt;"",$J11&lt;&gt;"mezeraKL")</formula>
    </cfRule>
  </conditionalFormatting>
  <conditionalFormatting sqref="B11:D22 F11:I22">
    <cfRule type="expression" dxfId="38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2 F11:I22">
    <cfRule type="expression" dxfId="37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159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266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149.07823649632596</v>
      </c>
      <c r="M3" s="98">
        <f>SUBTOTAL(9,M5:M1048576)</f>
        <v>80.5</v>
      </c>
      <c r="N3" s="99">
        <f>SUBTOTAL(9,N5:N1048576)</f>
        <v>12000.798037954239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141</v>
      </c>
      <c r="M4" s="496" t="s">
        <v>13</v>
      </c>
      <c r="N4" s="497" t="s">
        <v>155</v>
      </c>
    </row>
    <row r="5" spans="1:14" ht="14.4" customHeight="1" x14ac:dyDescent="0.3">
      <c r="A5" s="498" t="s">
        <v>462</v>
      </c>
      <c r="B5" s="499" t="s">
        <v>463</v>
      </c>
      <c r="C5" s="500" t="s">
        <v>470</v>
      </c>
      <c r="D5" s="501" t="s">
        <v>471</v>
      </c>
      <c r="E5" s="502">
        <v>50113001</v>
      </c>
      <c r="F5" s="501" t="s">
        <v>478</v>
      </c>
      <c r="G5" s="500" t="s">
        <v>479</v>
      </c>
      <c r="H5" s="500">
        <v>847713</v>
      </c>
      <c r="I5" s="500">
        <v>125526</v>
      </c>
      <c r="J5" s="500" t="s">
        <v>480</v>
      </c>
      <c r="K5" s="500" t="s">
        <v>481</v>
      </c>
      <c r="L5" s="503">
        <v>84.25</v>
      </c>
      <c r="M5" s="503">
        <v>3</v>
      </c>
      <c r="N5" s="504">
        <v>252.75</v>
      </c>
    </row>
    <row r="6" spans="1:14" ht="14.4" customHeight="1" x14ac:dyDescent="0.3">
      <c r="A6" s="505" t="s">
        <v>462</v>
      </c>
      <c r="B6" s="506" t="s">
        <v>463</v>
      </c>
      <c r="C6" s="507" t="s">
        <v>470</v>
      </c>
      <c r="D6" s="508" t="s">
        <v>471</v>
      </c>
      <c r="E6" s="509">
        <v>50113001</v>
      </c>
      <c r="F6" s="508" t="s">
        <v>478</v>
      </c>
      <c r="G6" s="507" t="s">
        <v>479</v>
      </c>
      <c r="H6" s="507">
        <v>112895</v>
      </c>
      <c r="I6" s="507">
        <v>12895</v>
      </c>
      <c r="J6" s="507" t="s">
        <v>482</v>
      </c>
      <c r="K6" s="507" t="s">
        <v>483</v>
      </c>
      <c r="L6" s="510">
        <v>106.59000000000003</v>
      </c>
      <c r="M6" s="510">
        <v>3</v>
      </c>
      <c r="N6" s="511">
        <v>319.7700000000001</v>
      </c>
    </row>
    <row r="7" spans="1:14" ht="14.4" customHeight="1" x14ac:dyDescent="0.3">
      <c r="A7" s="505" t="s">
        <v>462</v>
      </c>
      <c r="B7" s="506" t="s">
        <v>463</v>
      </c>
      <c r="C7" s="507" t="s">
        <v>470</v>
      </c>
      <c r="D7" s="508" t="s">
        <v>471</v>
      </c>
      <c r="E7" s="509">
        <v>50113001</v>
      </c>
      <c r="F7" s="508" t="s">
        <v>478</v>
      </c>
      <c r="G7" s="507" t="s">
        <v>479</v>
      </c>
      <c r="H7" s="507">
        <v>132082</v>
      </c>
      <c r="I7" s="507">
        <v>32082</v>
      </c>
      <c r="J7" s="507" t="s">
        <v>484</v>
      </c>
      <c r="K7" s="507" t="s">
        <v>485</v>
      </c>
      <c r="L7" s="510">
        <v>82.96</v>
      </c>
      <c r="M7" s="510">
        <v>1</v>
      </c>
      <c r="N7" s="511">
        <v>82.96</v>
      </c>
    </row>
    <row r="8" spans="1:14" ht="14.4" customHeight="1" x14ac:dyDescent="0.3">
      <c r="A8" s="505" t="s">
        <v>462</v>
      </c>
      <c r="B8" s="506" t="s">
        <v>463</v>
      </c>
      <c r="C8" s="507" t="s">
        <v>470</v>
      </c>
      <c r="D8" s="508" t="s">
        <v>471</v>
      </c>
      <c r="E8" s="509">
        <v>50113001</v>
      </c>
      <c r="F8" s="508" t="s">
        <v>478</v>
      </c>
      <c r="G8" s="507" t="s">
        <v>479</v>
      </c>
      <c r="H8" s="507">
        <v>111063</v>
      </c>
      <c r="I8" s="507">
        <v>11063</v>
      </c>
      <c r="J8" s="507" t="s">
        <v>486</v>
      </c>
      <c r="K8" s="507" t="s">
        <v>487</v>
      </c>
      <c r="L8" s="510">
        <v>74.38</v>
      </c>
      <c r="M8" s="510">
        <v>1</v>
      </c>
      <c r="N8" s="511">
        <v>74.38</v>
      </c>
    </row>
    <row r="9" spans="1:14" ht="14.4" customHeight="1" x14ac:dyDescent="0.3">
      <c r="A9" s="505" t="s">
        <v>462</v>
      </c>
      <c r="B9" s="506" t="s">
        <v>463</v>
      </c>
      <c r="C9" s="507" t="s">
        <v>470</v>
      </c>
      <c r="D9" s="508" t="s">
        <v>471</v>
      </c>
      <c r="E9" s="509">
        <v>50113001</v>
      </c>
      <c r="F9" s="508" t="s">
        <v>478</v>
      </c>
      <c r="G9" s="507" t="s">
        <v>479</v>
      </c>
      <c r="H9" s="507">
        <v>100498</v>
      </c>
      <c r="I9" s="507">
        <v>498</v>
      </c>
      <c r="J9" s="507" t="s">
        <v>488</v>
      </c>
      <c r="K9" s="507" t="s">
        <v>489</v>
      </c>
      <c r="L9" s="510">
        <v>96.571428571428569</v>
      </c>
      <c r="M9" s="510">
        <v>7</v>
      </c>
      <c r="N9" s="511">
        <v>676</v>
      </c>
    </row>
    <row r="10" spans="1:14" ht="14.4" customHeight="1" x14ac:dyDescent="0.3">
      <c r="A10" s="505" t="s">
        <v>462</v>
      </c>
      <c r="B10" s="506" t="s">
        <v>463</v>
      </c>
      <c r="C10" s="507" t="s">
        <v>475</v>
      </c>
      <c r="D10" s="508" t="s">
        <v>476</v>
      </c>
      <c r="E10" s="509">
        <v>50113001</v>
      </c>
      <c r="F10" s="508" t="s">
        <v>478</v>
      </c>
      <c r="G10" s="507" t="s">
        <v>479</v>
      </c>
      <c r="H10" s="507">
        <v>193746</v>
      </c>
      <c r="I10" s="507">
        <v>93746</v>
      </c>
      <c r="J10" s="507" t="s">
        <v>490</v>
      </c>
      <c r="K10" s="507" t="s">
        <v>491</v>
      </c>
      <c r="L10" s="510">
        <v>373.24000000000007</v>
      </c>
      <c r="M10" s="510">
        <v>2</v>
      </c>
      <c r="N10" s="511">
        <v>746.48000000000013</v>
      </c>
    </row>
    <row r="11" spans="1:14" ht="14.4" customHeight="1" x14ac:dyDescent="0.3">
      <c r="A11" s="505" t="s">
        <v>462</v>
      </c>
      <c r="B11" s="506" t="s">
        <v>463</v>
      </c>
      <c r="C11" s="507" t="s">
        <v>475</v>
      </c>
      <c r="D11" s="508" t="s">
        <v>476</v>
      </c>
      <c r="E11" s="509">
        <v>50113001</v>
      </c>
      <c r="F11" s="508" t="s">
        <v>478</v>
      </c>
      <c r="G11" s="507" t="s">
        <v>479</v>
      </c>
      <c r="H11" s="507">
        <v>51366</v>
      </c>
      <c r="I11" s="507">
        <v>51366</v>
      </c>
      <c r="J11" s="507" t="s">
        <v>492</v>
      </c>
      <c r="K11" s="507" t="s">
        <v>493</v>
      </c>
      <c r="L11" s="510">
        <v>171.6</v>
      </c>
      <c r="M11" s="510">
        <v>1.5</v>
      </c>
      <c r="N11" s="511">
        <v>257.39999999999998</v>
      </c>
    </row>
    <row r="12" spans="1:14" ht="14.4" customHeight="1" x14ac:dyDescent="0.3">
      <c r="A12" s="505" t="s">
        <v>462</v>
      </c>
      <c r="B12" s="506" t="s">
        <v>463</v>
      </c>
      <c r="C12" s="507" t="s">
        <v>475</v>
      </c>
      <c r="D12" s="508" t="s">
        <v>476</v>
      </c>
      <c r="E12" s="509">
        <v>50113001</v>
      </c>
      <c r="F12" s="508" t="s">
        <v>478</v>
      </c>
      <c r="G12" s="507" t="s">
        <v>479</v>
      </c>
      <c r="H12" s="507">
        <v>102981</v>
      </c>
      <c r="I12" s="507">
        <v>25269</v>
      </c>
      <c r="J12" s="507" t="s">
        <v>494</v>
      </c>
      <c r="K12" s="507" t="s">
        <v>495</v>
      </c>
      <c r="L12" s="510">
        <v>46.320000000000007</v>
      </c>
      <c r="M12" s="510">
        <v>1</v>
      </c>
      <c r="N12" s="511">
        <v>46.320000000000007</v>
      </c>
    </row>
    <row r="13" spans="1:14" ht="14.4" customHeight="1" x14ac:dyDescent="0.3">
      <c r="A13" s="505" t="s">
        <v>462</v>
      </c>
      <c r="B13" s="506" t="s">
        <v>463</v>
      </c>
      <c r="C13" s="507" t="s">
        <v>475</v>
      </c>
      <c r="D13" s="508" t="s">
        <v>476</v>
      </c>
      <c r="E13" s="509">
        <v>50113001</v>
      </c>
      <c r="F13" s="508" t="s">
        <v>478</v>
      </c>
      <c r="G13" s="507" t="s">
        <v>479</v>
      </c>
      <c r="H13" s="507">
        <v>25268</v>
      </c>
      <c r="I13" s="507">
        <v>25268</v>
      </c>
      <c r="J13" s="507" t="s">
        <v>494</v>
      </c>
      <c r="K13" s="507" t="s">
        <v>496</v>
      </c>
      <c r="L13" s="510">
        <v>34.919999999999987</v>
      </c>
      <c r="M13" s="510">
        <v>2</v>
      </c>
      <c r="N13" s="511">
        <v>69.839999999999975</v>
      </c>
    </row>
    <row r="14" spans="1:14" ht="14.4" customHeight="1" x14ac:dyDescent="0.3">
      <c r="A14" s="505" t="s">
        <v>462</v>
      </c>
      <c r="B14" s="506" t="s">
        <v>463</v>
      </c>
      <c r="C14" s="507" t="s">
        <v>475</v>
      </c>
      <c r="D14" s="508" t="s">
        <v>476</v>
      </c>
      <c r="E14" s="509">
        <v>50113001</v>
      </c>
      <c r="F14" s="508" t="s">
        <v>478</v>
      </c>
      <c r="G14" s="507" t="s">
        <v>479</v>
      </c>
      <c r="H14" s="507">
        <v>125264</v>
      </c>
      <c r="I14" s="507">
        <v>25264</v>
      </c>
      <c r="J14" s="507" t="s">
        <v>497</v>
      </c>
      <c r="K14" s="507" t="s">
        <v>498</v>
      </c>
      <c r="L14" s="510">
        <v>55.030000000000015</v>
      </c>
      <c r="M14" s="510">
        <v>1</v>
      </c>
      <c r="N14" s="511">
        <v>55.030000000000015</v>
      </c>
    </row>
    <row r="15" spans="1:14" ht="14.4" customHeight="1" x14ac:dyDescent="0.3">
      <c r="A15" s="505" t="s">
        <v>462</v>
      </c>
      <c r="B15" s="506" t="s">
        <v>463</v>
      </c>
      <c r="C15" s="507" t="s">
        <v>475</v>
      </c>
      <c r="D15" s="508" t="s">
        <v>476</v>
      </c>
      <c r="E15" s="509">
        <v>50113001</v>
      </c>
      <c r="F15" s="508" t="s">
        <v>478</v>
      </c>
      <c r="G15" s="507" t="s">
        <v>479</v>
      </c>
      <c r="H15" s="507">
        <v>900512</v>
      </c>
      <c r="I15" s="507">
        <v>0</v>
      </c>
      <c r="J15" s="507" t="s">
        <v>499</v>
      </c>
      <c r="K15" s="507" t="s">
        <v>464</v>
      </c>
      <c r="L15" s="510">
        <v>96.184543008746687</v>
      </c>
      <c r="M15" s="510">
        <v>2</v>
      </c>
      <c r="N15" s="511">
        <v>192.36908601749337</v>
      </c>
    </row>
    <row r="16" spans="1:14" ht="14.4" customHeight="1" x14ac:dyDescent="0.3">
      <c r="A16" s="505" t="s">
        <v>462</v>
      </c>
      <c r="B16" s="506" t="s">
        <v>463</v>
      </c>
      <c r="C16" s="507" t="s">
        <v>475</v>
      </c>
      <c r="D16" s="508" t="s">
        <v>476</v>
      </c>
      <c r="E16" s="509">
        <v>50113001</v>
      </c>
      <c r="F16" s="508" t="s">
        <v>478</v>
      </c>
      <c r="G16" s="507" t="s">
        <v>479</v>
      </c>
      <c r="H16" s="507">
        <v>930589</v>
      </c>
      <c r="I16" s="507">
        <v>0</v>
      </c>
      <c r="J16" s="507" t="s">
        <v>500</v>
      </c>
      <c r="K16" s="507" t="s">
        <v>464</v>
      </c>
      <c r="L16" s="510">
        <v>89.892097446297427</v>
      </c>
      <c r="M16" s="510">
        <v>8</v>
      </c>
      <c r="N16" s="511">
        <v>719.13677957037942</v>
      </c>
    </row>
    <row r="17" spans="1:14" ht="14.4" customHeight="1" x14ac:dyDescent="0.3">
      <c r="A17" s="505" t="s">
        <v>462</v>
      </c>
      <c r="B17" s="506" t="s">
        <v>463</v>
      </c>
      <c r="C17" s="507" t="s">
        <v>475</v>
      </c>
      <c r="D17" s="508" t="s">
        <v>476</v>
      </c>
      <c r="E17" s="509">
        <v>50113001</v>
      </c>
      <c r="F17" s="508" t="s">
        <v>478</v>
      </c>
      <c r="G17" s="507" t="s">
        <v>479</v>
      </c>
      <c r="H17" s="507">
        <v>900321</v>
      </c>
      <c r="I17" s="507">
        <v>0</v>
      </c>
      <c r="J17" s="507" t="s">
        <v>501</v>
      </c>
      <c r="K17" s="507" t="s">
        <v>464</v>
      </c>
      <c r="L17" s="510">
        <v>181.44000000000003</v>
      </c>
      <c r="M17" s="510">
        <v>16</v>
      </c>
      <c r="N17" s="511">
        <v>2903.0400000000004</v>
      </c>
    </row>
    <row r="18" spans="1:14" ht="14.4" customHeight="1" x14ac:dyDescent="0.3">
      <c r="A18" s="505" t="s">
        <v>462</v>
      </c>
      <c r="B18" s="506" t="s">
        <v>463</v>
      </c>
      <c r="C18" s="507" t="s">
        <v>475</v>
      </c>
      <c r="D18" s="508" t="s">
        <v>476</v>
      </c>
      <c r="E18" s="509">
        <v>50113001</v>
      </c>
      <c r="F18" s="508" t="s">
        <v>478</v>
      </c>
      <c r="G18" s="507" t="s">
        <v>479</v>
      </c>
      <c r="H18" s="507">
        <v>921227</v>
      </c>
      <c r="I18" s="507">
        <v>0</v>
      </c>
      <c r="J18" s="507" t="s">
        <v>502</v>
      </c>
      <c r="K18" s="507" t="s">
        <v>464</v>
      </c>
      <c r="L18" s="510">
        <v>183.18665943205261</v>
      </c>
      <c r="M18" s="510">
        <v>30</v>
      </c>
      <c r="N18" s="511">
        <v>5495.5997829615781</v>
      </c>
    </row>
    <row r="19" spans="1:14" ht="14.4" customHeight="1" thickBot="1" x14ac:dyDescent="0.35">
      <c r="A19" s="512" t="s">
        <v>462</v>
      </c>
      <c r="B19" s="513" t="s">
        <v>463</v>
      </c>
      <c r="C19" s="514" t="s">
        <v>475</v>
      </c>
      <c r="D19" s="515" t="s">
        <v>476</v>
      </c>
      <c r="E19" s="516">
        <v>50113001</v>
      </c>
      <c r="F19" s="515" t="s">
        <v>478</v>
      </c>
      <c r="G19" s="514" t="s">
        <v>479</v>
      </c>
      <c r="H19" s="514">
        <v>900873</v>
      </c>
      <c r="I19" s="514">
        <v>0</v>
      </c>
      <c r="J19" s="514" t="s">
        <v>503</v>
      </c>
      <c r="K19" s="514" t="s">
        <v>464</v>
      </c>
      <c r="L19" s="517">
        <v>54.861194702393135</v>
      </c>
      <c r="M19" s="517">
        <v>2</v>
      </c>
      <c r="N19" s="518">
        <v>109.72238940478627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191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266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61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44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" customHeight="1" thickBot="1" x14ac:dyDescent="0.35">
      <c r="A4" s="246"/>
      <c r="B4" s="381" t="s">
        <v>193</v>
      </c>
      <c r="C4" s="382"/>
      <c r="D4" s="382"/>
      <c r="E4" s="383"/>
      <c r="F4" s="378" t="s">
        <v>198</v>
      </c>
      <c r="G4" s="379"/>
      <c r="H4" s="379"/>
      <c r="I4" s="380"/>
      <c r="J4" s="381" t="s">
        <v>199</v>
      </c>
      <c r="K4" s="382"/>
      <c r="L4" s="382"/>
      <c r="M4" s="383"/>
      <c r="N4" s="378" t="s">
        <v>200</v>
      </c>
      <c r="O4" s="379"/>
      <c r="P4" s="379"/>
      <c r="Q4" s="380"/>
    </row>
    <row r="5" spans="1:17" ht="14.4" customHeight="1" thickBot="1" x14ac:dyDescent="0.35">
      <c r="A5" s="519" t="s">
        <v>192</v>
      </c>
      <c r="B5" s="520" t="s">
        <v>194</v>
      </c>
      <c r="C5" s="520" t="s">
        <v>195</v>
      </c>
      <c r="D5" s="520" t="s">
        <v>196</v>
      </c>
      <c r="E5" s="521" t="s">
        <v>197</v>
      </c>
      <c r="F5" s="522" t="s">
        <v>194</v>
      </c>
      <c r="G5" s="523" t="s">
        <v>195</v>
      </c>
      <c r="H5" s="523" t="s">
        <v>196</v>
      </c>
      <c r="I5" s="524" t="s">
        <v>197</v>
      </c>
      <c r="J5" s="520" t="s">
        <v>194</v>
      </c>
      <c r="K5" s="520" t="s">
        <v>195</v>
      </c>
      <c r="L5" s="520" t="s">
        <v>196</v>
      </c>
      <c r="M5" s="521" t="s">
        <v>197</v>
      </c>
      <c r="N5" s="522" t="s">
        <v>194</v>
      </c>
      <c r="O5" s="523" t="s">
        <v>195</v>
      </c>
      <c r="P5" s="523" t="s">
        <v>196</v>
      </c>
      <c r="Q5" s="524" t="s">
        <v>197</v>
      </c>
    </row>
    <row r="6" spans="1:17" ht="14.4" customHeight="1" x14ac:dyDescent="0.3">
      <c r="A6" s="531" t="s">
        <v>504</v>
      </c>
      <c r="B6" s="537"/>
      <c r="C6" s="503"/>
      <c r="D6" s="503"/>
      <c r="E6" s="504"/>
      <c r="F6" s="534"/>
      <c r="G6" s="525"/>
      <c r="H6" s="525"/>
      <c r="I6" s="540"/>
      <c r="J6" s="537"/>
      <c r="K6" s="503"/>
      <c r="L6" s="503"/>
      <c r="M6" s="504"/>
      <c r="N6" s="534"/>
      <c r="O6" s="525"/>
      <c r="P6" s="525"/>
      <c r="Q6" s="526"/>
    </row>
    <row r="7" spans="1:17" ht="14.4" customHeight="1" x14ac:dyDescent="0.3">
      <c r="A7" s="532" t="s">
        <v>505</v>
      </c>
      <c r="B7" s="538">
        <v>18</v>
      </c>
      <c r="C7" s="510"/>
      <c r="D7" s="510"/>
      <c r="E7" s="511"/>
      <c r="F7" s="535">
        <v>1</v>
      </c>
      <c r="G7" s="527">
        <v>0</v>
      </c>
      <c r="H7" s="527">
        <v>0</v>
      </c>
      <c r="I7" s="541">
        <v>0</v>
      </c>
      <c r="J7" s="538">
        <v>7</v>
      </c>
      <c r="K7" s="510"/>
      <c r="L7" s="510"/>
      <c r="M7" s="511"/>
      <c r="N7" s="535">
        <v>1</v>
      </c>
      <c r="O7" s="527">
        <v>0</v>
      </c>
      <c r="P7" s="527">
        <v>0</v>
      </c>
      <c r="Q7" s="528">
        <v>0</v>
      </c>
    </row>
    <row r="8" spans="1:17" ht="14.4" customHeight="1" thickBot="1" x14ac:dyDescent="0.35">
      <c r="A8" s="533" t="s">
        <v>506</v>
      </c>
      <c r="B8" s="539">
        <v>43</v>
      </c>
      <c r="C8" s="517"/>
      <c r="D8" s="517"/>
      <c r="E8" s="518"/>
      <c r="F8" s="536">
        <v>1</v>
      </c>
      <c r="G8" s="529">
        <v>0</v>
      </c>
      <c r="H8" s="529">
        <v>0</v>
      </c>
      <c r="I8" s="542">
        <v>0</v>
      </c>
      <c r="J8" s="539">
        <v>37</v>
      </c>
      <c r="K8" s="517"/>
      <c r="L8" s="517"/>
      <c r="M8" s="518"/>
      <c r="N8" s="536">
        <v>1</v>
      </c>
      <c r="O8" s="529">
        <v>0</v>
      </c>
      <c r="P8" s="529">
        <v>0</v>
      </c>
      <c r="Q8" s="53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3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2018-01-31T12:40:29Z</dcterms:modified>
</cp:coreProperties>
</file>