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O22" i="431"/>
  <c r="P11" i="431"/>
  <c r="P15" i="431"/>
  <c r="P19" i="431"/>
  <c r="P23" i="431"/>
  <c r="Q12" i="431"/>
  <c r="Q16" i="431"/>
  <c r="Q20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6" i="431"/>
  <c r="P20" i="431"/>
  <c r="Q9" i="431"/>
  <c r="Q13" i="431"/>
  <c r="Q17" i="431"/>
  <c r="Q21" i="431"/>
  <c r="I17" i="431"/>
  <c r="P12" i="431"/>
  <c r="C12" i="431"/>
  <c r="D13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16" i="431"/>
  <c r="D17" i="431"/>
  <c r="E11" i="431"/>
  <c r="E19" i="431"/>
  <c r="F12" i="431"/>
  <c r="F20" i="431"/>
  <c r="G21" i="431"/>
  <c r="H14" i="431"/>
  <c r="I15" i="431"/>
  <c r="I23" i="431"/>
  <c r="K9" i="431"/>
  <c r="L10" i="431"/>
  <c r="M11" i="431"/>
  <c r="N12" i="431"/>
  <c r="O13" i="431"/>
  <c r="P14" i="431"/>
  <c r="Q23" i="431"/>
  <c r="D21" i="431"/>
  <c r="E14" i="431"/>
  <c r="F15" i="431"/>
  <c r="G16" i="431"/>
  <c r="H17" i="431"/>
  <c r="I18" i="431"/>
  <c r="J19" i="431"/>
  <c r="K20" i="431"/>
  <c r="L21" i="431"/>
  <c r="M14" i="431"/>
  <c r="N15" i="431"/>
  <c r="O16" i="431"/>
  <c r="P17" i="431"/>
  <c r="D9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G13" i="431"/>
  <c r="H22" i="431"/>
  <c r="J16" i="431"/>
  <c r="K17" i="431"/>
  <c r="L18" i="431"/>
  <c r="M19" i="431"/>
  <c r="N20" i="431"/>
  <c r="O21" i="431"/>
  <c r="P22" i="431"/>
  <c r="Q15" i="431"/>
  <c r="C20" i="431"/>
  <c r="E22" i="431"/>
  <c r="F23" i="431"/>
  <c r="H9" i="431"/>
  <c r="I10" i="431"/>
  <c r="J11" i="431"/>
  <c r="K12" i="431"/>
  <c r="L13" i="431"/>
  <c r="M22" i="431"/>
  <c r="N23" i="431"/>
  <c r="P9" i="431"/>
  <c r="Q10" i="431"/>
  <c r="Q18" i="431"/>
  <c r="O8" i="431"/>
  <c r="J8" i="431"/>
  <c r="I8" i="431"/>
  <c r="E8" i="431"/>
  <c r="H8" i="431"/>
  <c r="M8" i="431"/>
  <c r="D8" i="431"/>
  <c r="F8" i="431"/>
  <c r="K8" i="431"/>
  <c r="N8" i="431"/>
  <c r="Q8" i="431"/>
  <c r="C8" i="431"/>
  <c r="L8" i="431"/>
  <c r="G8" i="431"/>
  <c r="P8" i="431"/>
  <c r="S18" i="431" l="1"/>
  <c r="R18" i="431"/>
  <c r="S10" i="431"/>
  <c r="R10" i="431"/>
  <c r="R15" i="431"/>
  <c r="S15" i="431"/>
  <c r="S19" i="431"/>
  <c r="R19" i="431"/>
  <c r="R11" i="431"/>
  <c r="S11" i="431"/>
  <c r="R23" i="431"/>
  <c r="S23" i="431"/>
  <c r="S22" i="431"/>
  <c r="R22" i="431"/>
  <c r="S14" i="431"/>
  <c r="R14" i="431"/>
  <c r="R21" i="431"/>
  <c r="S21" i="431"/>
  <c r="R17" i="431"/>
  <c r="S17" i="431"/>
  <c r="R13" i="431"/>
  <c r="S13" i="431"/>
  <c r="R9" i="431"/>
  <c r="S9" i="431"/>
  <c r="R20" i="431"/>
  <c r="S20" i="431"/>
  <c r="S16" i="431"/>
  <c r="R16" i="431"/>
  <c r="R12" i="431"/>
  <c r="S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2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4" i="414"/>
  <c r="D18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<sst xmlns="http://schemas.openxmlformats.org/spreadsheetml/2006/main" count="2986" uniqueCount="907">
  <si>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</si>
  <si>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</si>
  <si>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</si>
  <si>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</si>
  <si>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</si>
  <si>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</si>
  <si>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</si>
  <si>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</si>
  <si>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</si>
  <si>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</si>
  <si>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</si>
  <si>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</si>
  <si>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</si>
  <si>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</si>
  <si>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</si>
  <si>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</si>
  <si>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</si>
  <si>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</si>
  <si>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</si>
  <si>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</si>
  <si>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</si>
  <si>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</si>
  <si>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</si>
  <si>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</si>
  <si>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</si>
  <si>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</si>
  <si>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</si>
  <si>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</si>
  <si>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</si>
  <si>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</si>
  <si>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</si>
  <si>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</si>
  <si>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</si>
  <si>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</si>
  <si>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</si>
  <si>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</si>
  <si>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</si>
  <si>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</si>
  <si>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</si>
  <si>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</si>
  <si>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</si>
  <si>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</si>
  <si>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</si>
  <si>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</si>
  <si>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</si>
  <si>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</si>
  <si>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</si>
  <si>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</si>
  <si>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</si>
  <si>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</si>
  <si>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</si>
  <si>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</si>
  <si>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</si>
  <si>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</si>
  <si>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</si>
  <si>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</si>
  <si>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</si>
  <si>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</si>
  <si>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</si>
  <si>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</si>
  <si>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</si>
  <si>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</si>
  <si>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</si>
  <si>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</si>
  <si>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</si>
  <si>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</si>
  <si>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</si>
  <si>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</si>
  <si>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</si>
  <si>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</si>
  <si>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</si>
  <si>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</si>
  <si>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</si>
  <si>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</si>
  <si>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</si>
  <si>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</si>
  <si>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</si>
  <si>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</si>
  <si>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</si>
  <si>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</si>
  <si>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</si>
  <si>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</si>
  <si>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</si>
  <si>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</si>
  <si>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</si>
  <si>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</si>
  <si>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</si>
  <si>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</si>
  <si>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</si>
  <si>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</si>
  <si>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</si>
  <si>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</si>
  <si>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</si>
  <si>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</si>
  <si>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</si>
  <si>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</si>
  <si>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</si>
  <si>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</si>
  <si>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</si>
  <si>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</si>
  <si>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</si>
  <si>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</si>
  <si>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</si>
  <si>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</si>
  <si>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</si>
  <si>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</si>
  <si>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</si>
  <si>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</si>
  <si>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</si>
  <si>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</si>
  <si>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</si>
  <si>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</si>
  <si>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</si>
  <si>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</si>
  <si>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</si>
  <si>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</si>
  <si>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</si>
  <si>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</si>
  <si>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</si>
  <si>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</si>
  <si>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</si>
  <si>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</si>
  <si>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</si>
  <si>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</si>
  <si>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</si>
  <si>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</si>
  <si>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</si>
  <si>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</si>
  <si>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</si>
  <si>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</si>
  <si>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</si>
  <si>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</si>
  <si>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</si>
  <si>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</si>
  <si>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</si>
  <si>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</si>
  <si>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</si>
  <si>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</si>
  <si>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</si>
  <si>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</si>
  <si>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</si>
  <si>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</si>
  <si>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</si>
  <si>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</si>
  <si>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</si>
  <si>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</si>
  <si>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</si>
  <si>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</si>
  <si>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</si>
  <si>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</si>
  <si>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</si>
  <si>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</si>
  <si>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</si>
  <si>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</si>
  <si>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</si>
  <si>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</si>
  <si>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</si>
  <si>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</si>
  <si>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</si>
  <si>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</si>
  <si>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</si>
  <si>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</si>
  <si>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</si>
  <si>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</si>
  <si>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</si>
  <si>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</si>
  <si>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</si>
  <si>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</si>
  <si>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</si>
  <si>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</si>
  <si>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</si>
  <si>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</si>
  <si>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</si>
  <si>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</si>
  <si>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</si>
  <si>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</si>
  <si>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</si>
  <si>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</si>
  <si>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</si>
  <si>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</si>
  <si>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</si>
  <si>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</si>
  <si>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</si>
  <si>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</si>
  <si>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</si>
  <si>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</si>
  <si>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</si>
  <si>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</si>
  <si>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</si>
  <si>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</si>
  <si>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</si>
  <si>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</si>
  <si>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</si>
  <si>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</si>
  <si>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</si>
  <si>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</si>
  <si>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</si>
  <si>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</si>
  <si>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</si>
  <si>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</si>
  <si>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</si>
  <si>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</si>
  <si>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</si>
  <si>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</si>
  <si>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</si>
  <si>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</si>
  <si>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</si>
  <si>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</si>
  <si>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</si>
  <si>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</si>
  <si>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</si>
  <si>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</si>
  <si>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</si>
  <si>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</si>
  <si>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</si>
  <si>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</si>
  <si>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</si>
  <si>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</si>
  <si>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</si>
  <si>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</si>
  <si>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</si>
  <si>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</si>
  <si>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</si>
  <si>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</si>
  <si>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</si>
  <si>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</si>
  <si>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</si>
  <si>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</si>
  <si>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</si>
  <si>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</si>
  <si>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</si>
  <si>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</si>
  <si>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</si>
  <si>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</si>
  <si>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</si>
  <si>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</si>
  <si>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</si>
  <si>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</si>
  <si>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</si>
  <si>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</si>
  <si>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</si>
  <si>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</si>
  <si>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</si>
  <si>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</si>
  <si>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</si>
  <si>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</si>
  <si>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</si>
  <si>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</si>
  <si>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</si>
  <si>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</si>
  <si>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</si>
  <si>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</si>
  <si>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</si>
  <si>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</si>
  <si>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</si>
  <si>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</si>
  <si>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</si>
  <si>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</si>
  <si>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</si>
  <si>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</si>
  <si>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</si>
  <si>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</si>
  <si>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</si>
  <si>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</si>
  <si>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</si>
  <si>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</si>
  <si>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</si>
  <si>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</si>
  <si>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</si>
  <si>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</si>
  <si>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</si>
  <si>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</si>
  <si>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</si>
  <si>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</si>
  <si>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</si>
  <si>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</si>
  <si>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</si>
  <si>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</si>
  <si>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</si>
  <si>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</si>
  <si>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</si>
  <si>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</si>
  <si>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</si>
  <si>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</si>
  <si>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</si>
  <si>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</si>
  <si>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</si>
  <si>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</si>
  <si>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</si>
  <si>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</si>
  <si>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</si>
  <si>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</si>
  <si>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</si>
  <si>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</si>
  <si>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</si>
  <si>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</si>
  <si>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</si>
  <si>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</si>
  <si>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</si>
  <si>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</si>
  <si>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</si>
  <si>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</si>
  <si>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</si>
  <si>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</si>
  <si>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</si>
  <si>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</si>
  <si>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</si>
  <si>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</si>
  <si>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</si>
  <si>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</si>
  <si>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</si>
  <si>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</si>
  <si>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</si>
  <si>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</si>
  <si>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</si>
  <si>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</si>
  <si>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</si>
  <si>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</si>
  <si>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</si>
  <si>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</si>
  <si>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</si>
  <si>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</si>
  <si>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</si>
  <si>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</si>
  <si>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</si>
  <si>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</si>
  <si>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</si>
  <si>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</si>
  <si>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</si>
  <si>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</si>
  <si>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</si>
  <si>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</si>
  <si>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</si>
  <si>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</si>
  <si>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</si>
  <si>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</si>
  <si>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</si>
  <si>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</si>
  <si>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</si>
  <si>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</si>
  <si>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</si>
  <si>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</si>
  <si>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</si>
  <si>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</si>
  <si>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</si>
  <si>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</si>
  <si>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</si>
  <si>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</si>
  <si>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</si>
  <si>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</si>
  <si>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</si>
  <si>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</si>
  <si>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</si>
  <si>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</si>
  <si>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</si>
  <si>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</si>
  <si>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</si>
  <si>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</si>
  <si>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</si>
  <si>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</si>
  <si>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</si>
  <si>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</si>
  <si>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</si>
  <si>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</si>
  <si>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</si>
  <si>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</si>
  <si>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</si>
  <si>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</si>
  <si>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</si>
  <si>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</si>
  <si>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</si>
  <si>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</si>
  <si>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</si>
  <si>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</si>
  <si>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</si>
  <si>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</si>
  <si>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</si>
  <si>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</si>
  <si>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</si>
  <si>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</si>
  <si>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</si>
  <si>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</si>
  <si>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</si>
  <si>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</si>
  <si>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</si>
  <si>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</si>
  <si>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</si>
  <si>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</si>
  <si>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</si>
  <si>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</si>
  <si>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</si>
  <si>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</si>
  <si>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</si>
  <si>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</si>
  <si>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</si>
  <si>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</si>
  <si>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</si>
  <si>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</si>
  <si>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</si>
  <si>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</si>
  <si>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</si>
  <si>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</si>
  <si>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</si>
  <si>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</si>
  <si>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</si>
  <si>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</si>
  <si>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</si>
  <si>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</si>
  <si>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</si>
  <si>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</si>
  <si>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</si>
  <si>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</si>
  <si>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</si>
  <si>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</si>
  <si>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</si>
  <si>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</si>
  <si>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</si>
  <si>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</si>
  <si>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</si>
  <si>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</si>
  <si>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</si>
  <si>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</si>
  <si>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</si>
  <si>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</si>
  <si>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</si>
  <si>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</si>
  <si>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</si>
  <si>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</si>
  <si>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</si>
  <si>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</si>
  <si>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</si>
  <si>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</si>
  <si>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</si>
  <si>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</si>
  <si>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</si>
  <si>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</si>
  <si>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</si>
  <si>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</si>
  <si>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</si>
  <si>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</si>
  <si>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</si>
  <si>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</si>
  <si>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</si>
  <si>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</si>
  <si>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</si>
  <si>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</si>
  <si>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</si>
  <si>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</si>
  <si>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</si>
  <si>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</si>
  <si>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</si>
  <si>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</si>
  <si>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</si>
  <si>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</si>
  <si>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</si>
  <si>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</si>
  <si>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</si>
  <si>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</si>
  <si>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HEPARIN LECIVA</t>
  </si>
  <si>
    <t>INJ 1X10ML/50KU</t>
  </si>
  <si>
    <t>CHLORID SODNÝ 0,9% BRAUN</t>
  </si>
  <si>
    <t>INF SOL 20X100MLPELAH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</si>
  <si>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</si>
  <si>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</si>
  <si>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</si>
  <si>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</si>
  <si>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</si>
  <si>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</si>
  <si>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</si>
  <si>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</si>
  <si>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</si>
  <si>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</si>
  <si>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</si>
  <si>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</si>
  <si>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Černičková Renáta</t>
  </si>
  <si>
    <t>Mracká Enkhjargal</t>
  </si>
  <si>
    <t>Štellmachová Júlia</t>
  </si>
  <si>
    <t>HOŘČÍK (RŮZNÉ SOLE V KOMBINACI)</t>
  </si>
  <si>
    <t>66555</t>
  </si>
  <si>
    <t>MAGNOSOLV</t>
  </si>
  <si>
    <t>365MG POR GRA SOL SCC 30</t>
  </si>
  <si>
    <t>INDOMETACIN</t>
  </si>
  <si>
    <t>93724</t>
  </si>
  <si>
    <t>INDOMETACIN BERLIN-CHEMIE</t>
  </si>
  <si>
    <t>100MG SUP 10</t>
  </si>
  <si>
    <t>KLOMIFEN</t>
  </si>
  <si>
    <t>40455</t>
  </si>
  <si>
    <t>CLOSTILBEGYT</t>
  </si>
  <si>
    <t>50MG TBL NOB 10</t>
  </si>
  <si>
    <t>RAMIPRIL</t>
  </si>
  <si>
    <t>56976</t>
  </si>
  <si>
    <t>TRITACE</t>
  </si>
  <si>
    <t>2,5MG TBL NOB 20</t>
  </si>
  <si>
    <t>SÍRAN ŽELEZNATÝ</t>
  </si>
  <si>
    <t>14712</t>
  </si>
  <si>
    <t>TARDYFERON</t>
  </si>
  <si>
    <t>80MG TBL RET 100 I</t>
  </si>
  <si>
    <t>ZOLPIDEM</t>
  </si>
  <si>
    <t>146899</t>
  </si>
  <si>
    <t>ZOLPIDEM MYLAN</t>
  </si>
  <si>
    <t>10MG TBL FLM 50</t>
  </si>
  <si>
    <t>FOSFOMYCIN</t>
  </si>
  <si>
    <t>216283</t>
  </si>
  <si>
    <t>URIFOS</t>
  </si>
  <si>
    <t>3G POR GRA SOL 1</t>
  </si>
  <si>
    <t>CEFUROXIM</t>
  </si>
  <si>
    <t>18547</t>
  </si>
  <si>
    <t>XORIMAX</t>
  </si>
  <si>
    <t>500MG TBL FLM 10</t>
  </si>
  <si>
    <t>DIKLOFENAK</t>
  </si>
  <si>
    <t>89026</t>
  </si>
  <si>
    <t>DICLOFENAC AL 50</t>
  </si>
  <si>
    <t>50MG TBL ENT 100</t>
  </si>
  <si>
    <t>ERDOSTEIN</t>
  </si>
  <si>
    <t>87076</t>
  </si>
  <si>
    <t>ERDOMED</t>
  </si>
  <si>
    <t>300MG CPS DUR 20</t>
  </si>
  <si>
    <t>FLUKONAZOL</t>
  </si>
  <si>
    <t>64941</t>
  </si>
  <si>
    <t>DIFLUCAN</t>
  </si>
  <si>
    <t>150MG CPS DUR 1 I</t>
  </si>
  <si>
    <t>CHOLEKALCIFEROL</t>
  </si>
  <si>
    <t>12023</t>
  </si>
  <si>
    <t>VIGANTOL</t>
  </si>
  <si>
    <t>0,5MG/ML POR GTT SOL 1X10ML</t>
  </si>
  <si>
    <t>JINÁ ANTIBIOTIKA PRO LOKÁLNÍ APLIKACI</t>
  </si>
  <si>
    <t>1066</t>
  </si>
  <si>
    <t>FRAMYKOIN</t>
  </si>
  <si>
    <t>250IU/G+5,2MG/G UNG 10G</t>
  </si>
  <si>
    <t>KLARITHROMYCIN</t>
  </si>
  <si>
    <t>53190</t>
  </si>
  <si>
    <t>KLACID SR</t>
  </si>
  <si>
    <t>500MG TBL RET 14</t>
  </si>
  <si>
    <t>203299</t>
  </si>
  <si>
    <t>KLACID</t>
  </si>
  <si>
    <t>125MG/5ML POR GRA SUS 60ML</t>
  </si>
  <si>
    <t>216199</t>
  </si>
  <si>
    <t>500MG TBL FLM 14</t>
  </si>
  <si>
    <t>KORTIKOSTEROIDY</t>
  </si>
  <si>
    <t>84700</t>
  </si>
  <si>
    <t>OTOBACID N</t>
  </si>
  <si>
    <t>0,2MG/G+5MG/G+479,8MG/G AUR GT</t>
  </si>
  <si>
    <t>KYSELINA ACETYLSALICYLOVÁ</t>
  </si>
  <si>
    <t>203564</t>
  </si>
  <si>
    <t>ANOPYRIN</t>
  </si>
  <si>
    <t>100MG TBL NOB 100</t>
  </si>
  <si>
    <t>MEFENOXALON</t>
  </si>
  <si>
    <t>85656</t>
  </si>
  <si>
    <t>DORSIFLEX</t>
  </si>
  <si>
    <t>200MG TBL NOB 30</t>
  </si>
  <si>
    <t>NATAMYCIN</t>
  </si>
  <si>
    <t>3800</t>
  </si>
  <si>
    <t>PIMAFUCIN</t>
  </si>
  <si>
    <t>20MG/G CRM 30G</t>
  </si>
  <si>
    <t>SALBUTAMOL</t>
  </si>
  <si>
    <t>31934</t>
  </si>
  <si>
    <t>VENTOLIN INHALER N</t>
  </si>
  <si>
    <t>100MCG/DÁV INH SUS PSS 200DÁV</t>
  </si>
  <si>
    <t>179093</t>
  </si>
  <si>
    <t>RAPIDNORM</t>
  </si>
  <si>
    <t>3000MG POR GRA SOL 1</t>
  </si>
  <si>
    <t>AMOXICILIN A  INHIBITOR BETA-LAKTAMASY</t>
  </si>
  <si>
    <t>5951</t>
  </si>
  <si>
    <t>AMOKSIKLAV 1 G</t>
  </si>
  <si>
    <t>875MG/125MG TBL FLM 14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</si>
  <si>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</si>
  <si>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</si>
  <si>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</si>
  <si>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</si>
  <si>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N05CF02 - ZOLPIDEM</t>
  </si>
  <si>
    <t>J01CR02 - AMOXICILIN A  INHIBITOR BETA-LAKTAMASY</t>
  </si>
  <si>
    <t>R03AC02 - SALBUTAMOL</t>
  </si>
  <si>
    <t>J01DC02 - CEFUROXIM</t>
  </si>
  <si>
    <t>C09AA05 - RAMIPRIL</t>
  </si>
  <si>
    <t>J02AC01 - FLUKONAZOL</t>
  </si>
  <si>
    <t>C09AA05</t>
  </si>
  <si>
    <t>N05CF02</t>
  </si>
  <si>
    <t>J01CR02</t>
  </si>
  <si>
    <t>J01DC02</t>
  </si>
  <si>
    <t>J02AC01</t>
  </si>
  <si>
    <t>R03AC02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</si>
  <si>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</si>
  <si>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</si>
  <si>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</si>
  <si>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</si>
  <si>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</si>
  <si>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</si>
  <si>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</si>
  <si>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</si>
  <si>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50115050</t>
  </si>
  <si>
    <t>obvazový materiál (Z502)</t>
  </si>
  <si>
    <t>ZA411</t>
  </si>
  <si>
    <t>Gáza přířezy 30 cm x 30 cm 17 nití 07004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</si>
  <si>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</si>
  <si>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</si>
  <si>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</si>
  <si>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</si>
  <si>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</si>
  <si>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</si>
  <si>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</si>
  <si>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</si>
  <si>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ZD801</t>
  </si>
  <si>
    <t>Fonendoskop jednostranný červený P00176</t>
  </si>
  <si>
    <t>ZA728</t>
  </si>
  <si>
    <t>Lopatka ústní dřevěná lékařská nesterilní bal. á 100 ks 1320100655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</si>
  <si>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</si>
  <si>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</si>
  <si>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</si>
  <si>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</si>
  <si>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</si>
  <si>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</si>
  <si>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ZB758</t>
  </si>
  <si>
    <t>Zkumavka 9 ml K3 edta NR 455036</t>
  </si>
  <si>
    <t>ZB775</t>
  </si>
  <si>
    <t>Zkumavka koagulace modrá Quick 4 ml modrá 454329</t>
  </si>
  <si>
    <t>ZB764</t>
  </si>
  <si>
    <t>Zkumavka zelená 4 ml 454051</t>
  </si>
  <si>
    <t>50115065</t>
  </si>
  <si>
    <t>ZPr - vpichovací materiál (Z530)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</si>
  <si>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</si>
  <si>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</si>
  <si>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</si>
  <si>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</si>
  <si>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</si>
  <si>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</si>
  <si>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</si>
  <si>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</si>
  <si>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</si>
  <si>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</si>
  <si>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50115020</t>
  </si>
  <si>
    <t>laboratorní diagnostika-LEK (Z501)</t>
  </si>
  <si>
    <t>DE260</t>
  </si>
  <si>
    <t>AmnioGrow CE IVD</t>
  </si>
  <si>
    <t>DG227</t>
  </si>
  <si>
    <t>BENZEN p.a., 1L</t>
  </si>
  <si>
    <t>DE667</t>
  </si>
  <si>
    <t>COLLAGENASE TYPE IA-S</t>
  </si>
  <si>
    <t>DH088</t>
  </si>
  <si>
    <t>Devyser CFTR core</t>
  </si>
  <si>
    <t>804536</t>
  </si>
  <si>
    <t xml:space="preserve">-Diagnostikum připr. </t>
  </si>
  <si>
    <t>DG393</t>
  </si>
  <si>
    <t>Ethanol 96%</t>
  </si>
  <si>
    <t>DI103</t>
  </si>
  <si>
    <t>FastFrax FMR1 sizing kit 50 testů</t>
  </si>
  <si>
    <t>DE452</t>
  </si>
  <si>
    <t>Flushing medium, 500 ml,CFLM-500</t>
  </si>
  <si>
    <t>DA181</t>
  </si>
  <si>
    <t>Hank's balanced salt solution (HBSS), 500 ml</t>
  </si>
  <si>
    <t>801335</t>
  </si>
  <si>
    <t>-HCl 0,1 M 1000 ml, 500 ml</t>
  </si>
  <si>
    <t>DG163</t>
  </si>
  <si>
    <t>HYDROXID SODNY P.A.</t>
  </si>
  <si>
    <t>DA982</t>
  </si>
  <si>
    <t>Chromosome Synchro P</t>
  </si>
  <si>
    <t>DG598</t>
  </si>
  <si>
    <t>Illumina MiSeq reagent kit v3 (150 cycles)</t>
  </si>
  <si>
    <t>DE997</t>
  </si>
  <si>
    <t>KAPA HyperPlus kit - 96 rxn</t>
  </si>
  <si>
    <t>DD659</t>
  </si>
  <si>
    <t>kyselina octová p.a.</t>
  </si>
  <si>
    <t>DG143</t>
  </si>
  <si>
    <t>kyselina SÍROVÁ P.A.</t>
  </si>
  <si>
    <t>DG229</t>
  </si>
  <si>
    <t>METHANOL P.A.</t>
  </si>
  <si>
    <t>DB209</t>
  </si>
  <si>
    <t>Nucleo spin blood (240)</t>
  </si>
  <si>
    <t>920003</t>
  </si>
  <si>
    <t>-PBS PUFR 20X KONC,250ML (GEN) 250 ml</t>
  </si>
  <si>
    <t>DC341</t>
  </si>
  <si>
    <t>PHYTOHAEMAGLUTININ REAGENT</t>
  </si>
  <si>
    <t>920001</t>
  </si>
  <si>
    <t>-PRACOVNI ROZTOK, 1L (GEN) 1000 ml</t>
  </si>
  <si>
    <t>DC858</t>
  </si>
  <si>
    <t>PRIMER</t>
  </si>
  <si>
    <t>DF216</t>
  </si>
  <si>
    <t>QIAamp Circulating Nucleic Acid Kit (50)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</si>
  <si>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</si>
  <si>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</si>
  <si>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</si>
  <si>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</si>
  <si>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</si>
  <si>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</si>
  <si>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DG939</t>
  </si>
  <si>
    <t>SALSA MLPA EK5 reagent kit- 500 reactions (5x6 vials) - FAM</t>
  </si>
  <si>
    <t>DI101</t>
  </si>
  <si>
    <t>SALSA MLPA P 313, 25 reakcí</t>
  </si>
  <si>
    <t>DG585</t>
  </si>
  <si>
    <t>SALSA MLPA P002  BRCA 1 probemix 100R</t>
  </si>
  <si>
    <t>DI123</t>
  </si>
  <si>
    <t>SALSA MLPA P003 - D1 MLH1/MSH2  25 r</t>
  </si>
  <si>
    <t>DI124</t>
  </si>
  <si>
    <t>SALSA MLPA P008 - C1 PMS2  25 r</t>
  </si>
  <si>
    <t>DI122</t>
  </si>
  <si>
    <t>SALSA MLPA P056 -C1 TP53 probemix 25 r</t>
  </si>
  <si>
    <t>DI125</t>
  </si>
  <si>
    <t>SALSA MLPA P072 - C1 MSH6  25 r</t>
  </si>
  <si>
    <t>DE922</t>
  </si>
  <si>
    <t>SALSA MLPA P077 BRCA2 probemix – 100 rxn, ver.A3</t>
  </si>
  <si>
    <t>DI128</t>
  </si>
  <si>
    <t>SALSA MLPA P087 - BRCA1  25 r</t>
  </si>
  <si>
    <t>DG399</t>
  </si>
  <si>
    <t>SALSA MLPA P250 DiGeorge probemix-25R</t>
  </si>
  <si>
    <t>DG607</t>
  </si>
  <si>
    <t>SALSA MLPA P297 Microdel.Syndr.-2 probemix 50rxn</t>
  </si>
  <si>
    <t>DH135</t>
  </si>
  <si>
    <t>SALSA MLPA P339-A1 SHANK3 probemix – 25 rxn</t>
  </si>
  <si>
    <t>DA810</t>
  </si>
  <si>
    <t>SALSA MLPA P343 Autism-1 probemix - 25 reactions</t>
  </si>
  <si>
    <t>DI121</t>
  </si>
  <si>
    <t>SALSA MLPA probemix P101-B2 STK11 25 r</t>
  </si>
  <si>
    <t>920005</t>
  </si>
  <si>
    <t xml:space="preserve">-SORENS.PUFR PH 6,8 500ML (GEN) </t>
  </si>
  <si>
    <t>803815</t>
  </si>
  <si>
    <t>-SSC pufr 20x, pH=7 250 ml</t>
  </si>
  <si>
    <t>DI062</t>
  </si>
  <si>
    <t>SureFISH 11p12 RAG2 46 kb, červená 5ul</t>
  </si>
  <si>
    <t>920006</t>
  </si>
  <si>
    <t xml:space="preserve">-TRYPS/EDTA V HBSS/M 250ml (GEN) </t>
  </si>
  <si>
    <t>50115040</t>
  </si>
  <si>
    <t>laboratorní materiál (Z505)</t>
  </si>
  <si>
    <t>ZB070</t>
  </si>
  <si>
    <t>Filtr tips 1000ul (1024) 990352</t>
  </si>
  <si>
    <t>ZE908</t>
  </si>
  <si>
    <t>Mikrozkumavka PCR individual Tube Domed Cap 0,2 ml bal. á 1000 ks 4Ti-0790</t>
  </si>
  <si>
    <t>ZF245</t>
  </si>
  <si>
    <t>SC Adapter S0101 bal á 100 ks S0120-100</t>
  </si>
  <si>
    <t>ZC831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</si>
  <si>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</si>
  <si>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</si>
  <si>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</si>
  <si>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</si>
  <si>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</si>
  <si>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</si>
  <si>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</si>
  <si>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</si>
  <si>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</si>
  <si>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</si>
  <si>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</si>
  <si>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</si>
  <si>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</si>
  <si>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</si>
  <si>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</si>
  <si>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ZI560</t>
  </si>
  <si>
    <t>Špička žlutá dlouhá manžeta gilson 1 - 200 ul FLME28063</t>
  </si>
  <si>
    <t>ZC681</t>
  </si>
  <si>
    <t>Zkumavka 0,2 ml PCR ve 12 stripech 10 x 12 stripů AB-1113</t>
  </si>
  <si>
    <t>ZF613</t>
  </si>
  <si>
    <t>Kryozkumavka 4,5 ml bal. á 400 ks 89050</t>
  </si>
  <si>
    <t>ZE159</t>
  </si>
  <si>
    <t>Nádoba na kontaminovaný odpad 2 l 15-0003</t>
  </si>
  <si>
    <t>ZF192</t>
  </si>
  <si>
    <t>Nádoba na kontaminovaný odpad 4 l 15-0004</t>
  </si>
  <si>
    <t>ZA813</t>
  </si>
  <si>
    <t>Rotor adapters (10 x 24) elution tubes (1,5 ml) 990394</t>
  </si>
  <si>
    <t>ZH680</t>
  </si>
  <si>
    <t>Stojan kombi čtyři v jednom žlutý R009471.Y</t>
  </si>
  <si>
    <t>ZA789</t>
  </si>
  <si>
    <t>Stříkačka injekční 2-dílná 2 ml L Inject Solo 4606027V</t>
  </si>
  <si>
    <t>ZA790</t>
  </si>
  <si>
    <t>Stříkačka injekční 2-dílná 5 ml L Inject Solo4606051V</t>
  </si>
  <si>
    <t>ZA832</t>
  </si>
  <si>
    <t>Jehla injekční 0,9 x 40 mm žlutá 4657519</t>
  </si>
  <si>
    <t>ZK475</t>
  </si>
  <si>
    <t>Rukavice operační latexové s pudrem ansell, vasco surgical powderet vel. 7 6035526 (303504EU)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</si>
  <si>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</si>
  <si>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</si>
  <si>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</si>
  <si>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</si>
  <si>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</si>
  <si>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</si>
  <si>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</si>
  <si>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</si>
  <si>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</si>
  <si>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</si>
  <si>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</si>
  <si>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</si>
  <si>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</si>
  <si>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</si>
  <si>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</si>
  <si>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</si>
  <si>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</si>
  <si>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</si>
  <si>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</si>
  <si>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</si>
  <si>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</si>
  <si>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</si>
  <si>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</si>
  <si>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</si>
  <si>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</si>
  <si>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</si>
  <si>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</si>
  <si>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</si>
  <si>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</si>
  <si>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</si>
  <si>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</si>
  <si>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</si>
  <si>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</si>
  <si>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</si>
  <si>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 xml:space="preserve">MINIMÁLNÍ KONTAKT LÉKAŘE S PACIENTEM              </t>
  </si>
  <si>
    <t>09513</t>
  </si>
  <si>
    <t>TELEFONICKÁ KONZULTACE OŠETŘUJÍCÍHO LÉKAŘE PACIENT</t>
  </si>
  <si>
    <t>208</t>
  </si>
  <si>
    <t>09117</t>
  </si>
  <si>
    <t xml:space="preserve">ODBĚR KRVE ZE ŽÍLY U DÍTĚTĚ DO 10 LET             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</si>
  <si>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</si>
  <si>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</si>
  <si>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</si>
  <si>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</si>
  <si>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</si>
  <si>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 xml:space="preserve">KLINICKOGENETICKÉ VYŠETŘENÍ KONTROLNÍ             </t>
  </si>
  <si>
    <t>09543</t>
  </si>
  <si>
    <t xml:space="preserve">Signalni kod                                      </t>
  </si>
  <si>
    <t>28022</t>
  </si>
  <si>
    <t>CÍLENÉ KLINICKOGENETICKÉ VYŠETŘENÍ PŘI DOSUD NEUZA</t>
  </si>
  <si>
    <t>09555</t>
  </si>
  <si>
    <t xml:space="preserve">OŠETŘENÍ DÍTĚTE DO 6 LET                          </t>
  </si>
  <si>
    <t>09119</t>
  </si>
  <si>
    <t xml:space="preserve">ODBĚR KRVE ZE ŽÍLY U DOSPĚLÉHO NEBO DÍTĚTE NAD 10 </t>
  </si>
  <si>
    <t>09115</t>
  </si>
  <si>
    <t>ODBĚR BIOLOGICKÉHO MATERIÁLU JINÉHO NEŽ KREV NA KV</t>
  </si>
  <si>
    <t>09</t>
  </si>
  <si>
    <t>816</t>
  </si>
  <si>
    <t>94161</t>
  </si>
  <si>
    <t>VYŠETŘENÍ CHROMOZOMŮ Z CHORIOVÉ TKÁNĚ DLOUHODOBĚ K</t>
  </si>
  <si>
    <t>94181</t>
  </si>
  <si>
    <t xml:space="preserve">ZHOTOVENÍ KARYOTYPU Z JEDNÉ MITÓZY                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</si>
  <si>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</si>
  <si>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</si>
  <si>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</si>
  <si>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</si>
  <si>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94193</t>
  </si>
  <si>
    <t xml:space="preserve">ELEKTROFORÉZA NUKLEOVÝCH KYSELIN                  </t>
  </si>
  <si>
    <t>94199</t>
  </si>
  <si>
    <t xml:space="preserve">AMPLIFIKACE METODOU PCR                           </t>
  </si>
  <si>
    <t>94123</t>
  </si>
  <si>
    <t xml:space="preserve">PCR ANALÝZA LIDSKÉ DNA                            </t>
  </si>
  <si>
    <t>94113</t>
  </si>
  <si>
    <t>SEPARACE MATEŘSKÉ A PLODOVÉ TKÁNĚ PRO CHORIOVÉ BIO</t>
  </si>
  <si>
    <t>94165</t>
  </si>
  <si>
    <t xml:space="preserve">G PRUHOVÁNÍ CHROMOZOMŮ                            </t>
  </si>
  <si>
    <t>94129</t>
  </si>
  <si>
    <t xml:space="preserve">RUTINNÍ VYŠETŘENÍ CHROMOZOMU Z PERIFERNÍ KRVE     </t>
  </si>
  <si>
    <t>94135</t>
  </si>
  <si>
    <t xml:space="preserve">ZHODNOCENÍ ZÍSKANÝCH ABERACÍ V PERIFERNÍ KRVI     </t>
  </si>
  <si>
    <t>94153</t>
  </si>
  <si>
    <t xml:space="preserve">VYŠETŘENÍ CHROMOZOMŮ Z PLODOVÉ VODY               </t>
  </si>
  <si>
    <t>94163</t>
  </si>
  <si>
    <t>VYŠETŘENÍ CHROMOZOMŮ Z TKÁNÍ DLOUHODOBĚ KULTIVOVAN</t>
  </si>
  <si>
    <t>94175</t>
  </si>
  <si>
    <t xml:space="preserve">HODNOCENÍ DALŠÍCH MITÓZ                           </t>
  </si>
  <si>
    <t>94173</t>
  </si>
  <si>
    <t xml:space="preserve">C PRUHOVÁNÍ CHROMOZOMŮ                            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</si>
  <si>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</si>
  <si>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</si>
  <si>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</si>
  <si>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</si>
  <si>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</si>
  <si>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</si>
  <si>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</si>
  <si>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 xml:space="preserve">ANALÝZA LIDSKÉHO GERMINÁLNÍHO GENOMU METODOU MLPA </t>
  </si>
  <si>
    <t>94237</t>
  </si>
  <si>
    <t xml:space="preserve">FRAGMENTAČNÍ ANALÝZA LIDSKÉHO GERMINÁLNÍHO GENOMU </t>
  </si>
  <si>
    <t>94221</t>
  </si>
  <si>
    <t xml:space="preserve">PŘÍMÁ SEKVENACE DNA LIDSKÉHO GERMINÁLNÍHO GENOMU  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</si>
  <si>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</si>
  <si>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</si>
  <si>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</si>
  <si>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</si>
  <si>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</si>
  <si>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</si>
  <si>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</si>
  <si>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 xml:space="preserve">(VZP) CYSTICKÁ FIBRÓZA                            </t>
  </si>
  <si>
    <t>94967</t>
  </si>
  <si>
    <t>(VZP) ANEUPLOIDIE CHROMOZOMŮ 13,18,21, X A Y METOD</t>
  </si>
  <si>
    <t>94948</t>
  </si>
  <si>
    <t xml:space="preserve">(VZP) SIGNÁLNÍ VÝKON - DOVYŠETŘENÍ PACIENTA       </t>
  </si>
  <si>
    <t>94970</t>
  </si>
  <si>
    <t xml:space="preserve">(VZP) SPINÁLNÍ SVALOVÁ ATROFIE                    </t>
  </si>
  <si>
    <t>94996</t>
  </si>
  <si>
    <t xml:space="preserve">(VZP) NESPECIFICKÝ ORPHA                          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</si>
  <si>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</si>
  <si>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</si>
  <si>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</si>
  <si>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</si>
  <si>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</si>
  <si>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</si>
  <si>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</si>
  <si>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 xml:space="preserve">(VZP) HLUCHOTA (NESYNDROMÁLNÍ) - DFNB1            </t>
  </si>
  <si>
    <t>94981</t>
  </si>
  <si>
    <t xml:space="preserve">(VZP) HEREDITÁRNÍ NÁDOROVÉ SYNDROMY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</si>
  <si>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</si>
  <si>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</si>
  <si>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08 - Porodnicko-gynekologická klinika</t>
  </si>
  <si>
    <t>09 - Novorozenecké oddělení</t>
  </si>
  <si>
    <t>10 - Dětská klinika</t>
  </si>
  <si>
    <t>17 - Neurologická klinika</t>
  </si>
  <si>
    <t>18 - Klinika psychiatrie</t>
  </si>
  <si>
    <t>21 - Onkologická klinika</t>
  </si>
  <si>
    <t>26 - Oddělení rehabilitace</t>
  </si>
  <si>
    <t>08</t>
  </si>
  <si>
    <t>10</t>
  </si>
  <si>
    <t>17</t>
  </si>
  <si>
    <t>18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</si>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</sst>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46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140" xfId="0" applyFont="1" applyFill="1" applyBorder="1"/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41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1.7847064800324726</c:v>
                </c:pt>
                <c:pt idx="1">
                  <c:v>1.8436467320535708</c:v>
                </c:pt>
                <c:pt idx="2">
                  <c:v>1.8923500133357491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96656"/>
        <c:axId val="13684993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3.0521604370083932</c:v>
                </c:pt>
                <c:pt idx="1">
                  <c:v>3.0521604370083932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498832"/>
        <c:axId val="1368502640"/>
      </c:scatterChart>
      <c:catAx>
        <c:axId val="136849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9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8499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8496656"/>
        <c:crosses val="autoZero"/>
        <c:crossBetween val="between"/>
      </c:valAx>
      <c:valAx>
        <c:axId val="1368498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8502640"/>
        <c:crosses val="max"/>
        <c:crossBetween val="midCat"/>
      </c:valAx>
      <c:valAx>
        <c:axId val="13685026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84988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88" tableBorderDxfId="87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4" totalsRowShown="0">
  <autoFilter ref="C3:S5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567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605" t="s">
        <v>568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581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765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788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794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891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892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906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467</v>
      </c>
      <c r="C5" s="491">
        <v>3981.7400000000002</v>
      </c>
      <c r="D5" s="491">
        <v>25</v>
      </c>
      <c r="E5" s="491">
        <v>3107.3500000000004</v>
      </c>
      <c r="F5" s="543">
        <v>0.78040002611923431</v>
      </c>
      <c r="G5" s="491">
        <v>21</v>
      </c>
      <c r="H5" s="543">
        <v>0.84</v>
      </c>
      <c r="I5" s="491">
        <v>874.38999999999987</v>
      </c>
      <c r="J5" s="543">
        <v>0.21959997388076566</v>
      </c>
      <c r="K5" s="491">
        <v>4</v>
      </c>
      <c r="L5" s="543">
        <v>0.16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468</v>
      </c>
      <c r="C6" s="491">
        <v>3981.7400000000002</v>
      </c>
      <c r="D6" s="491">
        <v>25</v>
      </c>
      <c r="E6" s="491">
        <v>3107.3500000000004</v>
      </c>
      <c r="F6" s="543">
        <v>0.78040002611923431</v>
      </c>
      <c r="G6" s="491">
        <v>21</v>
      </c>
      <c r="H6" s="543">
        <v>0.84</v>
      </c>
      <c r="I6" s="491">
        <v>874.38999999999987</v>
      </c>
      <c r="J6" s="543">
        <v>0.21959997388076566</v>
      </c>
      <c r="K6" s="491">
        <v>4</v>
      </c>
      <c r="L6" s="543">
        <v>0.16</v>
      </c>
      <c r="M6" s="491" t="s">
        <v>1</v>
      </c>
      <c r="N6" s="150"/>
    </row>
    <row r="7" spans="1:14" ht="14.4" customHeight="1" x14ac:dyDescent="0.3">
      <c r="A7" s="487" t="s">
        <v>440</v>
      </c>
      <c r="B7" s="488" t="s">
        <v>3</v>
      </c>
      <c r="C7" s="491">
        <v>3981.7400000000002</v>
      </c>
      <c r="D7" s="491">
        <v>25</v>
      </c>
      <c r="E7" s="491">
        <v>3107.3500000000004</v>
      </c>
      <c r="F7" s="543">
        <v>0.78040002611923431</v>
      </c>
      <c r="G7" s="491">
        <v>21</v>
      </c>
      <c r="H7" s="543">
        <v>0.84</v>
      </c>
      <c r="I7" s="491">
        <v>874.38999999999987</v>
      </c>
      <c r="J7" s="543">
        <v>0.21959997388076566</v>
      </c>
      <c r="K7" s="491">
        <v>4</v>
      </c>
      <c r="L7" s="543">
        <v>0.16</v>
      </c>
      <c r="M7" s="491" t="s">
        <v>447</v>
      </c>
      <c r="N7" s="150"/>
    </row>
    <row r="9" spans="1:14" ht="14.4" customHeight="1" x14ac:dyDescent="0.3">
      <c r="A9" s="487">
        <v>28</v>
      </c>
      <c r="B9" s="488" t="s">
        <v>467</v>
      </c>
      <c r="C9" s="491" t="s">
        <v>442</v>
      </c>
      <c r="D9" s="491" t="s">
        <v>442</v>
      </c>
      <c r="E9" s="491" t="s">
        <v>442</v>
      </c>
      <c r="F9" s="543" t="s">
        <v>442</v>
      </c>
      <c r="G9" s="491" t="s">
        <v>442</v>
      </c>
      <c r="H9" s="543" t="s">
        <v>442</v>
      </c>
      <c r="I9" s="491" t="s">
        <v>442</v>
      </c>
      <c r="J9" s="543" t="s">
        <v>442</v>
      </c>
      <c r="K9" s="491" t="s">
        <v>442</v>
      </c>
      <c r="L9" s="543" t="s">
        <v>442</v>
      </c>
      <c r="M9" s="491" t="s">
        <v>68</v>
      </c>
      <c r="N9" s="150"/>
    </row>
    <row r="10" spans="1:14" ht="14.4" customHeight="1" x14ac:dyDescent="0.3">
      <c r="A10" s="487" t="s">
        <v>469</v>
      </c>
      <c r="B10" s="488" t="s">
        <v>468</v>
      </c>
      <c r="C10" s="491">
        <v>3981.7400000000002</v>
      </c>
      <c r="D10" s="491">
        <v>25</v>
      </c>
      <c r="E10" s="491">
        <v>3107.3500000000004</v>
      </c>
      <c r="F10" s="543">
        <v>0.78040002611923431</v>
      </c>
      <c r="G10" s="491">
        <v>21</v>
      </c>
      <c r="H10" s="543">
        <v>0.84</v>
      </c>
      <c r="I10" s="491">
        <v>874.38999999999987</v>
      </c>
      <c r="J10" s="543">
        <v>0.21959997388076566</v>
      </c>
      <c r="K10" s="491">
        <v>4</v>
      </c>
      <c r="L10" s="543">
        <v>0.16</v>
      </c>
      <c r="M10" s="491" t="s">
        <v>1</v>
      </c>
      <c r="N10" s="150"/>
    </row>
    <row r="11" spans="1:14" ht="14.4" customHeight="1" x14ac:dyDescent="0.3">
      <c r="A11" s="487" t="s">
        <v>469</v>
      </c>
      <c r="B11" s="488" t="s">
        <v>470</v>
      </c>
      <c r="C11" s="491">
        <v>3981.7400000000002</v>
      </c>
      <c r="D11" s="491">
        <v>25</v>
      </c>
      <c r="E11" s="491">
        <v>3107.3500000000004</v>
      </c>
      <c r="F11" s="543">
        <v>0.78040002611923431</v>
      </c>
      <c r="G11" s="491">
        <v>21</v>
      </c>
      <c r="H11" s="543">
        <v>0.84</v>
      </c>
      <c r="I11" s="491">
        <v>874.38999999999987</v>
      </c>
      <c r="J11" s="543">
        <v>0.21959997388076566</v>
      </c>
      <c r="K11" s="491">
        <v>4</v>
      </c>
      <c r="L11" s="543">
        <v>0.16</v>
      </c>
      <c r="M11" s="491" t="s">
        <v>451</v>
      </c>
      <c r="N11" s="150"/>
    </row>
    <row r="12" spans="1:14" ht="14.4" customHeight="1" x14ac:dyDescent="0.3">
      <c r="A12" s="487" t="s">
        <v>442</v>
      </c>
      <c r="B12" s="488" t="s">
        <v>442</v>
      </c>
      <c r="C12" s="491" t="s">
        <v>442</v>
      </c>
      <c r="D12" s="491" t="s">
        <v>442</v>
      </c>
      <c r="E12" s="491" t="s">
        <v>442</v>
      </c>
      <c r="F12" s="543" t="s">
        <v>442</v>
      </c>
      <c r="G12" s="491" t="s">
        <v>442</v>
      </c>
      <c r="H12" s="543" t="s">
        <v>442</v>
      </c>
      <c r="I12" s="491" t="s">
        <v>442</v>
      </c>
      <c r="J12" s="543" t="s">
        <v>442</v>
      </c>
      <c r="K12" s="491" t="s">
        <v>442</v>
      </c>
      <c r="L12" s="543" t="s">
        <v>442</v>
      </c>
      <c r="M12" s="491" t="s">
        <v>452</v>
      </c>
      <c r="N12" s="150"/>
    </row>
    <row r="13" spans="1:14" ht="14.4" customHeight="1" x14ac:dyDescent="0.3">
      <c r="A13" s="487" t="s">
        <v>440</v>
      </c>
      <c r="B13" s="488" t="s">
        <v>471</v>
      </c>
      <c r="C13" s="491">
        <v>3981.7400000000002</v>
      </c>
      <c r="D13" s="491">
        <v>25</v>
      </c>
      <c r="E13" s="491">
        <v>3107.3500000000004</v>
      </c>
      <c r="F13" s="543">
        <v>0.78040002611923431</v>
      </c>
      <c r="G13" s="491">
        <v>21</v>
      </c>
      <c r="H13" s="543">
        <v>0.84</v>
      </c>
      <c r="I13" s="491">
        <v>874.38999999999987</v>
      </c>
      <c r="J13" s="543">
        <v>0.21959997388076566</v>
      </c>
      <c r="K13" s="491">
        <v>4</v>
      </c>
      <c r="L13" s="543">
        <v>0.16</v>
      </c>
      <c r="M13" s="491" t="s">
        <v>447</v>
      </c>
      <c r="N13" s="150"/>
    </row>
    <row r="14" spans="1:14" ht="14.4" customHeight="1" x14ac:dyDescent="0.3">
      <c r="A14" s="544" t="s">
        <v>242</v>
      </c>
    </row>
    <row r="15" spans="1:14" ht="14.4" customHeight="1" x14ac:dyDescent="0.3">
      <c r="A15" s="545" t="s">
        <v>472</v>
      </c>
    </row>
    <row r="16" spans="1:14" ht="14.4" customHeight="1" x14ac:dyDescent="0.3">
      <c r="A16" s="544" t="s">
        <v>473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474</v>
      </c>
      <c r="B5" s="537">
        <v>107.27</v>
      </c>
      <c r="C5" s="499">
        <v>1</v>
      </c>
      <c r="D5" s="550">
        <v>1</v>
      </c>
      <c r="E5" s="553" t="s">
        <v>474</v>
      </c>
      <c r="F5" s="537">
        <v>107.27</v>
      </c>
      <c r="G5" s="525">
        <v>1</v>
      </c>
      <c r="H5" s="503">
        <v>1</v>
      </c>
      <c r="I5" s="526">
        <v>1</v>
      </c>
      <c r="J5" s="556"/>
      <c r="K5" s="525">
        <v>0</v>
      </c>
      <c r="L5" s="503"/>
      <c r="M5" s="526">
        <v>0</v>
      </c>
    </row>
    <row r="6" spans="1:13" ht="14.4" customHeight="1" x14ac:dyDescent="0.3">
      <c r="A6" s="547" t="s">
        <v>475</v>
      </c>
      <c r="B6" s="538">
        <v>1496.07</v>
      </c>
      <c r="C6" s="506">
        <v>1</v>
      </c>
      <c r="D6" s="551">
        <v>8</v>
      </c>
      <c r="E6" s="554" t="s">
        <v>475</v>
      </c>
      <c r="F6" s="538">
        <v>644.95000000000005</v>
      </c>
      <c r="G6" s="527">
        <v>0.43109613854966683</v>
      </c>
      <c r="H6" s="510">
        <v>5</v>
      </c>
      <c r="I6" s="528">
        <v>0.625</v>
      </c>
      <c r="J6" s="557">
        <v>851.11999999999989</v>
      </c>
      <c r="K6" s="527">
        <v>0.56890386145033311</v>
      </c>
      <c r="L6" s="510">
        <v>3</v>
      </c>
      <c r="M6" s="528">
        <v>0.375</v>
      </c>
    </row>
    <row r="7" spans="1:13" ht="14.4" customHeight="1" thickBot="1" x14ac:dyDescent="0.35">
      <c r="A7" s="548" t="s">
        <v>476</v>
      </c>
      <c r="B7" s="539">
        <v>2378.3999999999996</v>
      </c>
      <c r="C7" s="513">
        <v>1</v>
      </c>
      <c r="D7" s="552">
        <v>16</v>
      </c>
      <c r="E7" s="555" t="s">
        <v>476</v>
      </c>
      <c r="F7" s="539">
        <v>2355.1299999999997</v>
      </c>
      <c r="G7" s="529">
        <v>0.99021611167171208</v>
      </c>
      <c r="H7" s="517">
        <v>15</v>
      </c>
      <c r="I7" s="530">
        <v>0.9375</v>
      </c>
      <c r="J7" s="558">
        <v>23.27</v>
      </c>
      <c r="K7" s="529">
        <v>9.7838883282879256E-3</v>
      </c>
      <c r="L7" s="517">
        <v>1</v>
      </c>
      <c r="M7" s="530">
        <v>6.25E-2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567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3981.74</v>
      </c>
      <c r="N3" s="66">
        <f>SUBTOTAL(9,N7:N1048576)</f>
        <v>51</v>
      </c>
      <c r="O3" s="66">
        <f>SUBTOTAL(9,O7:O1048576)</f>
        <v>25</v>
      </c>
      <c r="P3" s="66">
        <f>SUBTOTAL(9,P7:P1048576)</f>
        <v>3107.35</v>
      </c>
      <c r="Q3" s="67">
        <f>IF(M3=0,0,P3/M3)</f>
        <v>0.78040002611923431</v>
      </c>
      <c r="R3" s="66">
        <f>SUBTOTAL(9,R7:R1048576)</f>
        <v>41</v>
      </c>
      <c r="S3" s="67">
        <f>IF(N3=0,0,R3/N3)</f>
        <v>0.80392156862745101</v>
      </c>
      <c r="T3" s="66">
        <f>SUBTOTAL(9,T7:T1048576)</f>
        <v>21</v>
      </c>
      <c r="U3" s="68">
        <f>IF(O3=0,0,T3/O3)</f>
        <v>0.84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467</v>
      </c>
      <c r="C7" s="565" t="s">
        <v>469</v>
      </c>
      <c r="D7" s="566" t="s">
        <v>565</v>
      </c>
      <c r="E7" s="567" t="s">
        <v>475</v>
      </c>
      <c r="F7" s="565" t="s">
        <v>468</v>
      </c>
      <c r="G7" s="565" t="s">
        <v>477</v>
      </c>
      <c r="H7" s="565" t="s">
        <v>442</v>
      </c>
      <c r="I7" s="565" t="s">
        <v>478</v>
      </c>
      <c r="J7" s="565" t="s">
        <v>479</v>
      </c>
      <c r="K7" s="565" t="s">
        <v>480</v>
      </c>
      <c r="L7" s="568">
        <v>107.27</v>
      </c>
      <c r="M7" s="568">
        <v>965.43000000000006</v>
      </c>
      <c r="N7" s="565">
        <v>9</v>
      </c>
      <c r="O7" s="569">
        <v>2.5</v>
      </c>
      <c r="P7" s="568">
        <v>536.35</v>
      </c>
      <c r="Q7" s="570">
        <v>0.55555555555555558</v>
      </c>
      <c r="R7" s="565">
        <v>5</v>
      </c>
      <c r="S7" s="570">
        <v>0.55555555555555558</v>
      </c>
      <c r="T7" s="569">
        <v>1</v>
      </c>
      <c r="U7" s="122">
        <v>0.4</v>
      </c>
    </row>
    <row r="8" spans="1:21" ht="14.4" customHeight="1" x14ac:dyDescent="0.3">
      <c r="A8" s="571">
        <v>28</v>
      </c>
      <c r="B8" s="572" t="s">
        <v>467</v>
      </c>
      <c r="C8" s="572" t="s">
        <v>469</v>
      </c>
      <c r="D8" s="573" t="s">
        <v>565</v>
      </c>
      <c r="E8" s="574" t="s">
        <v>475</v>
      </c>
      <c r="F8" s="572" t="s">
        <v>468</v>
      </c>
      <c r="G8" s="572" t="s">
        <v>481</v>
      </c>
      <c r="H8" s="572" t="s">
        <v>442</v>
      </c>
      <c r="I8" s="572" t="s">
        <v>482</v>
      </c>
      <c r="J8" s="572" t="s">
        <v>483</v>
      </c>
      <c r="K8" s="572" t="s">
        <v>484</v>
      </c>
      <c r="L8" s="575">
        <v>60.9</v>
      </c>
      <c r="M8" s="575">
        <v>60.9</v>
      </c>
      <c r="N8" s="572">
        <v>1</v>
      </c>
      <c r="O8" s="576">
        <v>1</v>
      </c>
      <c r="P8" s="575">
        <v>60.9</v>
      </c>
      <c r="Q8" s="577">
        <v>1</v>
      </c>
      <c r="R8" s="572">
        <v>1</v>
      </c>
      <c r="S8" s="577">
        <v>1</v>
      </c>
      <c r="T8" s="576">
        <v>1</v>
      </c>
      <c r="U8" s="578">
        <v>1</v>
      </c>
    </row>
    <row r="9" spans="1:21" ht="14.4" customHeight="1" x14ac:dyDescent="0.3">
      <c r="A9" s="571">
        <v>28</v>
      </c>
      <c r="B9" s="572" t="s">
        <v>467</v>
      </c>
      <c r="C9" s="572" t="s">
        <v>469</v>
      </c>
      <c r="D9" s="573" t="s">
        <v>565</v>
      </c>
      <c r="E9" s="574" t="s">
        <v>475</v>
      </c>
      <c r="F9" s="572" t="s">
        <v>468</v>
      </c>
      <c r="G9" s="572" t="s">
        <v>485</v>
      </c>
      <c r="H9" s="572" t="s">
        <v>442</v>
      </c>
      <c r="I9" s="572" t="s">
        <v>486</v>
      </c>
      <c r="J9" s="572" t="s">
        <v>487</v>
      </c>
      <c r="K9" s="572" t="s">
        <v>488</v>
      </c>
      <c r="L9" s="575">
        <v>130.69999999999999</v>
      </c>
      <c r="M9" s="575">
        <v>130.69999999999999</v>
      </c>
      <c r="N9" s="572">
        <v>1</v>
      </c>
      <c r="O9" s="576">
        <v>0.5</v>
      </c>
      <c r="P9" s="575"/>
      <c r="Q9" s="577">
        <v>0</v>
      </c>
      <c r="R9" s="572"/>
      <c r="S9" s="577">
        <v>0</v>
      </c>
      <c r="T9" s="576"/>
      <c r="U9" s="578">
        <v>0</v>
      </c>
    </row>
    <row r="10" spans="1:21" ht="14.4" customHeight="1" x14ac:dyDescent="0.3">
      <c r="A10" s="571">
        <v>28</v>
      </c>
      <c r="B10" s="572" t="s">
        <v>467</v>
      </c>
      <c r="C10" s="572" t="s">
        <v>469</v>
      </c>
      <c r="D10" s="573" t="s">
        <v>565</v>
      </c>
      <c r="E10" s="574" t="s">
        <v>475</v>
      </c>
      <c r="F10" s="572" t="s">
        <v>468</v>
      </c>
      <c r="G10" s="572" t="s">
        <v>489</v>
      </c>
      <c r="H10" s="572" t="s">
        <v>566</v>
      </c>
      <c r="I10" s="572" t="s">
        <v>490</v>
      </c>
      <c r="J10" s="572" t="s">
        <v>491</v>
      </c>
      <c r="K10" s="572" t="s">
        <v>492</v>
      </c>
      <c r="L10" s="575">
        <v>15.9</v>
      </c>
      <c r="M10" s="575">
        <v>95.4</v>
      </c>
      <c r="N10" s="572">
        <v>6</v>
      </c>
      <c r="O10" s="576">
        <v>1</v>
      </c>
      <c r="P10" s="575">
        <v>47.7</v>
      </c>
      <c r="Q10" s="577">
        <v>0.5</v>
      </c>
      <c r="R10" s="572">
        <v>3</v>
      </c>
      <c r="S10" s="577">
        <v>0.5</v>
      </c>
      <c r="T10" s="576">
        <v>0.5</v>
      </c>
      <c r="U10" s="578">
        <v>0.5</v>
      </c>
    </row>
    <row r="11" spans="1:21" ht="14.4" customHeight="1" x14ac:dyDescent="0.3">
      <c r="A11" s="571">
        <v>28</v>
      </c>
      <c r="B11" s="572" t="s">
        <v>467</v>
      </c>
      <c r="C11" s="572" t="s">
        <v>469</v>
      </c>
      <c r="D11" s="573" t="s">
        <v>565</v>
      </c>
      <c r="E11" s="574" t="s">
        <v>475</v>
      </c>
      <c r="F11" s="572" t="s">
        <v>468</v>
      </c>
      <c r="G11" s="572" t="s">
        <v>493</v>
      </c>
      <c r="H11" s="572" t="s">
        <v>442</v>
      </c>
      <c r="I11" s="572" t="s">
        <v>494</v>
      </c>
      <c r="J11" s="572" t="s">
        <v>495</v>
      </c>
      <c r="K11" s="572" t="s">
        <v>496</v>
      </c>
      <c r="L11" s="575">
        <v>243.64</v>
      </c>
      <c r="M11" s="575">
        <v>243.64</v>
      </c>
      <c r="N11" s="572">
        <v>1</v>
      </c>
      <c r="O11" s="576">
        <v>0.5</v>
      </c>
      <c r="P11" s="575"/>
      <c r="Q11" s="577">
        <v>0</v>
      </c>
      <c r="R11" s="572"/>
      <c r="S11" s="577">
        <v>0</v>
      </c>
      <c r="T11" s="576"/>
      <c r="U11" s="578">
        <v>0</v>
      </c>
    </row>
    <row r="12" spans="1:21" ht="14.4" customHeight="1" x14ac:dyDescent="0.3">
      <c r="A12" s="571">
        <v>28</v>
      </c>
      <c r="B12" s="572" t="s">
        <v>467</v>
      </c>
      <c r="C12" s="572" t="s">
        <v>469</v>
      </c>
      <c r="D12" s="573" t="s">
        <v>565</v>
      </c>
      <c r="E12" s="574" t="s">
        <v>475</v>
      </c>
      <c r="F12" s="572" t="s">
        <v>468</v>
      </c>
      <c r="G12" s="572" t="s">
        <v>497</v>
      </c>
      <c r="H12" s="572" t="s">
        <v>566</v>
      </c>
      <c r="I12" s="572" t="s">
        <v>498</v>
      </c>
      <c r="J12" s="572" t="s">
        <v>499</v>
      </c>
      <c r="K12" s="572" t="s">
        <v>500</v>
      </c>
      <c r="L12" s="575">
        <v>0</v>
      </c>
      <c r="M12" s="575">
        <v>0</v>
      </c>
      <c r="N12" s="572">
        <v>2</v>
      </c>
      <c r="O12" s="576">
        <v>1.5</v>
      </c>
      <c r="P12" s="575">
        <v>0</v>
      </c>
      <c r="Q12" s="577"/>
      <c r="R12" s="572">
        <v>2</v>
      </c>
      <c r="S12" s="577">
        <v>1</v>
      </c>
      <c r="T12" s="576">
        <v>1.5</v>
      </c>
      <c r="U12" s="578">
        <v>1</v>
      </c>
    </row>
    <row r="13" spans="1:21" ht="14.4" customHeight="1" x14ac:dyDescent="0.3">
      <c r="A13" s="571">
        <v>28</v>
      </c>
      <c r="B13" s="572" t="s">
        <v>467</v>
      </c>
      <c r="C13" s="572" t="s">
        <v>469</v>
      </c>
      <c r="D13" s="573" t="s">
        <v>565</v>
      </c>
      <c r="E13" s="574" t="s">
        <v>475</v>
      </c>
      <c r="F13" s="572" t="s">
        <v>468</v>
      </c>
      <c r="G13" s="572" t="s">
        <v>501</v>
      </c>
      <c r="H13" s="572" t="s">
        <v>442</v>
      </c>
      <c r="I13" s="572" t="s">
        <v>502</v>
      </c>
      <c r="J13" s="572" t="s">
        <v>503</v>
      </c>
      <c r="K13" s="572" t="s">
        <v>504</v>
      </c>
      <c r="L13" s="575">
        <v>0</v>
      </c>
      <c r="M13" s="575">
        <v>0</v>
      </c>
      <c r="N13" s="572">
        <v>1</v>
      </c>
      <c r="O13" s="576">
        <v>1</v>
      </c>
      <c r="P13" s="575">
        <v>0</v>
      </c>
      <c r="Q13" s="577"/>
      <c r="R13" s="572">
        <v>1</v>
      </c>
      <c r="S13" s="577">
        <v>1</v>
      </c>
      <c r="T13" s="576">
        <v>1</v>
      </c>
      <c r="U13" s="578">
        <v>1</v>
      </c>
    </row>
    <row r="14" spans="1:21" ht="14.4" customHeight="1" x14ac:dyDescent="0.3">
      <c r="A14" s="571">
        <v>28</v>
      </c>
      <c r="B14" s="572" t="s">
        <v>467</v>
      </c>
      <c r="C14" s="572" t="s">
        <v>469</v>
      </c>
      <c r="D14" s="573" t="s">
        <v>565</v>
      </c>
      <c r="E14" s="574" t="s">
        <v>476</v>
      </c>
      <c r="F14" s="572" t="s">
        <v>468</v>
      </c>
      <c r="G14" s="572" t="s">
        <v>505</v>
      </c>
      <c r="H14" s="572" t="s">
        <v>566</v>
      </c>
      <c r="I14" s="572" t="s">
        <v>506</v>
      </c>
      <c r="J14" s="572" t="s">
        <v>507</v>
      </c>
      <c r="K14" s="572" t="s">
        <v>508</v>
      </c>
      <c r="L14" s="575">
        <v>170.52</v>
      </c>
      <c r="M14" s="575">
        <v>341.04</v>
      </c>
      <c r="N14" s="572">
        <v>2</v>
      </c>
      <c r="O14" s="576">
        <v>1</v>
      </c>
      <c r="P14" s="575">
        <v>341.04</v>
      </c>
      <c r="Q14" s="577">
        <v>1</v>
      </c>
      <c r="R14" s="572">
        <v>2</v>
      </c>
      <c r="S14" s="577">
        <v>1</v>
      </c>
      <c r="T14" s="576">
        <v>1</v>
      </c>
      <c r="U14" s="578">
        <v>1</v>
      </c>
    </row>
    <row r="15" spans="1:21" ht="14.4" customHeight="1" x14ac:dyDescent="0.3">
      <c r="A15" s="571">
        <v>28</v>
      </c>
      <c r="B15" s="572" t="s">
        <v>467</v>
      </c>
      <c r="C15" s="572" t="s">
        <v>469</v>
      </c>
      <c r="D15" s="573" t="s">
        <v>565</v>
      </c>
      <c r="E15" s="574" t="s">
        <v>476</v>
      </c>
      <c r="F15" s="572" t="s">
        <v>468</v>
      </c>
      <c r="G15" s="572" t="s">
        <v>509</v>
      </c>
      <c r="H15" s="572" t="s">
        <v>442</v>
      </c>
      <c r="I15" s="572" t="s">
        <v>510</v>
      </c>
      <c r="J15" s="572" t="s">
        <v>511</v>
      </c>
      <c r="K15" s="572" t="s">
        <v>512</v>
      </c>
      <c r="L15" s="575">
        <v>161.4</v>
      </c>
      <c r="M15" s="575">
        <v>161.4</v>
      </c>
      <c r="N15" s="572">
        <v>1</v>
      </c>
      <c r="O15" s="576">
        <v>1</v>
      </c>
      <c r="P15" s="575">
        <v>161.4</v>
      </c>
      <c r="Q15" s="577">
        <v>1</v>
      </c>
      <c r="R15" s="572">
        <v>1</v>
      </c>
      <c r="S15" s="577">
        <v>1</v>
      </c>
      <c r="T15" s="576">
        <v>1</v>
      </c>
      <c r="U15" s="578">
        <v>1</v>
      </c>
    </row>
    <row r="16" spans="1:21" ht="14.4" customHeight="1" x14ac:dyDescent="0.3">
      <c r="A16" s="571">
        <v>28</v>
      </c>
      <c r="B16" s="572" t="s">
        <v>467</v>
      </c>
      <c r="C16" s="572" t="s">
        <v>469</v>
      </c>
      <c r="D16" s="573" t="s">
        <v>565</v>
      </c>
      <c r="E16" s="574" t="s">
        <v>476</v>
      </c>
      <c r="F16" s="572" t="s">
        <v>468</v>
      </c>
      <c r="G16" s="572" t="s">
        <v>513</v>
      </c>
      <c r="H16" s="572" t="s">
        <v>442</v>
      </c>
      <c r="I16" s="572" t="s">
        <v>514</v>
      </c>
      <c r="J16" s="572" t="s">
        <v>515</v>
      </c>
      <c r="K16" s="572" t="s">
        <v>516</v>
      </c>
      <c r="L16" s="575">
        <v>159.16999999999999</v>
      </c>
      <c r="M16" s="575">
        <v>159.16999999999999</v>
      </c>
      <c r="N16" s="572">
        <v>1</v>
      </c>
      <c r="O16" s="576">
        <v>0.5</v>
      </c>
      <c r="P16" s="575">
        <v>159.16999999999999</v>
      </c>
      <c r="Q16" s="577">
        <v>1</v>
      </c>
      <c r="R16" s="572">
        <v>1</v>
      </c>
      <c r="S16" s="577">
        <v>1</v>
      </c>
      <c r="T16" s="576">
        <v>0.5</v>
      </c>
      <c r="U16" s="578">
        <v>1</v>
      </c>
    </row>
    <row r="17" spans="1:21" ht="14.4" customHeight="1" x14ac:dyDescent="0.3">
      <c r="A17" s="571">
        <v>28</v>
      </c>
      <c r="B17" s="572" t="s">
        <v>467</v>
      </c>
      <c r="C17" s="572" t="s">
        <v>469</v>
      </c>
      <c r="D17" s="573" t="s">
        <v>565</v>
      </c>
      <c r="E17" s="574" t="s">
        <v>476</v>
      </c>
      <c r="F17" s="572" t="s">
        <v>468</v>
      </c>
      <c r="G17" s="572" t="s">
        <v>517</v>
      </c>
      <c r="H17" s="572" t="s">
        <v>566</v>
      </c>
      <c r="I17" s="572" t="s">
        <v>518</v>
      </c>
      <c r="J17" s="572" t="s">
        <v>519</v>
      </c>
      <c r="K17" s="572" t="s">
        <v>520</v>
      </c>
      <c r="L17" s="575">
        <v>173.12</v>
      </c>
      <c r="M17" s="575">
        <v>346.24</v>
      </c>
      <c r="N17" s="572">
        <v>2</v>
      </c>
      <c r="O17" s="576">
        <v>0.5</v>
      </c>
      <c r="P17" s="575">
        <v>346.24</v>
      </c>
      <c r="Q17" s="577">
        <v>1</v>
      </c>
      <c r="R17" s="572">
        <v>2</v>
      </c>
      <c r="S17" s="577">
        <v>1</v>
      </c>
      <c r="T17" s="576">
        <v>0.5</v>
      </c>
      <c r="U17" s="578">
        <v>1</v>
      </c>
    </row>
    <row r="18" spans="1:21" ht="14.4" customHeight="1" x14ac:dyDescent="0.3">
      <c r="A18" s="571">
        <v>28</v>
      </c>
      <c r="B18" s="572" t="s">
        <v>467</v>
      </c>
      <c r="C18" s="572" t="s">
        <v>469</v>
      </c>
      <c r="D18" s="573" t="s">
        <v>565</v>
      </c>
      <c r="E18" s="574" t="s">
        <v>476</v>
      </c>
      <c r="F18" s="572" t="s">
        <v>468</v>
      </c>
      <c r="G18" s="572" t="s">
        <v>477</v>
      </c>
      <c r="H18" s="572" t="s">
        <v>442</v>
      </c>
      <c r="I18" s="572" t="s">
        <v>478</v>
      </c>
      <c r="J18" s="572" t="s">
        <v>479</v>
      </c>
      <c r="K18" s="572" t="s">
        <v>480</v>
      </c>
      <c r="L18" s="575">
        <v>107.27</v>
      </c>
      <c r="M18" s="575">
        <v>321.81</v>
      </c>
      <c r="N18" s="572">
        <v>3</v>
      </c>
      <c r="O18" s="576">
        <v>1</v>
      </c>
      <c r="P18" s="575">
        <v>321.81</v>
      </c>
      <c r="Q18" s="577">
        <v>1</v>
      </c>
      <c r="R18" s="572">
        <v>3</v>
      </c>
      <c r="S18" s="577">
        <v>1</v>
      </c>
      <c r="T18" s="576">
        <v>1</v>
      </c>
      <c r="U18" s="578">
        <v>1</v>
      </c>
    </row>
    <row r="19" spans="1:21" ht="14.4" customHeight="1" x14ac:dyDescent="0.3">
      <c r="A19" s="571">
        <v>28</v>
      </c>
      <c r="B19" s="572" t="s">
        <v>467</v>
      </c>
      <c r="C19" s="572" t="s">
        <v>469</v>
      </c>
      <c r="D19" s="573" t="s">
        <v>565</v>
      </c>
      <c r="E19" s="574" t="s">
        <v>476</v>
      </c>
      <c r="F19" s="572" t="s">
        <v>468</v>
      </c>
      <c r="G19" s="572" t="s">
        <v>521</v>
      </c>
      <c r="H19" s="572" t="s">
        <v>442</v>
      </c>
      <c r="I19" s="572" t="s">
        <v>522</v>
      </c>
      <c r="J19" s="572" t="s">
        <v>523</v>
      </c>
      <c r="K19" s="572" t="s">
        <v>524</v>
      </c>
      <c r="L19" s="575">
        <v>34.15</v>
      </c>
      <c r="M19" s="575">
        <v>204.89999999999998</v>
      </c>
      <c r="N19" s="572">
        <v>6</v>
      </c>
      <c r="O19" s="576">
        <v>2</v>
      </c>
      <c r="P19" s="575">
        <v>204.89999999999998</v>
      </c>
      <c r="Q19" s="577">
        <v>1</v>
      </c>
      <c r="R19" s="572">
        <v>6</v>
      </c>
      <c r="S19" s="577">
        <v>1</v>
      </c>
      <c r="T19" s="576">
        <v>2</v>
      </c>
      <c r="U19" s="578">
        <v>1</v>
      </c>
    </row>
    <row r="20" spans="1:21" ht="14.4" customHeight="1" x14ac:dyDescent="0.3">
      <c r="A20" s="571">
        <v>28</v>
      </c>
      <c r="B20" s="572" t="s">
        <v>467</v>
      </c>
      <c r="C20" s="572" t="s">
        <v>469</v>
      </c>
      <c r="D20" s="573" t="s">
        <v>565</v>
      </c>
      <c r="E20" s="574" t="s">
        <v>476</v>
      </c>
      <c r="F20" s="572" t="s">
        <v>468</v>
      </c>
      <c r="G20" s="572" t="s">
        <v>525</v>
      </c>
      <c r="H20" s="572" t="s">
        <v>442</v>
      </c>
      <c r="I20" s="572" t="s">
        <v>526</v>
      </c>
      <c r="J20" s="572" t="s">
        <v>527</v>
      </c>
      <c r="K20" s="572" t="s">
        <v>528</v>
      </c>
      <c r="L20" s="575">
        <v>48.09</v>
      </c>
      <c r="M20" s="575">
        <v>96.18</v>
      </c>
      <c r="N20" s="572">
        <v>2</v>
      </c>
      <c r="O20" s="576">
        <v>2</v>
      </c>
      <c r="P20" s="575">
        <v>96.18</v>
      </c>
      <c r="Q20" s="577">
        <v>1</v>
      </c>
      <c r="R20" s="572">
        <v>2</v>
      </c>
      <c r="S20" s="577">
        <v>1</v>
      </c>
      <c r="T20" s="576">
        <v>2</v>
      </c>
      <c r="U20" s="578">
        <v>1</v>
      </c>
    </row>
    <row r="21" spans="1:21" ht="14.4" customHeight="1" x14ac:dyDescent="0.3">
      <c r="A21" s="571">
        <v>28</v>
      </c>
      <c r="B21" s="572" t="s">
        <v>467</v>
      </c>
      <c r="C21" s="572" t="s">
        <v>469</v>
      </c>
      <c r="D21" s="573" t="s">
        <v>565</v>
      </c>
      <c r="E21" s="574" t="s">
        <v>476</v>
      </c>
      <c r="F21" s="572" t="s">
        <v>468</v>
      </c>
      <c r="G21" s="572" t="s">
        <v>529</v>
      </c>
      <c r="H21" s="572" t="s">
        <v>442</v>
      </c>
      <c r="I21" s="572" t="s">
        <v>530</v>
      </c>
      <c r="J21" s="572" t="s">
        <v>531</v>
      </c>
      <c r="K21" s="572" t="s">
        <v>532</v>
      </c>
      <c r="L21" s="575">
        <v>98.75</v>
      </c>
      <c r="M21" s="575">
        <v>98.75</v>
      </c>
      <c r="N21" s="572">
        <v>1</v>
      </c>
      <c r="O21" s="576">
        <v>0.5</v>
      </c>
      <c r="P21" s="575">
        <v>98.75</v>
      </c>
      <c r="Q21" s="577">
        <v>1</v>
      </c>
      <c r="R21" s="572">
        <v>1</v>
      </c>
      <c r="S21" s="577">
        <v>1</v>
      </c>
      <c r="T21" s="576">
        <v>0.5</v>
      </c>
      <c r="U21" s="578">
        <v>1</v>
      </c>
    </row>
    <row r="22" spans="1:21" ht="14.4" customHeight="1" x14ac:dyDescent="0.3">
      <c r="A22" s="571">
        <v>28</v>
      </c>
      <c r="B22" s="572" t="s">
        <v>467</v>
      </c>
      <c r="C22" s="572" t="s">
        <v>469</v>
      </c>
      <c r="D22" s="573" t="s">
        <v>565</v>
      </c>
      <c r="E22" s="574" t="s">
        <v>476</v>
      </c>
      <c r="F22" s="572" t="s">
        <v>468</v>
      </c>
      <c r="G22" s="572" t="s">
        <v>529</v>
      </c>
      <c r="H22" s="572" t="s">
        <v>442</v>
      </c>
      <c r="I22" s="572" t="s">
        <v>533</v>
      </c>
      <c r="J22" s="572" t="s">
        <v>534</v>
      </c>
      <c r="K22" s="572" t="s">
        <v>535</v>
      </c>
      <c r="L22" s="575">
        <v>23.27</v>
      </c>
      <c r="M22" s="575">
        <v>23.27</v>
      </c>
      <c r="N22" s="572">
        <v>1</v>
      </c>
      <c r="O22" s="576">
        <v>1</v>
      </c>
      <c r="P22" s="575"/>
      <c r="Q22" s="577">
        <v>0</v>
      </c>
      <c r="R22" s="572"/>
      <c r="S22" s="577">
        <v>0</v>
      </c>
      <c r="T22" s="576"/>
      <c r="U22" s="578">
        <v>0</v>
      </c>
    </row>
    <row r="23" spans="1:21" ht="14.4" customHeight="1" x14ac:dyDescent="0.3">
      <c r="A23" s="571">
        <v>28</v>
      </c>
      <c r="B23" s="572" t="s">
        <v>467</v>
      </c>
      <c r="C23" s="572" t="s">
        <v>469</v>
      </c>
      <c r="D23" s="573" t="s">
        <v>565</v>
      </c>
      <c r="E23" s="574" t="s">
        <v>476</v>
      </c>
      <c r="F23" s="572" t="s">
        <v>468</v>
      </c>
      <c r="G23" s="572" t="s">
        <v>529</v>
      </c>
      <c r="H23" s="572" t="s">
        <v>442</v>
      </c>
      <c r="I23" s="572" t="s">
        <v>536</v>
      </c>
      <c r="J23" s="572" t="s">
        <v>534</v>
      </c>
      <c r="K23" s="572" t="s">
        <v>537</v>
      </c>
      <c r="L23" s="575">
        <v>98.75</v>
      </c>
      <c r="M23" s="575">
        <v>98.75</v>
      </c>
      <c r="N23" s="572">
        <v>1</v>
      </c>
      <c r="O23" s="576">
        <v>1</v>
      </c>
      <c r="P23" s="575">
        <v>98.75</v>
      </c>
      <c r="Q23" s="577">
        <v>1</v>
      </c>
      <c r="R23" s="572">
        <v>1</v>
      </c>
      <c r="S23" s="577">
        <v>1</v>
      </c>
      <c r="T23" s="576">
        <v>1</v>
      </c>
      <c r="U23" s="578">
        <v>1</v>
      </c>
    </row>
    <row r="24" spans="1:21" ht="14.4" customHeight="1" x14ac:dyDescent="0.3">
      <c r="A24" s="571">
        <v>28</v>
      </c>
      <c r="B24" s="572" t="s">
        <v>467</v>
      </c>
      <c r="C24" s="572" t="s">
        <v>469</v>
      </c>
      <c r="D24" s="573" t="s">
        <v>565</v>
      </c>
      <c r="E24" s="574" t="s">
        <v>476</v>
      </c>
      <c r="F24" s="572" t="s">
        <v>468</v>
      </c>
      <c r="G24" s="572" t="s">
        <v>538</v>
      </c>
      <c r="H24" s="572" t="s">
        <v>442</v>
      </c>
      <c r="I24" s="572" t="s">
        <v>539</v>
      </c>
      <c r="J24" s="572" t="s">
        <v>540</v>
      </c>
      <c r="K24" s="572" t="s">
        <v>541</v>
      </c>
      <c r="L24" s="575">
        <v>147.85</v>
      </c>
      <c r="M24" s="575">
        <v>147.85</v>
      </c>
      <c r="N24" s="572">
        <v>1</v>
      </c>
      <c r="O24" s="576">
        <v>1</v>
      </c>
      <c r="P24" s="575">
        <v>147.85</v>
      </c>
      <c r="Q24" s="577">
        <v>1</v>
      </c>
      <c r="R24" s="572">
        <v>1</v>
      </c>
      <c r="S24" s="577">
        <v>1</v>
      </c>
      <c r="T24" s="576">
        <v>1</v>
      </c>
      <c r="U24" s="578">
        <v>1</v>
      </c>
    </row>
    <row r="25" spans="1:21" ht="14.4" customHeight="1" x14ac:dyDescent="0.3">
      <c r="A25" s="571">
        <v>28</v>
      </c>
      <c r="B25" s="572" t="s">
        <v>467</v>
      </c>
      <c r="C25" s="572" t="s">
        <v>469</v>
      </c>
      <c r="D25" s="573" t="s">
        <v>565</v>
      </c>
      <c r="E25" s="574" t="s">
        <v>476</v>
      </c>
      <c r="F25" s="572" t="s">
        <v>468</v>
      </c>
      <c r="G25" s="572" t="s">
        <v>542</v>
      </c>
      <c r="H25" s="572" t="s">
        <v>442</v>
      </c>
      <c r="I25" s="572" t="s">
        <v>543</v>
      </c>
      <c r="J25" s="572" t="s">
        <v>544</v>
      </c>
      <c r="K25" s="572" t="s">
        <v>545</v>
      </c>
      <c r="L25" s="575">
        <v>58.62</v>
      </c>
      <c r="M25" s="575">
        <v>58.62</v>
      </c>
      <c r="N25" s="572">
        <v>1</v>
      </c>
      <c r="O25" s="576">
        <v>0.5</v>
      </c>
      <c r="P25" s="575">
        <v>58.62</v>
      </c>
      <c r="Q25" s="577">
        <v>1</v>
      </c>
      <c r="R25" s="572">
        <v>1</v>
      </c>
      <c r="S25" s="577">
        <v>1</v>
      </c>
      <c r="T25" s="576">
        <v>0.5</v>
      </c>
      <c r="U25" s="578">
        <v>1</v>
      </c>
    </row>
    <row r="26" spans="1:21" ht="14.4" customHeight="1" x14ac:dyDescent="0.3">
      <c r="A26" s="571">
        <v>28</v>
      </c>
      <c r="B26" s="572" t="s">
        <v>467</v>
      </c>
      <c r="C26" s="572" t="s">
        <v>469</v>
      </c>
      <c r="D26" s="573" t="s">
        <v>565</v>
      </c>
      <c r="E26" s="574" t="s">
        <v>476</v>
      </c>
      <c r="F26" s="572" t="s">
        <v>468</v>
      </c>
      <c r="G26" s="572" t="s">
        <v>546</v>
      </c>
      <c r="H26" s="572" t="s">
        <v>442</v>
      </c>
      <c r="I26" s="572" t="s">
        <v>547</v>
      </c>
      <c r="J26" s="572" t="s">
        <v>548</v>
      </c>
      <c r="K26" s="572" t="s">
        <v>549</v>
      </c>
      <c r="L26" s="575">
        <v>38.56</v>
      </c>
      <c r="M26" s="575">
        <v>38.56</v>
      </c>
      <c r="N26" s="572">
        <v>1</v>
      </c>
      <c r="O26" s="576">
        <v>1</v>
      </c>
      <c r="P26" s="575">
        <v>38.56</v>
      </c>
      <c r="Q26" s="577">
        <v>1</v>
      </c>
      <c r="R26" s="572">
        <v>1</v>
      </c>
      <c r="S26" s="577">
        <v>1</v>
      </c>
      <c r="T26" s="576">
        <v>1</v>
      </c>
      <c r="U26" s="578">
        <v>1</v>
      </c>
    </row>
    <row r="27" spans="1:21" ht="14.4" customHeight="1" x14ac:dyDescent="0.3">
      <c r="A27" s="571">
        <v>28</v>
      </c>
      <c r="B27" s="572" t="s">
        <v>467</v>
      </c>
      <c r="C27" s="572" t="s">
        <v>469</v>
      </c>
      <c r="D27" s="573" t="s">
        <v>565</v>
      </c>
      <c r="E27" s="574" t="s">
        <v>476</v>
      </c>
      <c r="F27" s="572" t="s">
        <v>468</v>
      </c>
      <c r="G27" s="572" t="s">
        <v>550</v>
      </c>
      <c r="H27" s="572" t="s">
        <v>442</v>
      </c>
      <c r="I27" s="572" t="s">
        <v>551</v>
      </c>
      <c r="J27" s="572" t="s">
        <v>552</v>
      </c>
      <c r="K27" s="572" t="s">
        <v>553</v>
      </c>
      <c r="L27" s="575">
        <v>0</v>
      </c>
      <c r="M27" s="575">
        <v>0</v>
      </c>
      <c r="N27" s="572">
        <v>1</v>
      </c>
      <c r="O27" s="576">
        <v>0.5</v>
      </c>
      <c r="P27" s="575">
        <v>0</v>
      </c>
      <c r="Q27" s="577"/>
      <c r="R27" s="572">
        <v>1</v>
      </c>
      <c r="S27" s="577">
        <v>1</v>
      </c>
      <c r="T27" s="576">
        <v>0.5</v>
      </c>
      <c r="U27" s="578">
        <v>1</v>
      </c>
    </row>
    <row r="28" spans="1:21" ht="14.4" customHeight="1" x14ac:dyDescent="0.3">
      <c r="A28" s="571">
        <v>28</v>
      </c>
      <c r="B28" s="572" t="s">
        <v>467</v>
      </c>
      <c r="C28" s="572" t="s">
        <v>469</v>
      </c>
      <c r="D28" s="573" t="s">
        <v>565</v>
      </c>
      <c r="E28" s="574" t="s">
        <v>476</v>
      </c>
      <c r="F28" s="572" t="s">
        <v>468</v>
      </c>
      <c r="G28" s="572" t="s">
        <v>554</v>
      </c>
      <c r="H28" s="572" t="s">
        <v>566</v>
      </c>
      <c r="I28" s="572" t="s">
        <v>555</v>
      </c>
      <c r="J28" s="572" t="s">
        <v>556</v>
      </c>
      <c r="K28" s="572" t="s">
        <v>557</v>
      </c>
      <c r="L28" s="575">
        <v>63.75</v>
      </c>
      <c r="M28" s="575">
        <v>127.5</v>
      </c>
      <c r="N28" s="572">
        <v>2</v>
      </c>
      <c r="O28" s="576">
        <v>1</v>
      </c>
      <c r="P28" s="575">
        <v>127.5</v>
      </c>
      <c r="Q28" s="577">
        <v>1</v>
      </c>
      <c r="R28" s="572">
        <v>2</v>
      </c>
      <c r="S28" s="577">
        <v>1</v>
      </c>
      <c r="T28" s="576">
        <v>1</v>
      </c>
      <c r="U28" s="578">
        <v>1</v>
      </c>
    </row>
    <row r="29" spans="1:21" ht="14.4" customHeight="1" x14ac:dyDescent="0.3">
      <c r="A29" s="571">
        <v>28</v>
      </c>
      <c r="B29" s="572" t="s">
        <v>467</v>
      </c>
      <c r="C29" s="572" t="s">
        <v>469</v>
      </c>
      <c r="D29" s="573" t="s">
        <v>565</v>
      </c>
      <c r="E29" s="574" t="s">
        <v>476</v>
      </c>
      <c r="F29" s="572" t="s">
        <v>468</v>
      </c>
      <c r="G29" s="572" t="s">
        <v>501</v>
      </c>
      <c r="H29" s="572" t="s">
        <v>442</v>
      </c>
      <c r="I29" s="572" t="s">
        <v>558</v>
      </c>
      <c r="J29" s="572" t="s">
        <v>559</v>
      </c>
      <c r="K29" s="572" t="s">
        <v>560</v>
      </c>
      <c r="L29" s="575">
        <v>0</v>
      </c>
      <c r="M29" s="575">
        <v>0</v>
      </c>
      <c r="N29" s="572">
        <v>2</v>
      </c>
      <c r="O29" s="576">
        <v>0.5</v>
      </c>
      <c r="P29" s="575">
        <v>0</v>
      </c>
      <c r="Q29" s="577"/>
      <c r="R29" s="572">
        <v>2</v>
      </c>
      <c r="S29" s="577">
        <v>1</v>
      </c>
      <c r="T29" s="576">
        <v>0.5</v>
      </c>
      <c r="U29" s="578">
        <v>1</v>
      </c>
    </row>
    <row r="30" spans="1:21" ht="14.4" customHeight="1" x14ac:dyDescent="0.3">
      <c r="A30" s="571">
        <v>28</v>
      </c>
      <c r="B30" s="572" t="s">
        <v>467</v>
      </c>
      <c r="C30" s="572" t="s">
        <v>469</v>
      </c>
      <c r="D30" s="573" t="s">
        <v>565</v>
      </c>
      <c r="E30" s="574" t="s">
        <v>476</v>
      </c>
      <c r="F30" s="572" t="s">
        <v>468</v>
      </c>
      <c r="G30" s="572" t="s">
        <v>561</v>
      </c>
      <c r="H30" s="572" t="s">
        <v>566</v>
      </c>
      <c r="I30" s="572" t="s">
        <v>562</v>
      </c>
      <c r="J30" s="572" t="s">
        <v>563</v>
      </c>
      <c r="K30" s="572" t="s">
        <v>564</v>
      </c>
      <c r="L30" s="575">
        <v>154.36000000000001</v>
      </c>
      <c r="M30" s="575">
        <v>154.36000000000001</v>
      </c>
      <c r="N30" s="572">
        <v>1</v>
      </c>
      <c r="O30" s="576">
        <v>1</v>
      </c>
      <c r="P30" s="575">
        <v>154.36000000000001</v>
      </c>
      <c r="Q30" s="577">
        <v>1</v>
      </c>
      <c r="R30" s="572">
        <v>1</v>
      </c>
      <c r="S30" s="577">
        <v>1</v>
      </c>
      <c r="T30" s="576">
        <v>1</v>
      </c>
      <c r="U30" s="578">
        <v>1</v>
      </c>
    </row>
    <row r="31" spans="1:21" ht="14.4" customHeight="1" thickBot="1" x14ac:dyDescent="0.35">
      <c r="A31" s="579">
        <v>28</v>
      </c>
      <c r="B31" s="580" t="s">
        <v>467</v>
      </c>
      <c r="C31" s="580" t="s">
        <v>469</v>
      </c>
      <c r="D31" s="581" t="s">
        <v>565</v>
      </c>
      <c r="E31" s="582" t="s">
        <v>474</v>
      </c>
      <c r="F31" s="580" t="s">
        <v>468</v>
      </c>
      <c r="G31" s="580" t="s">
        <v>477</v>
      </c>
      <c r="H31" s="580" t="s">
        <v>442</v>
      </c>
      <c r="I31" s="580" t="s">
        <v>478</v>
      </c>
      <c r="J31" s="580" t="s">
        <v>479</v>
      </c>
      <c r="K31" s="580" t="s">
        <v>480</v>
      </c>
      <c r="L31" s="583">
        <v>107.27</v>
      </c>
      <c r="M31" s="583">
        <v>107.27</v>
      </c>
      <c r="N31" s="580">
        <v>1</v>
      </c>
      <c r="O31" s="584">
        <v>1</v>
      </c>
      <c r="P31" s="583">
        <v>107.27</v>
      </c>
      <c r="Q31" s="585">
        <v>1</v>
      </c>
      <c r="R31" s="580">
        <v>1</v>
      </c>
      <c r="S31" s="585">
        <v>1</v>
      </c>
      <c r="T31" s="584">
        <v>1</v>
      </c>
      <c r="U31" s="58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568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87" t="s">
        <v>160</v>
      </c>
      <c r="B4" s="588" t="s">
        <v>14</v>
      </c>
      <c r="C4" s="589" t="s">
        <v>2</v>
      </c>
      <c r="D4" s="588" t="s">
        <v>14</v>
      </c>
      <c r="E4" s="589" t="s">
        <v>2</v>
      </c>
      <c r="F4" s="590" t="s">
        <v>14</v>
      </c>
    </row>
    <row r="5" spans="1:6" ht="14.4" customHeight="1" x14ac:dyDescent="0.3">
      <c r="A5" s="603" t="s">
        <v>476</v>
      </c>
      <c r="B5" s="116"/>
      <c r="C5" s="570">
        <v>0</v>
      </c>
      <c r="D5" s="116">
        <v>969.1400000000001</v>
      </c>
      <c r="E5" s="570">
        <v>1</v>
      </c>
      <c r="F5" s="591">
        <v>969.1400000000001</v>
      </c>
    </row>
    <row r="6" spans="1:6" ht="14.4" customHeight="1" thickBot="1" x14ac:dyDescent="0.35">
      <c r="A6" s="604" t="s">
        <v>475</v>
      </c>
      <c r="B6" s="596"/>
      <c r="C6" s="597">
        <v>0</v>
      </c>
      <c r="D6" s="596">
        <v>95.4</v>
      </c>
      <c r="E6" s="597">
        <v>1</v>
      </c>
      <c r="F6" s="598">
        <v>95.4</v>
      </c>
    </row>
    <row r="7" spans="1:6" ht="14.4" customHeight="1" thickBot="1" x14ac:dyDescent="0.35">
      <c r="A7" s="599" t="s">
        <v>3</v>
      </c>
      <c r="B7" s="600"/>
      <c r="C7" s="601">
        <v>0</v>
      </c>
      <c r="D7" s="600">
        <v>1064.5400000000002</v>
      </c>
      <c r="E7" s="601">
        <v>1</v>
      </c>
      <c r="F7" s="602">
        <v>1064.5400000000002</v>
      </c>
    </row>
    <row r="8" spans="1:6" ht="14.4" customHeight="1" thickBot="1" x14ac:dyDescent="0.35"/>
    <row r="9" spans="1:6" ht="14.4" customHeight="1" x14ac:dyDescent="0.3">
      <c r="A9" s="603" t="s">
        <v>569</v>
      </c>
      <c r="B9" s="116"/>
      <c r="C9" s="570"/>
      <c r="D9" s="116">
        <v>0</v>
      </c>
      <c r="E9" s="570"/>
      <c r="F9" s="591">
        <v>0</v>
      </c>
    </row>
    <row r="10" spans="1:6" ht="14.4" customHeight="1" x14ac:dyDescent="0.3">
      <c r="A10" s="606" t="s">
        <v>570</v>
      </c>
      <c r="B10" s="592"/>
      <c r="C10" s="577">
        <v>0</v>
      </c>
      <c r="D10" s="592">
        <v>154.36000000000001</v>
      </c>
      <c r="E10" s="577">
        <v>1</v>
      </c>
      <c r="F10" s="593">
        <v>154.36000000000001</v>
      </c>
    </row>
    <row r="11" spans="1:6" ht="14.4" customHeight="1" x14ac:dyDescent="0.3">
      <c r="A11" s="606" t="s">
        <v>571</v>
      </c>
      <c r="B11" s="592"/>
      <c r="C11" s="577">
        <v>0</v>
      </c>
      <c r="D11" s="592">
        <v>127.5</v>
      </c>
      <c r="E11" s="577">
        <v>1</v>
      </c>
      <c r="F11" s="593">
        <v>127.5</v>
      </c>
    </row>
    <row r="12" spans="1:6" ht="14.4" customHeight="1" x14ac:dyDescent="0.3">
      <c r="A12" s="606" t="s">
        <v>572</v>
      </c>
      <c r="B12" s="592"/>
      <c r="C12" s="577">
        <v>0</v>
      </c>
      <c r="D12" s="592">
        <v>341.04</v>
      </c>
      <c r="E12" s="577">
        <v>1</v>
      </c>
      <c r="F12" s="593">
        <v>341.04</v>
      </c>
    </row>
    <row r="13" spans="1:6" ht="14.4" customHeight="1" x14ac:dyDescent="0.3">
      <c r="A13" s="606" t="s">
        <v>573</v>
      </c>
      <c r="B13" s="592"/>
      <c r="C13" s="577">
        <v>0</v>
      </c>
      <c r="D13" s="592">
        <v>95.4</v>
      </c>
      <c r="E13" s="577">
        <v>1</v>
      </c>
      <c r="F13" s="593">
        <v>95.4</v>
      </c>
    </row>
    <row r="14" spans="1:6" ht="14.4" customHeight="1" thickBot="1" x14ac:dyDescent="0.35">
      <c r="A14" s="604" t="s">
        <v>574</v>
      </c>
      <c r="B14" s="596"/>
      <c r="C14" s="597">
        <v>0</v>
      </c>
      <c r="D14" s="596">
        <v>346.24</v>
      </c>
      <c r="E14" s="597">
        <v>1</v>
      </c>
      <c r="F14" s="598">
        <v>346.24</v>
      </c>
    </row>
    <row r="15" spans="1:6" ht="14.4" customHeight="1" thickBot="1" x14ac:dyDescent="0.35">
      <c r="A15" s="599" t="s">
        <v>3</v>
      </c>
      <c r="B15" s="600"/>
      <c r="C15" s="601">
        <v>0</v>
      </c>
      <c r="D15" s="600">
        <v>1064.54</v>
      </c>
      <c r="E15" s="601">
        <v>1</v>
      </c>
      <c r="F15" s="602">
        <v>1064.54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{27B555F1-B474-43DF-9974-91C3A53E95B3}</x14:id>
        </ext>
      </extLst>
    </cfRule>
  </conditionalFormatting>
  <conditionalFormatting sqref="F9: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{1DFFAEDC-DA13-4FA0-B705-58E5FBB7C128}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B555F1-B474-43DF-9974-91C3A53E95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1DFFAEDC-DA13-4FA0-B705-58E5FBB7C1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581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15</v>
      </c>
      <c r="J3" s="43">
        <f>SUBTOTAL(9,J6:J1048576)</f>
        <v>1064.54</v>
      </c>
      <c r="K3" s="44">
        <f>IF(M3=0,0,J3/M3)</f>
        <v>1</v>
      </c>
      <c r="L3" s="43">
        <f>SUBTOTAL(9,L6:L1048576)</f>
        <v>15</v>
      </c>
      <c r="M3" s="45">
        <f>SUBTOTAL(9,M6:M1048576)</f>
        <v>1064.54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87" t="s">
        <v>134</v>
      </c>
      <c r="B5" s="607" t="s">
        <v>130</v>
      </c>
      <c r="C5" s="607" t="s">
        <v>70</v>
      </c>
      <c r="D5" s="607" t="s">
        <v>131</v>
      </c>
      <c r="E5" s="607" t="s">
        <v>132</v>
      </c>
      <c r="F5" s="608" t="s">
        <v>28</v>
      </c>
      <c r="G5" s="608" t="s">
        <v>14</v>
      </c>
      <c r="H5" s="589" t="s">
        <v>133</v>
      </c>
      <c r="I5" s="588" t="s">
        <v>28</v>
      </c>
      <c r="J5" s="608" t="s">
        <v>14</v>
      </c>
      <c r="K5" s="589" t="s">
        <v>133</v>
      </c>
      <c r="L5" s="588" t="s">
        <v>28</v>
      </c>
      <c r="M5" s="609" t="s">
        <v>14</v>
      </c>
    </row>
    <row r="6" spans="1:13" ht="14.4" customHeight="1" x14ac:dyDescent="0.3">
      <c r="A6" s="564" t="s">
        <v>475</v>
      </c>
      <c r="B6" s="565" t="s">
        <v>575</v>
      </c>
      <c r="C6" s="565" t="s">
        <v>490</v>
      </c>
      <c r="D6" s="565" t="s">
        <v>491</v>
      </c>
      <c r="E6" s="565" t="s">
        <v>492</v>
      </c>
      <c r="F6" s="116"/>
      <c r="G6" s="116"/>
      <c r="H6" s="570">
        <v>0</v>
      </c>
      <c r="I6" s="116">
        <v>6</v>
      </c>
      <c r="J6" s="116">
        <v>95.4</v>
      </c>
      <c r="K6" s="570">
        <v>1</v>
      </c>
      <c r="L6" s="116">
        <v>6</v>
      </c>
      <c r="M6" s="591">
        <v>95.4</v>
      </c>
    </row>
    <row r="7" spans="1:13" ht="14.4" customHeight="1" x14ac:dyDescent="0.3">
      <c r="A7" s="571" t="s">
        <v>475</v>
      </c>
      <c r="B7" s="572" t="s">
        <v>576</v>
      </c>
      <c r="C7" s="572" t="s">
        <v>498</v>
      </c>
      <c r="D7" s="572" t="s">
        <v>499</v>
      </c>
      <c r="E7" s="572" t="s">
        <v>500</v>
      </c>
      <c r="F7" s="592"/>
      <c r="G7" s="592"/>
      <c r="H7" s="577"/>
      <c r="I7" s="592">
        <v>2</v>
      </c>
      <c r="J7" s="592">
        <v>0</v>
      </c>
      <c r="K7" s="577"/>
      <c r="L7" s="592">
        <v>2</v>
      </c>
      <c r="M7" s="593">
        <v>0</v>
      </c>
    </row>
    <row r="8" spans="1:13" ht="14.4" customHeight="1" x14ac:dyDescent="0.3">
      <c r="A8" s="571" t="s">
        <v>476</v>
      </c>
      <c r="B8" s="572" t="s">
        <v>577</v>
      </c>
      <c r="C8" s="572" t="s">
        <v>562</v>
      </c>
      <c r="D8" s="572" t="s">
        <v>563</v>
      </c>
      <c r="E8" s="572" t="s">
        <v>564</v>
      </c>
      <c r="F8" s="592"/>
      <c r="G8" s="592"/>
      <c r="H8" s="577">
        <v>0</v>
      </c>
      <c r="I8" s="592">
        <v>1</v>
      </c>
      <c r="J8" s="592">
        <v>154.36000000000001</v>
      </c>
      <c r="K8" s="577">
        <v>1</v>
      </c>
      <c r="L8" s="592">
        <v>1</v>
      </c>
      <c r="M8" s="593">
        <v>154.36000000000001</v>
      </c>
    </row>
    <row r="9" spans="1:13" ht="14.4" customHeight="1" x14ac:dyDescent="0.3">
      <c r="A9" s="571" t="s">
        <v>476</v>
      </c>
      <c r="B9" s="572" t="s">
        <v>578</v>
      </c>
      <c r="C9" s="572" t="s">
        <v>506</v>
      </c>
      <c r="D9" s="572" t="s">
        <v>507</v>
      </c>
      <c r="E9" s="572" t="s">
        <v>508</v>
      </c>
      <c r="F9" s="592"/>
      <c r="G9" s="592"/>
      <c r="H9" s="577">
        <v>0</v>
      </c>
      <c r="I9" s="592">
        <v>2</v>
      </c>
      <c r="J9" s="592">
        <v>341.04</v>
      </c>
      <c r="K9" s="577">
        <v>1</v>
      </c>
      <c r="L9" s="592">
        <v>2</v>
      </c>
      <c r="M9" s="593">
        <v>341.04</v>
      </c>
    </row>
    <row r="10" spans="1:13" ht="14.4" customHeight="1" x14ac:dyDescent="0.3">
      <c r="A10" s="571" t="s">
        <v>476</v>
      </c>
      <c r="B10" s="572" t="s">
        <v>579</v>
      </c>
      <c r="C10" s="572" t="s">
        <v>518</v>
      </c>
      <c r="D10" s="572" t="s">
        <v>519</v>
      </c>
      <c r="E10" s="572" t="s">
        <v>520</v>
      </c>
      <c r="F10" s="592"/>
      <c r="G10" s="592"/>
      <c r="H10" s="577">
        <v>0</v>
      </c>
      <c r="I10" s="592">
        <v>2</v>
      </c>
      <c r="J10" s="592">
        <v>346.24</v>
      </c>
      <c r="K10" s="577">
        <v>1</v>
      </c>
      <c r="L10" s="592">
        <v>2</v>
      </c>
      <c r="M10" s="593">
        <v>346.24</v>
      </c>
    </row>
    <row r="11" spans="1:13" ht="14.4" customHeight="1" thickBot="1" x14ac:dyDescent="0.35">
      <c r="A11" s="579" t="s">
        <v>476</v>
      </c>
      <c r="B11" s="580" t="s">
        <v>580</v>
      </c>
      <c r="C11" s="580" t="s">
        <v>555</v>
      </c>
      <c r="D11" s="580" t="s">
        <v>556</v>
      </c>
      <c r="E11" s="580" t="s">
        <v>557</v>
      </c>
      <c r="F11" s="594"/>
      <c r="G11" s="594"/>
      <c r="H11" s="585">
        <v>0</v>
      </c>
      <c r="I11" s="594">
        <v>2</v>
      </c>
      <c r="J11" s="594">
        <v>127.5</v>
      </c>
      <c r="K11" s="585">
        <v>1</v>
      </c>
      <c r="L11" s="594">
        <v>2</v>
      </c>
      <c r="M11" s="595">
        <v>127.5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440</v>
      </c>
      <c r="B5" s="488" t="s">
        <v>441</v>
      </c>
      <c r="C5" s="489" t="s">
        <v>442</v>
      </c>
      <c r="D5" s="489" t="s">
        <v>442</v>
      </c>
      <c r="E5" s="489"/>
      <c r="F5" s="489" t="s">
        <v>442</v>
      </c>
      <c r="G5" s="489" t="s">
        <v>442</v>
      </c>
      <c r="H5" s="489" t="s">
        <v>442</v>
      </c>
      <c r="I5" s="490" t="s">
        <v>442</v>
      </c>
      <c r="J5" s="491" t="s">
        <v>68</v>
      </c>
    </row>
    <row r="6" spans="1:10" ht="14.4" customHeight="1" x14ac:dyDescent="0.3">
      <c r="A6" s="487" t="s">
        <v>440</v>
      </c>
      <c r="B6" s="488" t="s">
        <v>582</v>
      </c>
      <c r="C6" s="489">
        <v>1033.9112399999997</v>
      </c>
      <c r="D6" s="489">
        <v>982.13672999999994</v>
      </c>
      <c r="E6" s="489"/>
      <c r="F6" s="489">
        <v>683.2722100000002</v>
      </c>
      <c r="G6" s="489">
        <v>1050</v>
      </c>
      <c r="H6" s="489">
        <v>-366.7277899999998</v>
      </c>
      <c r="I6" s="490">
        <v>0.65073543809523826</v>
      </c>
      <c r="J6" s="491" t="s">
        <v>1</v>
      </c>
    </row>
    <row r="7" spans="1:10" ht="14.4" customHeight="1" x14ac:dyDescent="0.3">
      <c r="A7" s="487" t="s">
        <v>440</v>
      </c>
      <c r="B7" s="488" t="s">
        <v>583</v>
      </c>
      <c r="C7" s="489">
        <v>22.904199999999999</v>
      </c>
      <c r="D7" s="489">
        <v>148.05073999999999</v>
      </c>
      <c r="E7" s="489"/>
      <c r="F7" s="489">
        <v>61.945620000000005</v>
      </c>
      <c r="G7" s="489">
        <v>87.500002166748047</v>
      </c>
      <c r="H7" s="489">
        <v>-25.554382166748042</v>
      </c>
      <c r="I7" s="490">
        <v>0.70794992532629586</v>
      </c>
      <c r="J7" s="491" t="s">
        <v>1</v>
      </c>
    </row>
    <row r="8" spans="1:10" ht="14.4" customHeight="1" x14ac:dyDescent="0.3">
      <c r="A8" s="487" t="s">
        <v>440</v>
      </c>
      <c r="B8" s="488" t="s">
        <v>584</v>
      </c>
      <c r="C8" s="489">
        <v>2.6516099999999998</v>
      </c>
      <c r="D8" s="489">
        <v>2.5598200000000002</v>
      </c>
      <c r="E8" s="489"/>
      <c r="F8" s="489">
        <v>1.5569700000000002</v>
      </c>
      <c r="G8" s="489">
        <v>5</v>
      </c>
      <c r="H8" s="489">
        <v>-3.4430299999999998</v>
      </c>
      <c r="I8" s="490">
        <v>0.31139400000000006</v>
      </c>
      <c r="J8" s="491" t="s">
        <v>1</v>
      </c>
    </row>
    <row r="9" spans="1:10" ht="14.4" customHeight="1" x14ac:dyDescent="0.3">
      <c r="A9" s="487" t="s">
        <v>440</v>
      </c>
      <c r="B9" s="488" t="s">
        <v>585</v>
      </c>
      <c r="C9" s="489">
        <v>35.52337</v>
      </c>
      <c r="D9" s="489">
        <v>58.128149999999998</v>
      </c>
      <c r="E9" s="489"/>
      <c r="F9" s="489">
        <v>10.022730000000001</v>
      </c>
      <c r="G9" s="489">
        <v>47.782817382812496</v>
      </c>
      <c r="H9" s="489">
        <v>-37.760087382812493</v>
      </c>
      <c r="I9" s="490">
        <v>0.20975594468829253</v>
      </c>
      <c r="J9" s="491" t="s">
        <v>1</v>
      </c>
    </row>
    <row r="10" spans="1:10" ht="14.4" customHeight="1" x14ac:dyDescent="0.3">
      <c r="A10" s="487" t="s">
        <v>440</v>
      </c>
      <c r="B10" s="488" t="s">
        <v>586</v>
      </c>
      <c r="C10" s="489">
        <v>0</v>
      </c>
      <c r="D10" s="489">
        <v>0</v>
      </c>
      <c r="E10" s="489"/>
      <c r="F10" s="489">
        <v>0</v>
      </c>
      <c r="G10" s="489">
        <v>0</v>
      </c>
      <c r="H10" s="489">
        <v>0</v>
      </c>
      <c r="I10" s="490" t="s">
        <v>442</v>
      </c>
      <c r="J10" s="491" t="s">
        <v>1</v>
      </c>
    </row>
    <row r="11" spans="1:10" ht="14.4" customHeight="1" x14ac:dyDescent="0.3">
      <c r="A11" s="487" t="s">
        <v>440</v>
      </c>
      <c r="B11" s="488" t="s">
        <v>587</v>
      </c>
      <c r="C11" s="489">
        <v>0.51400000000000001</v>
      </c>
      <c r="D11" s="489">
        <v>0.74099999999999999</v>
      </c>
      <c r="E11" s="489"/>
      <c r="F11" s="489">
        <v>0.72</v>
      </c>
      <c r="G11" s="489">
        <v>1.5000000762939454</v>
      </c>
      <c r="H11" s="489">
        <v>-0.78000007629394541</v>
      </c>
      <c r="I11" s="490">
        <v>0.47999997558593871</v>
      </c>
      <c r="J11" s="491" t="s">
        <v>1</v>
      </c>
    </row>
    <row r="12" spans="1:10" ht="14.4" customHeight="1" x14ac:dyDescent="0.3">
      <c r="A12" s="487" t="s">
        <v>440</v>
      </c>
      <c r="B12" s="488" t="s">
        <v>588</v>
      </c>
      <c r="C12" s="489">
        <v>2.02</v>
      </c>
      <c r="D12" s="489">
        <v>3.9719999999999995</v>
      </c>
      <c r="E12" s="489"/>
      <c r="F12" s="489">
        <v>4.5259999999999998</v>
      </c>
      <c r="G12" s="489">
        <v>4.9556867675781247</v>
      </c>
      <c r="H12" s="489">
        <v>-0.42968676757812485</v>
      </c>
      <c r="I12" s="490">
        <v>0.91329420366329661</v>
      </c>
      <c r="J12" s="491" t="s">
        <v>1</v>
      </c>
    </row>
    <row r="13" spans="1:10" ht="14.4" customHeight="1" x14ac:dyDescent="0.3">
      <c r="A13" s="487" t="s">
        <v>440</v>
      </c>
      <c r="B13" s="488" t="s">
        <v>446</v>
      </c>
      <c r="C13" s="489">
        <v>1097.5244199999995</v>
      </c>
      <c r="D13" s="489">
        <v>1195.5884399999998</v>
      </c>
      <c r="E13" s="489"/>
      <c r="F13" s="489">
        <v>762.04353000000015</v>
      </c>
      <c r="G13" s="489">
        <v>1196.7385063934325</v>
      </c>
      <c r="H13" s="489">
        <v>-434.6949763934324</v>
      </c>
      <c r="I13" s="490">
        <v>0.63676695111661707</v>
      </c>
      <c r="J13" s="491" t="s">
        <v>447</v>
      </c>
    </row>
    <row r="15" spans="1:10" ht="14.4" customHeight="1" x14ac:dyDescent="0.3">
      <c r="A15" s="487" t="s">
        <v>440</v>
      </c>
      <c r="B15" s="488" t="s">
        <v>441</v>
      </c>
      <c r="C15" s="489" t="s">
        <v>442</v>
      </c>
      <c r="D15" s="489" t="s">
        <v>442</v>
      </c>
      <c r="E15" s="489"/>
      <c r="F15" s="489" t="s">
        <v>442</v>
      </c>
      <c r="G15" s="489" t="s">
        <v>442</v>
      </c>
      <c r="H15" s="489" t="s">
        <v>442</v>
      </c>
      <c r="I15" s="490" t="s">
        <v>442</v>
      </c>
      <c r="J15" s="491" t="s">
        <v>68</v>
      </c>
    </row>
    <row r="16" spans="1:10" ht="14.4" customHeight="1" x14ac:dyDescent="0.3">
      <c r="A16" s="487" t="s">
        <v>448</v>
      </c>
      <c r="B16" s="488" t="s">
        <v>449</v>
      </c>
      <c r="C16" s="489" t="s">
        <v>442</v>
      </c>
      <c r="D16" s="489" t="s">
        <v>442</v>
      </c>
      <c r="E16" s="489"/>
      <c r="F16" s="489" t="s">
        <v>442</v>
      </c>
      <c r="G16" s="489" t="s">
        <v>442</v>
      </c>
      <c r="H16" s="489" t="s">
        <v>442</v>
      </c>
      <c r="I16" s="490" t="s">
        <v>442</v>
      </c>
      <c r="J16" s="491" t="s">
        <v>0</v>
      </c>
    </row>
    <row r="17" spans="1:10" ht="14.4" customHeight="1" x14ac:dyDescent="0.3">
      <c r="A17" s="487" t="s">
        <v>448</v>
      </c>
      <c r="B17" s="488" t="s">
        <v>583</v>
      </c>
      <c r="C17" s="489">
        <v>0</v>
      </c>
      <c r="D17" s="489">
        <v>1.0224500000000001</v>
      </c>
      <c r="E17" s="489"/>
      <c r="F17" s="489">
        <v>0</v>
      </c>
      <c r="G17" s="489">
        <v>0</v>
      </c>
      <c r="H17" s="489">
        <v>0</v>
      </c>
      <c r="I17" s="490" t="s">
        <v>442</v>
      </c>
      <c r="J17" s="491" t="s">
        <v>1</v>
      </c>
    </row>
    <row r="18" spans="1:10" ht="14.4" customHeight="1" x14ac:dyDescent="0.3">
      <c r="A18" s="487" t="s">
        <v>448</v>
      </c>
      <c r="B18" s="488" t="s">
        <v>584</v>
      </c>
      <c r="C18" s="489">
        <v>1.2941099999999999</v>
      </c>
      <c r="D18" s="489">
        <v>1.5516399999999999</v>
      </c>
      <c r="E18" s="489"/>
      <c r="F18" s="489">
        <v>1.2369700000000001</v>
      </c>
      <c r="G18" s="489">
        <v>4</v>
      </c>
      <c r="H18" s="489">
        <v>-2.7630299999999997</v>
      </c>
      <c r="I18" s="490">
        <v>0.30924250000000003</v>
      </c>
      <c r="J18" s="491" t="s">
        <v>1</v>
      </c>
    </row>
    <row r="19" spans="1:10" ht="14.4" customHeight="1" x14ac:dyDescent="0.3">
      <c r="A19" s="487" t="s">
        <v>448</v>
      </c>
      <c r="B19" s="488" t="s">
        <v>585</v>
      </c>
      <c r="C19" s="489">
        <v>3.5486500000000003</v>
      </c>
      <c r="D19" s="489">
        <v>2.5083099999999998</v>
      </c>
      <c r="E19" s="489"/>
      <c r="F19" s="489">
        <v>1.7279800000000001</v>
      </c>
      <c r="G19" s="489">
        <v>4</v>
      </c>
      <c r="H19" s="489">
        <v>-2.2720199999999999</v>
      </c>
      <c r="I19" s="490">
        <v>0.43199500000000002</v>
      </c>
      <c r="J19" s="491" t="s">
        <v>1</v>
      </c>
    </row>
    <row r="20" spans="1:10" ht="14.4" customHeight="1" x14ac:dyDescent="0.3">
      <c r="A20" s="487" t="s">
        <v>448</v>
      </c>
      <c r="B20" s="488" t="s">
        <v>586</v>
      </c>
      <c r="C20" s="489">
        <v>0</v>
      </c>
      <c r="D20" s="489">
        <v>0</v>
      </c>
      <c r="E20" s="489"/>
      <c r="F20" s="489">
        <v>0</v>
      </c>
      <c r="G20" s="489">
        <v>0</v>
      </c>
      <c r="H20" s="489">
        <v>0</v>
      </c>
      <c r="I20" s="490" t="s">
        <v>442</v>
      </c>
      <c r="J20" s="491" t="s">
        <v>1</v>
      </c>
    </row>
    <row r="21" spans="1:10" ht="14.4" customHeight="1" x14ac:dyDescent="0.3">
      <c r="A21" s="487" t="s">
        <v>448</v>
      </c>
      <c r="B21" s="488" t="s">
        <v>587</v>
      </c>
      <c r="C21" s="489">
        <v>0.36099999999999999</v>
      </c>
      <c r="D21" s="489">
        <v>0.61899999999999999</v>
      </c>
      <c r="E21" s="489"/>
      <c r="F21" s="489">
        <v>0.54</v>
      </c>
      <c r="G21" s="489">
        <v>1</v>
      </c>
      <c r="H21" s="489">
        <v>-0.45999999999999996</v>
      </c>
      <c r="I21" s="490">
        <v>0.54</v>
      </c>
      <c r="J21" s="491" t="s">
        <v>1</v>
      </c>
    </row>
    <row r="22" spans="1:10" ht="14.4" customHeight="1" x14ac:dyDescent="0.3">
      <c r="A22" s="487" t="s">
        <v>448</v>
      </c>
      <c r="B22" s="488" t="s">
        <v>588</v>
      </c>
      <c r="C22" s="489">
        <v>1.1359999999999999</v>
      </c>
      <c r="D22" s="489">
        <v>1.6559999999999999</v>
      </c>
      <c r="E22" s="489"/>
      <c r="F22" s="489">
        <v>2.4060000000000001</v>
      </c>
      <c r="G22" s="489">
        <v>2</v>
      </c>
      <c r="H22" s="489">
        <v>0.40600000000000014</v>
      </c>
      <c r="I22" s="490">
        <v>1.2030000000000001</v>
      </c>
      <c r="J22" s="491" t="s">
        <v>1</v>
      </c>
    </row>
    <row r="23" spans="1:10" ht="14.4" customHeight="1" x14ac:dyDescent="0.3">
      <c r="A23" s="487" t="s">
        <v>448</v>
      </c>
      <c r="B23" s="488" t="s">
        <v>450</v>
      </c>
      <c r="C23" s="489">
        <v>6.3397600000000001</v>
      </c>
      <c r="D23" s="489">
        <v>7.3573999999999993</v>
      </c>
      <c r="E23" s="489"/>
      <c r="F23" s="489">
        <v>5.9109499999999997</v>
      </c>
      <c r="G23" s="489">
        <v>12</v>
      </c>
      <c r="H23" s="489">
        <v>-6.0890500000000003</v>
      </c>
      <c r="I23" s="490">
        <v>0.49257916666666662</v>
      </c>
      <c r="J23" s="491" t="s">
        <v>451</v>
      </c>
    </row>
    <row r="24" spans="1:10" ht="14.4" customHeight="1" x14ac:dyDescent="0.3">
      <c r="A24" s="487" t="s">
        <v>442</v>
      </c>
      <c r="B24" s="488" t="s">
        <v>442</v>
      </c>
      <c r="C24" s="489" t="s">
        <v>442</v>
      </c>
      <c r="D24" s="489" t="s">
        <v>442</v>
      </c>
      <c r="E24" s="489"/>
      <c r="F24" s="489" t="s">
        <v>442</v>
      </c>
      <c r="G24" s="489" t="s">
        <v>442</v>
      </c>
      <c r="H24" s="489" t="s">
        <v>442</v>
      </c>
      <c r="I24" s="490" t="s">
        <v>442</v>
      </c>
      <c r="J24" s="491" t="s">
        <v>452</v>
      </c>
    </row>
    <row r="25" spans="1:10" ht="14.4" customHeight="1" x14ac:dyDescent="0.3">
      <c r="A25" s="487" t="s">
        <v>453</v>
      </c>
      <c r="B25" s="488" t="s">
        <v>454</v>
      </c>
      <c r="C25" s="489" t="s">
        <v>442</v>
      </c>
      <c r="D25" s="489" t="s">
        <v>442</v>
      </c>
      <c r="E25" s="489"/>
      <c r="F25" s="489" t="s">
        <v>442</v>
      </c>
      <c r="G25" s="489" t="s">
        <v>442</v>
      </c>
      <c r="H25" s="489" t="s">
        <v>442</v>
      </c>
      <c r="I25" s="490" t="s">
        <v>442</v>
      </c>
      <c r="J25" s="491" t="s">
        <v>0</v>
      </c>
    </row>
    <row r="26" spans="1:10" ht="14.4" customHeight="1" x14ac:dyDescent="0.3">
      <c r="A26" s="487" t="s">
        <v>453</v>
      </c>
      <c r="B26" s="488" t="s">
        <v>582</v>
      </c>
      <c r="C26" s="489">
        <v>1033.9112399999997</v>
      </c>
      <c r="D26" s="489">
        <v>982.13672999999994</v>
      </c>
      <c r="E26" s="489"/>
      <c r="F26" s="489">
        <v>683.2722100000002</v>
      </c>
      <c r="G26" s="489">
        <v>1050</v>
      </c>
      <c r="H26" s="489">
        <v>-366.7277899999998</v>
      </c>
      <c r="I26" s="490">
        <v>0.65073543809523826</v>
      </c>
      <c r="J26" s="491" t="s">
        <v>1</v>
      </c>
    </row>
    <row r="27" spans="1:10" ht="14.4" customHeight="1" x14ac:dyDescent="0.3">
      <c r="A27" s="487" t="s">
        <v>453</v>
      </c>
      <c r="B27" s="488" t="s">
        <v>583</v>
      </c>
      <c r="C27" s="489">
        <v>22.904199999999999</v>
      </c>
      <c r="D27" s="489">
        <v>147.02829</v>
      </c>
      <c r="E27" s="489"/>
      <c r="F27" s="489">
        <v>61.945620000000005</v>
      </c>
      <c r="G27" s="489">
        <v>87</v>
      </c>
      <c r="H27" s="489">
        <v>-25.054379999999995</v>
      </c>
      <c r="I27" s="490">
        <v>0.71201862068965527</v>
      </c>
      <c r="J27" s="491" t="s">
        <v>1</v>
      </c>
    </row>
    <row r="28" spans="1:10" ht="14.4" customHeight="1" x14ac:dyDescent="0.3">
      <c r="A28" s="487" t="s">
        <v>453</v>
      </c>
      <c r="B28" s="488" t="s">
        <v>584</v>
      </c>
      <c r="C28" s="489">
        <v>1.3574999999999999</v>
      </c>
      <c r="D28" s="489">
        <v>1.0081800000000001</v>
      </c>
      <c r="E28" s="489"/>
      <c r="F28" s="489">
        <v>0.32</v>
      </c>
      <c r="G28" s="489">
        <v>1</v>
      </c>
      <c r="H28" s="489">
        <v>-0.67999999999999994</v>
      </c>
      <c r="I28" s="490">
        <v>0.32</v>
      </c>
      <c r="J28" s="491" t="s">
        <v>1</v>
      </c>
    </row>
    <row r="29" spans="1:10" ht="14.4" customHeight="1" x14ac:dyDescent="0.3">
      <c r="A29" s="487" t="s">
        <v>453</v>
      </c>
      <c r="B29" s="488" t="s">
        <v>585</v>
      </c>
      <c r="C29" s="489">
        <v>31.974720000000001</v>
      </c>
      <c r="D29" s="489">
        <v>55.619839999999996</v>
      </c>
      <c r="E29" s="489"/>
      <c r="F29" s="489">
        <v>8.2947500000000005</v>
      </c>
      <c r="G29" s="489">
        <v>43</v>
      </c>
      <c r="H29" s="489">
        <v>-34.705249999999999</v>
      </c>
      <c r="I29" s="490">
        <v>0.19290116279069769</v>
      </c>
      <c r="J29" s="491" t="s">
        <v>1</v>
      </c>
    </row>
    <row r="30" spans="1:10" ht="14.4" customHeight="1" x14ac:dyDescent="0.3">
      <c r="A30" s="487" t="s">
        <v>453</v>
      </c>
      <c r="B30" s="488" t="s">
        <v>587</v>
      </c>
      <c r="C30" s="489">
        <v>0.153</v>
      </c>
      <c r="D30" s="489">
        <v>0.122</v>
      </c>
      <c r="E30" s="489"/>
      <c r="F30" s="489">
        <v>0.18</v>
      </c>
      <c r="G30" s="489">
        <v>0</v>
      </c>
      <c r="H30" s="489">
        <v>0.18</v>
      </c>
      <c r="I30" s="490" t="s">
        <v>442</v>
      </c>
      <c r="J30" s="491" t="s">
        <v>1</v>
      </c>
    </row>
    <row r="31" spans="1:10" ht="14.4" customHeight="1" x14ac:dyDescent="0.3">
      <c r="A31" s="487" t="s">
        <v>453</v>
      </c>
      <c r="B31" s="488" t="s">
        <v>588</v>
      </c>
      <c r="C31" s="489">
        <v>0.88400000000000001</v>
      </c>
      <c r="D31" s="489">
        <v>2.3159999999999998</v>
      </c>
      <c r="E31" s="489"/>
      <c r="F31" s="489">
        <v>2.12</v>
      </c>
      <c r="G31" s="489">
        <v>3</v>
      </c>
      <c r="H31" s="489">
        <v>-0.87999999999999989</v>
      </c>
      <c r="I31" s="490">
        <v>0.70666666666666667</v>
      </c>
      <c r="J31" s="491" t="s">
        <v>1</v>
      </c>
    </row>
    <row r="32" spans="1:10" ht="14.4" customHeight="1" x14ac:dyDescent="0.3">
      <c r="A32" s="487" t="s">
        <v>453</v>
      </c>
      <c r="B32" s="488" t="s">
        <v>455</v>
      </c>
      <c r="C32" s="489">
        <v>1091.1846599999997</v>
      </c>
      <c r="D32" s="489">
        <v>1188.2310400000001</v>
      </c>
      <c r="E32" s="489"/>
      <c r="F32" s="489">
        <v>756.13258000000019</v>
      </c>
      <c r="G32" s="489">
        <v>1185</v>
      </c>
      <c r="H32" s="489">
        <v>-428.86741999999981</v>
      </c>
      <c r="I32" s="490">
        <v>0.63808656540084407</v>
      </c>
      <c r="J32" s="491" t="s">
        <v>451</v>
      </c>
    </row>
    <row r="33" spans="1:10" ht="14.4" customHeight="1" x14ac:dyDescent="0.3">
      <c r="A33" s="487" t="s">
        <v>442</v>
      </c>
      <c r="B33" s="488" t="s">
        <v>442</v>
      </c>
      <c r="C33" s="489" t="s">
        <v>442</v>
      </c>
      <c r="D33" s="489" t="s">
        <v>442</v>
      </c>
      <c r="E33" s="489"/>
      <c r="F33" s="489" t="s">
        <v>442</v>
      </c>
      <c r="G33" s="489" t="s">
        <v>442</v>
      </c>
      <c r="H33" s="489" t="s">
        <v>442</v>
      </c>
      <c r="I33" s="490" t="s">
        <v>442</v>
      </c>
      <c r="J33" s="491" t="s">
        <v>452</v>
      </c>
    </row>
    <row r="34" spans="1:10" ht="14.4" customHeight="1" x14ac:dyDescent="0.3">
      <c r="A34" s="487" t="s">
        <v>440</v>
      </c>
      <c r="B34" s="488" t="s">
        <v>446</v>
      </c>
      <c r="C34" s="489">
        <v>1097.5244199999997</v>
      </c>
      <c r="D34" s="489">
        <v>1195.5884400000002</v>
      </c>
      <c r="E34" s="489"/>
      <c r="F34" s="489">
        <v>762.04353000000015</v>
      </c>
      <c r="G34" s="489">
        <v>1197</v>
      </c>
      <c r="H34" s="489">
        <v>-434.95646999999985</v>
      </c>
      <c r="I34" s="490">
        <v>0.63662784461152899</v>
      </c>
      <c r="J34" s="491" t="s">
        <v>447</v>
      </c>
    </row>
  </sheetData>
  <mergeCells count="3">
    <mergeCell ref="A1:I1"/>
    <mergeCell ref="F3:I3"/>
    <mergeCell ref="C4:D4"/>
  </mergeCells>
  <conditionalFormatting sqref="F14 F35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4">
    <cfRule type="expression" dxfId="11" priority="6">
      <formula>$H15&gt;0</formula>
    </cfRule>
  </conditionalFormatting>
  <conditionalFormatting sqref="A15:A34">
    <cfRule type="expression" dxfId="10" priority="5">
      <formula>AND($J15&lt;&gt;"mezeraKL",$J15&lt;&gt;"")</formula>
    </cfRule>
  </conditionalFormatting>
  <conditionalFormatting sqref="I15:I34">
    <cfRule type="expression" dxfId="9" priority="7">
      <formula>$I15&gt;1</formula>
    </cfRule>
  </conditionalFormatting>
  <conditionalFormatting sqref="B15:B34">
    <cfRule type="expression" dxfId="8" priority="4">
      <formula>OR($J15="NS",$J15="SumaNS",$J15="Účet")</formula>
    </cfRule>
  </conditionalFormatting>
  <conditionalFormatting sqref="A15:D34 F15:I34">
    <cfRule type="expression" dxfId="7" priority="8">
      <formula>AND($J15&lt;&gt;"",$J15&lt;&gt;"mezeraKL")</formula>
    </cfRule>
  </conditionalFormatting>
  <conditionalFormatting sqref="B15:D34 F15:I34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4 F15:I34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765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14.662470913483691</v>
      </c>
      <c r="J3" s="98">
        <f>SUBTOTAL(9,J5:J1048576)</f>
        <v>52520</v>
      </c>
      <c r="K3" s="99">
        <f>SUBTOTAL(9,K5:K1048576)</f>
        <v>770072.97237616347</v>
      </c>
    </row>
    <row r="4" spans="1:11" s="208" customFormat="1" ht="14.4" customHeight="1" thickBot="1" x14ac:dyDescent="0.3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440</v>
      </c>
      <c r="B5" s="565" t="s">
        <v>441</v>
      </c>
      <c r="C5" s="568" t="s">
        <v>448</v>
      </c>
      <c r="D5" s="612" t="s">
        <v>449</v>
      </c>
      <c r="E5" s="568" t="s">
        <v>589</v>
      </c>
      <c r="F5" s="612" t="s">
        <v>590</v>
      </c>
      <c r="G5" s="568" t="s">
        <v>591</v>
      </c>
      <c r="H5" s="568" t="s">
        <v>592</v>
      </c>
      <c r="I5" s="116">
        <v>0.63999998569488525</v>
      </c>
      <c r="J5" s="116">
        <v>500</v>
      </c>
      <c r="K5" s="591">
        <v>320</v>
      </c>
    </row>
    <row r="6" spans="1:11" ht="14.4" customHeight="1" x14ac:dyDescent="0.3">
      <c r="A6" s="571" t="s">
        <v>440</v>
      </c>
      <c r="B6" s="572" t="s">
        <v>441</v>
      </c>
      <c r="C6" s="575" t="s">
        <v>448</v>
      </c>
      <c r="D6" s="613" t="s">
        <v>449</v>
      </c>
      <c r="E6" s="575" t="s">
        <v>589</v>
      </c>
      <c r="F6" s="613" t="s">
        <v>590</v>
      </c>
      <c r="G6" s="575" t="s">
        <v>593</v>
      </c>
      <c r="H6" s="575" t="s">
        <v>594</v>
      </c>
      <c r="I6" s="592">
        <v>27.876666386922199</v>
      </c>
      <c r="J6" s="592">
        <v>3</v>
      </c>
      <c r="K6" s="593">
        <v>83.629999160766602</v>
      </c>
    </row>
    <row r="7" spans="1:11" ht="14.4" customHeight="1" x14ac:dyDescent="0.3">
      <c r="A7" s="571" t="s">
        <v>440</v>
      </c>
      <c r="B7" s="572" t="s">
        <v>441</v>
      </c>
      <c r="C7" s="575" t="s">
        <v>448</v>
      </c>
      <c r="D7" s="613" t="s">
        <v>449</v>
      </c>
      <c r="E7" s="575" t="s">
        <v>589</v>
      </c>
      <c r="F7" s="613" t="s">
        <v>590</v>
      </c>
      <c r="G7" s="575" t="s">
        <v>595</v>
      </c>
      <c r="H7" s="575" t="s">
        <v>596</v>
      </c>
      <c r="I7" s="592">
        <v>28.733332951863606</v>
      </c>
      <c r="J7" s="592">
        <v>29</v>
      </c>
      <c r="K7" s="593">
        <v>833.33999633789062</v>
      </c>
    </row>
    <row r="8" spans="1:11" ht="14.4" customHeight="1" x14ac:dyDescent="0.3">
      <c r="A8" s="571" t="s">
        <v>440</v>
      </c>
      <c r="B8" s="572" t="s">
        <v>441</v>
      </c>
      <c r="C8" s="575" t="s">
        <v>448</v>
      </c>
      <c r="D8" s="613" t="s">
        <v>449</v>
      </c>
      <c r="E8" s="575" t="s">
        <v>597</v>
      </c>
      <c r="F8" s="613" t="s">
        <v>598</v>
      </c>
      <c r="G8" s="575" t="s">
        <v>599</v>
      </c>
      <c r="H8" s="575" t="s">
        <v>600</v>
      </c>
      <c r="I8" s="592">
        <v>9.9999997764825821E-3</v>
      </c>
      <c r="J8" s="592">
        <v>300</v>
      </c>
      <c r="K8" s="593">
        <v>3</v>
      </c>
    </row>
    <row r="9" spans="1:11" ht="14.4" customHeight="1" x14ac:dyDescent="0.3">
      <c r="A9" s="571" t="s">
        <v>440</v>
      </c>
      <c r="B9" s="572" t="s">
        <v>441</v>
      </c>
      <c r="C9" s="575" t="s">
        <v>448</v>
      </c>
      <c r="D9" s="613" t="s">
        <v>449</v>
      </c>
      <c r="E9" s="575" t="s">
        <v>597</v>
      </c>
      <c r="F9" s="613" t="s">
        <v>598</v>
      </c>
      <c r="G9" s="575" t="s">
        <v>601</v>
      </c>
      <c r="H9" s="575" t="s">
        <v>602</v>
      </c>
      <c r="I9" s="592">
        <v>140.39999389648437</v>
      </c>
      <c r="J9" s="592">
        <v>2</v>
      </c>
      <c r="K9" s="593">
        <v>280.79998779296875</v>
      </c>
    </row>
    <row r="10" spans="1:11" ht="14.4" customHeight="1" x14ac:dyDescent="0.3">
      <c r="A10" s="571" t="s">
        <v>440</v>
      </c>
      <c r="B10" s="572" t="s">
        <v>441</v>
      </c>
      <c r="C10" s="575" t="s">
        <v>448</v>
      </c>
      <c r="D10" s="613" t="s">
        <v>449</v>
      </c>
      <c r="E10" s="575" t="s">
        <v>597</v>
      </c>
      <c r="F10" s="613" t="s">
        <v>598</v>
      </c>
      <c r="G10" s="575" t="s">
        <v>603</v>
      </c>
      <c r="H10" s="575" t="s">
        <v>604</v>
      </c>
      <c r="I10" s="592">
        <v>0.25</v>
      </c>
      <c r="J10" s="592">
        <v>200</v>
      </c>
      <c r="K10" s="593">
        <v>50</v>
      </c>
    </row>
    <row r="11" spans="1:11" ht="14.4" customHeight="1" x14ac:dyDescent="0.3">
      <c r="A11" s="571" t="s">
        <v>440</v>
      </c>
      <c r="B11" s="572" t="s">
        <v>441</v>
      </c>
      <c r="C11" s="575" t="s">
        <v>448</v>
      </c>
      <c r="D11" s="613" t="s">
        <v>449</v>
      </c>
      <c r="E11" s="575" t="s">
        <v>597</v>
      </c>
      <c r="F11" s="613" t="s">
        <v>598</v>
      </c>
      <c r="G11" s="575" t="s">
        <v>605</v>
      </c>
      <c r="H11" s="575" t="s">
        <v>606</v>
      </c>
      <c r="I11" s="592">
        <v>15.039999961853027</v>
      </c>
      <c r="J11" s="592">
        <v>1</v>
      </c>
      <c r="K11" s="593">
        <v>15.039999961853027</v>
      </c>
    </row>
    <row r="12" spans="1:11" ht="14.4" customHeight="1" x14ac:dyDescent="0.3">
      <c r="A12" s="571" t="s">
        <v>440</v>
      </c>
      <c r="B12" s="572" t="s">
        <v>441</v>
      </c>
      <c r="C12" s="575" t="s">
        <v>448</v>
      </c>
      <c r="D12" s="613" t="s">
        <v>449</v>
      </c>
      <c r="E12" s="575" t="s">
        <v>597</v>
      </c>
      <c r="F12" s="613" t="s">
        <v>598</v>
      </c>
      <c r="G12" s="575" t="s">
        <v>607</v>
      </c>
      <c r="H12" s="575" t="s">
        <v>608</v>
      </c>
      <c r="I12" s="592">
        <v>6.2399997711181641</v>
      </c>
      <c r="J12" s="592">
        <v>1</v>
      </c>
      <c r="K12" s="593">
        <v>6.2399997711181641</v>
      </c>
    </row>
    <row r="13" spans="1:11" ht="14.4" customHeight="1" x14ac:dyDescent="0.3">
      <c r="A13" s="571" t="s">
        <v>440</v>
      </c>
      <c r="B13" s="572" t="s">
        <v>441</v>
      </c>
      <c r="C13" s="575" t="s">
        <v>448</v>
      </c>
      <c r="D13" s="613" t="s">
        <v>449</v>
      </c>
      <c r="E13" s="575" t="s">
        <v>597</v>
      </c>
      <c r="F13" s="613" t="s">
        <v>598</v>
      </c>
      <c r="G13" s="575" t="s">
        <v>609</v>
      </c>
      <c r="H13" s="575" t="s">
        <v>610</v>
      </c>
      <c r="I13" s="592">
        <v>2.369999885559082</v>
      </c>
      <c r="J13" s="592">
        <v>20</v>
      </c>
      <c r="K13" s="593">
        <v>47.400001525878906</v>
      </c>
    </row>
    <row r="14" spans="1:11" ht="14.4" customHeight="1" x14ac:dyDescent="0.3">
      <c r="A14" s="571" t="s">
        <v>440</v>
      </c>
      <c r="B14" s="572" t="s">
        <v>441</v>
      </c>
      <c r="C14" s="575" t="s">
        <v>448</v>
      </c>
      <c r="D14" s="613" t="s">
        <v>449</v>
      </c>
      <c r="E14" s="575" t="s">
        <v>597</v>
      </c>
      <c r="F14" s="613" t="s">
        <v>598</v>
      </c>
      <c r="G14" s="575" t="s">
        <v>611</v>
      </c>
      <c r="H14" s="575" t="s">
        <v>612</v>
      </c>
      <c r="I14" s="592">
        <v>2.0333333015441895</v>
      </c>
      <c r="J14" s="592">
        <v>350</v>
      </c>
      <c r="K14" s="593">
        <v>712</v>
      </c>
    </row>
    <row r="15" spans="1:11" ht="14.4" customHeight="1" x14ac:dyDescent="0.3">
      <c r="A15" s="571" t="s">
        <v>440</v>
      </c>
      <c r="B15" s="572" t="s">
        <v>441</v>
      </c>
      <c r="C15" s="575" t="s">
        <v>448</v>
      </c>
      <c r="D15" s="613" t="s">
        <v>449</v>
      </c>
      <c r="E15" s="575" t="s">
        <v>597</v>
      </c>
      <c r="F15" s="613" t="s">
        <v>598</v>
      </c>
      <c r="G15" s="575" t="s">
        <v>613</v>
      </c>
      <c r="H15" s="575" t="s">
        <v>614</v>
      </c>
      <c r="I15" s="592">
        <v>2.1600000858306885</v>
      </c>
      <c r="J15" s="592">
        <v>50</v>
      </c>
      <c r="K15" s="593">
        <v>108</v>
      </c>
    </row>
    <row r="16" spans="1:11" ht="14.4" customHeight="1" x14ac:dyDescent="0.3">
      <c r="A16" s="571" t="s">
        <v>440</v>
      </c>
      <c r="B16" s="572" t="s">
        <v>441</v>
      </c>
      <c r="C16" s="575" t="s">
        <v>448</v>
      </c>
      <c r="D16" s="613" t="s">
        <v>449</v>
      </c>
      <c r="E16" s="575" t="s">
        <v>597</v>
      </c>
      <c r="F16" s="613" t="s">
        <v>598</v>
      </c>
      <c r="G16" s="575" t="s">
        <v>615</v>
      </c>
      <c r="H16" s="575" t="s">
        <v>616</v>
      </c>
      <c r="I16" s="592">
        <v>2.5274999737739563</v>
      </c>
      <c r="J16" s="592">
        <v>200</v>
      </c>
      <c r="K16" s="593">
        <v>505.49999237060547</v>
      </c>
    </row>
    <row r="17" spans="1:11" ht="14.4" customHeight="1" x14ac:dyDescent="0.3">
      <c r="A17" s="571" t="s">
        <v>440</v>
      </c>
      <c r="B17" s="572" t="s">
        <v>441</v>
      </c>
      <c r="C17" s="575" t="s">
        <v>448</v>
      </c>
      <c r="D17" s="613" t="s">
        <v>449</v>
      </c>
      <c r="E17" s="575" t="s">
        <v>617</v>
      </c>
      <c r="F17" s="613" t="s">
        <v>618</v>
      </c>
      <c r="G17" s="575" t="s">
        <v>619</v>
      </c>
      <c r="H17" s="575" t="s">
        <v>620</v>
      </c>
      <c r="I17" s="592">
        <v>1.7999999523162842</v>
      </c>
      <c r="J17" s="592">
        <v>300</v>
      </c>
      <c r="K17" s="593">
        <v>540</v>
      </c>
    </row>
    <row r="18" spans="1:11" ht="14.4" customHeight="1" x14ac:dyDescent="0.3">
      <c r="A18" s="571" t="s">
        <v>440</v>
      </c>
      <c r="B18" s="572" t="s">
        <v>441</v>
      </c>
      <c r="C18" s="575" t="s">
        <v>448</v>
      </c>
      <c r="D18" s="613" t="s">
        <v>449</v>
      </c>
      <c r="E18" s="575" t="s">
        <v>621</v>
      </c>
      <c r="F18" s="613" t="s">
        <v>622</v>
      </c>
      <c r="G18" s="575" t="s">
        <v>623</v>
      </c>
      <c r="H18" s="575" t="s">
        <v>624</v>
      </c>
      <c r="I18" s="592">
        <v>0.63333332538604736</v>
      </c>
      <c r="J18" s="592">
        <v>800</v>
      </c>
      <c r="K18" s="593">
        <v>508</v>
      </c>
    </row>
    <row r="19" spans="1:11" ht="14.4" customHeight="1" x14ac:dyDescent="0.3">
      <c r="A19" s="571" t="s">
        <v>440</v>
      </c>
      <c r="B19" s="572" t="s">
        <v>441</v>
      </c>
      <c r="C19" s="575" t="s">
        <v>448</v>
      </c>
      <c r="D19" s="613" t="s">
        <v>449</v>
      </c>
      <c r="E19" s="575" t="s">
        <v>621</v>
      </c>
      <c r="F19" s="613" t="s">
        <v>622</v>
      </c>
      <c r="G19" s="575" t="s">
        <v>625</v>
      </c>
      <c r="H19" s="575" t="s">
        <v>626</v>
      </c>
      <c r="I19" s="592">
        <v>0.63333332538604736</v>
      </c>
      <c r="J19" s="592">
        <v>2200</v>
      </c>
      <c r="K19" s="593">
        <v>1394</v>
      </c>
    </row>
    <row r="20" spans="1:11" ht="14.4" customHeight="1" x14ac:dyDescent="0.3">
      <c r="A20" s="571" t="s">
        <v>440</v>
      </c>
      <c r="B20" s="572" t="s">
        <v>441</v>
      </c>
      <c r="C20" s="575" t="s">
        <v>448</v>
      </c>
      <c r="D20" s="613" t="s">
        <v>449</v>
      </c>
      <c r="E20" s="575" t="s">
        <v>621</v>
      </c>
      <c r="F20" s="613" t="s">
        <v>622</v>
      </c>
      <c r="G20" s="575" t="s">
        <v>627</v>
      </c>
      <c r="H20" s="575" t="s">
        <v>628</v>
      </c>
      <c r="I20" s="592">
        <v>0.62999999523162842</v>
      </c>
      <c r="J20" s="592">
        <v>800</v>
      </c>
      <c r="K20" s="593">
        <v>504</v>
      </c>
    </row>
    <row r="21" spans="1:11" ht="14.4" customHeight="1" x14ac:dyDescent="0.3">
      <c r="A21" s="571" t="s">
        <v>440</v>
      </c>
      <c r="B21" s="572" t="s">
        <v>441</v>
      </c>
      <c r="C21" s="575" t="s">
        <v>453</v>
      </c>
      <c r="D21" s="613" t="s">
        <v>454</v>
      </c>
      <c r="E21" s="575" t="s">
        <v>629</v>
      </c>
      <c r="F21" s="613" t="s">
        <v>630</v>
      </c>
      <c r="G21" s="575" t="s">
        <v>631</v>
      </c>
      <c r="H21" s="575" t="s">
        <v>632</v>
      </c>
      <c r="I21" s="592">
        <v>1337.050048828125</v>
      </c>
      <c r="J21" s="592">
        <v>20</v>
      </c>
      <c r="K21" s="593">
        <v>26741</v>
      </c>
    </row>
    <row r="22" spans="1:11" ht="14.4" customHeight="1" x14ac:dyDescent="0.3">
      <c r="A22" s="571" t="s">
        <v>440</v>
      </c>
      <c r="B22" s="572" t="s">
        <v>441</v>
      </c>
      <c r="C22" s="575" t="s">
        <v>453</v>
      </c>
      <c r="D22" s="613" t="s">
        <v>454</v>
      </c>
      <c r="E22" s="575" t="s">
        <v>629</v>
      </c>
      <c r="F22" s="613" t="s">
        <v>630</v>
      </c>
      <c r="G22" s="575" t="s">
        <v>633</v>
      </c>
      <c r="H22" s="575" t="s">
        <v>634</v>
      </c>
      <c r="I22" s="592">
        <v>182.71000671386719</v>
      </c>
      <c r="J22" s="592">
        <v>2</v>
      </c>
      <c r="K22" s="593">
        <v>365.42001342773437</v>
      </c>
    </row>
    <row r="23" spans="1:11" ht="14.4" customHeight="1" x14ac:dyDescent="0.3">
      <c r="A23" s="571" t="s">
        <v>440</v>
      </c>
      <c r="B23" s="572" t="s">
        <v>441</v>
      </c>
      <c r="C23" s="575" t="s">
        <v>453</v>
      </c>
      <c r="D23" s="613" t="s">
        <v>454</v>
      </c>
      <c r="E23" s="575" t="s">
        <v>629</v>
      </c>
      <c r="F23" s="613" t="s">
        <v>630</v>
      </c>
      <c r="G23" s="575" t="s">
        <v>635</v>
      </c>
      <c r="H23" s="575" t="s">
        <v>636</v>
      </c>
      <c r="I23" s="592">
        <v>4525.39990234375</v>
      </c>
      <c r="J23" s="592">
        <v>1</v>
      </c>
      <c r="K23" s="593">
        <v>4525.39990234375</v>
      </c>
    </row>
    <row r="24" spans="1:11" ht="14.4" customHeight="1" x14ac:dyDescent="0.3">
      <c r="A24" s="571" t="s">
        <v>440</v>
      </c>
      <c r="B24" s="572" t="s">
        <v>441</v>
      </c>
      <c r="C24" s="575" t="s">
        <v>453</v>
      </c>
      <c r="D24" s="613" t="s">
        <v>454</v>
      </c>
      <c r="E24" s="575" t="s">
        <v>629</v>
      </c>
      <c r="F24" s="613" t="s">
        <v>630</v>
      </c>
      <c r="G24" s="575" t="s">
        <v>637</v>
      </c>
      <c r="H24" s="575" t="s">
        <v>638</v>
      </c>
      <c r="I24" s="592">
        <v>48665.5</v>
      </c>
      <c r="J24" s="592">
        <v>2</v>
      </c>
      <c r="K24" s="593">
        <v>97331</v>
      </c>
    </row>
    <row r="25" spans="1:11" ht="14.4" customHeight="1" x14ac:dyDescent="0.3">
      <c r="A25" s="571" t="s">
        <v>440</v>
      </c>
      <c r="B25" s="572" t="s">
        <v>441</v>
      </c>
      <c r="C25" s="575" t="s">
        <v>453</v>
      </c>
      <c r="D25" s="613" t="s">
        <v>454</v>
      </c>
      <c r="E25" s="575" t="s">
        <v>629</v>
      </c>
      <c r="F25" s="613" t="s">
        <v>630</v>
      </c>
      <c r="G25" s="575" t="s">
        <v>639</v>
      </c>
      <c r="H25" s="575" t="s">
        <v>640</v>
      </c>
      <c r="I25" s="592">
        <v>146.29454171534954</v>
      </c>
      <c r="J25" s="592">
        <v>2</v>
      </c>
      <c r="K25" s="593">
        <v>292.58908343069908</v>
      </c>
    </row>
    <row r="26" spans="1:11" ht="14.4" customHeight="1" x14ac:dyDescent="0.3">
      <c r="A26" s="571" t="s">
        <v>440</v>
      </c>
      <c r="B26" s="572" t="s">
        <v>441</v>
      </c>
      <c r="C26" s="575" t="s">
        <v>453</v>
      </c>
      <c r="D26" s="613" t="s">
        <v>454</v>
      </c>
      <c r="E26" s="575" t="s">
        <v>629</v>
      </c>
      <c r="F26" s="613" t="s">
        <v>630</v>
      </c>
      <c r="G26" s="575" t="s">
        <v>641</v>
      </c>
      <c r="H26" s="575" t="s">
        <v>642</v>
      </c>
      <c r="I26" s="592">
        <v>478</v>
      </c>
      <c r="J26" s="592">
        <v>6</v>
      </c>
      <c r="K26" s="593">
        <v>2868</v>
      </c>
    </row>
    <row r="27" spans="1:11" ht="14.4" customHeight="1" x14ac:dyDescent="0.3">
      <c r="A27" s="571" t="s">
        <v>440</v>
      </c>
      <c r="B27" s="572" t="s">
        <v>441</v>
      </c>
      <c r="C27" s="575" t="s">
        <v>453</v>
      </c>
      <c r="D27" s="613" t="s">
        <v>454</v>
      </c>
      <c r="E27" s="575" t="s">
        <v>629</v>
      </c>
      <c r="F27" s="613" t="s">
        <v>630</v>
      </c>
      <c r="G27" s="575" t="s">
        <v>643</v>
      </c>
      <c r="H27" s="575" t="s">
        <v>644</v>
      </c>
      <c r="I27" s="592">
        <v>18150</v>
      </c>
      <c r="J27" s="592">
        <v>1</v>
      </c>
      <c r="K27" s="593">
        <v>18150</v>
      </c>
    </row>
    <row r="28" spans="1:11" ht="14.4" customHeight="1" x14ac:dyDescent="0.3">
      <c r="A28" s="571" t="s">
        <v>440</v>
      </c>
      <c r="B28" s="572" t="s">
        <v>441</v>
      </c>
      <c r="C28" s="575" t="s">
        <v>453</v>
      </c>
      <c r="D28" s="613" t="s">
        <v>454</v>
      </c>
      <c r="E28" s="575" t="s">
        <v>629</v>
      </c>
      <c r="F28" s="613" t="s">
        <v>630</v>
      </c>
      <c r="G28" s="575" t="s">
        <v>645</v>
      </c>
      <c r="H28" s="575" t="s">
        <v>646</v>
      </c>
      <c r="I28" s="592">
        <v>2843.5</v>
      </c>
      <c r="J28" s="592">
        <v>1</v>
      </c>
      <c r="K28" s="593">
        <v>2843.5</v>
      </c>
    </row>
    <row r="29" spans="1:11" ht="14.4" customHeight="1" x14ac:dyDescent="0.3">
      <c r="A29" s="571" t="s">
        <v>440</v>
      </c>
      <c r="B29" s="572" t="s">
        <v>441</v>
      </c>
      <c r="C29" s="575" t="s">
        <v>453</v>
      </c>
      <c r="D29" s="613" t="s">
        <v>454</v>
      </c>
      <c r="E29" s="575" t="s">
        <v>629</v>
      </c>
      <c r="F29" s="613" t="s">
        <v>630</v>
      </c>
      <c r="G29" s="575" t="s">
        <v>647</v>
      </c>
      <c r="H29" s="575" t="s">
        <v>648</v>
      </c>
      <c r="I29" s="592">
        <v>307.39999389648437</v>
      </c>
      <c r="J29" s="592">
        <v>1</v>
      </c>
      <c r="K29" s="593">
        <v>307.39999389648437</v>
      </c>
    </row>
    <row r="30" spans="1:11" ht="14.4" customHeight="1" x14ac:dyDescent="0.3">
      <c r="A30" s="571" t="s">
        <v>440</v>
      </c>
      <c r="B30" s="572" t="s">
        <v>441</v>
      </c>
      <c r="C30" s="575" t="s">
        <v>453</v>
      </c>
      <c r="D30" s="613" t="s">
        <v>454</v>
      </c>
      <c r="E30" s="575" t="s">
        <v>629</v>
      </c>
      <c r="F30" s="613" t="s">
        <v>630</v>
      </c>
      <c r="G30" s="575" t="s">
        <v>649</v>
      </c>
      <c r="H30" s="575" t="s">
        <v>650</v>
      </c>
      <c r="I30" s="592">
        <v>168.50388252386671</v>
      </c>
      <c r="J30" s="592">
        <v>2</v>
      </c>
      <c r="K30" s="593">
        <v>337.00776504773341</v>
      </c>
    </row>
    <row r="31" spans="1:11" ht="14.4" customHeight="1" x14ac:dyDescent="0.3">
      <c r="A31" s="571" t="s">
        <v>440</v>
      </c>
      <c r="B31" s="572" t="s">
        <v>441</v>
      </c>
      <c r="C31" s="575" t="s">
        <v>453</v>
      </c>
      <c r="D31" s="613" t="s">
        <v>454</v>
      </c>
      <c r="E31" s="575" t="s">
        <v>629</v>
      </c>
      <c r="F31" s="613" t="s">
        <v>630</v>
      </c>
      <c r="G31" s="575" t="s">
        <v>651</v>
      </c>
      <c r="H31" s="575" t="s">
        <v>652</v>
      </c>
      <c r="I31" s="592">
        <v>97.650001525878906</v>
      </c>
      <c r="J31" s="592">
        <v>1</v>
      </c>
      <c r="K31" s="593">
        <v>97.650001525878906</v>
      </c>
    </row>
    <row r="32" spans="1:11" ht="14.4" customHeight="1" x14ac:dyDescent="0.3">
      <c r="A32" s="571" t="s">
        <v>440</v>
      </c>
      <c r="B32" s="572" t="s">
        <v>441</v>
      </c>
      <c r="C32" s="575" t="s">
        <v>453</v>
      </c>
      <c r="D32" s="613" t="s">
        <v>454</v>
      </c>
      <c r="E32" s="575" t="s">
        <v>629</v>
      </c>
      <c r="F32" s="613" t="s">
        <v>630</v>
      </c>
      <c r="G32" s="575" t="s">
        <v>653</v>
      </c>
      <c r="H32" s="575" t="s">
        <v>654</v>
      </c>
      <c r="I32" s="592">
        <v>3739</v>
      </c>
      <c r="J32" s="592">
        <v>2</v>
      </c>
      <c r="K32" s="593">
        <v>7478</v>
      </c>
    </row>
    <row r="33" spans="1:11" ht="14.4" customHeight="1" x14ac:dyDescent="0.3">
      <c r="A33" s="571" t="s">
        <v>440</v>
      </c>
      <c r="B33" s="572" t="s">
        <v>441</v>
      </c>
      <c r="C33" s="575" t="s">
        <v>453</v>
      </c>
      <c r="D33" s="613" t="s">
        <v>454</v>
      </c>
      <c r="E33" s="575" t="s">
        <v>629</v>
      </c>
      <c r="F33" s="613" t="s">
        <v>630</v>
      </c>
      <c r="G33" s="575" t="s">
        <v>655</v>
      </c>
      <c r="H33" s="575" t="s">
        <v>656</v>
      </c>
      <c r="I33" s="592">
        <v>34059.5</v>
      </c>
      <c r="J33" s="592">
        <v>2</v>
      </c>
      <c r="K33" s="593">
        <v>68119</v>
      </c>
    </row>
    <row r="34" spans="1:11" ht="14.4" customHeight="1" x14ac:dyDescent="0.3">
      <c r="A34" s="571" t="s">
        <v>440</v>
      </c>
      <c r="B34" s="572" t="s">
        <v>441</v>
      </c>
      <c r="C34" s="575" t="s">
        <v>453</v>
      </c>
      <c r="D34" s="613" t="s">
        <v>454</v>
      </c>
      <c r="E34" s="575" t="s">
        <v>629</v>
      </c>
      <c r="F34" s="613" t="s">
        <v>630</v>
      </c>
      <c r="G34" s="575" t="s">
        <v>657</v>
      </c>
      <c r="H34" s="575" t="s">
        <v>658</v>
      </c>
      <c r="I34" s="592">
        <v>134406.796875</v>
      </c>
      <c r="J34" s="592">
        <v>1</v>
      </c>
      <c r="K34" s="593">
        <v>134406.796875</v>
      </c>
    </row>
    <row r="35" spans="1:11" ht="14.4" customHeight="1" x14ac:dyDescent="0.3">
      <c r="A35" s="571" t="s">
        <v>440</v>
      </c>
      <c r="B35" s="572" t="s">
        <v>441</v>
      </c>
      <c r="C35" s="575" t="s">
        <v>453</v>
      </c>
      <c r="D35" s="613" t="s">
        <v>454</v>
      </c>
      <c r="E35" s="575" t="s">
        <v>629</v>
      </c>
      <c r="F35" s="613" t="s">
        <v>630</v>
      </c>
      <c r="G35" s="575" t="s">
        <v>659</v>
      </c>
      <c r="H35" s="575" t="s">
        <v>660</v>
      </c>
      <c r="I35" s="592">
        <v>119.30999755859375</v>
      </c>
      <c r="J35" s="592">
        <v>6</v>
      </c>
      <c r="K35" s="593">
        <v>715.83000183105469</v>
      </c>
    </row>
    <row r="36" spans="1:11" ht="14.4" customHeight="1" x14ac:dyDescent="0.3">
      <c r="A36" s="571" t="s">
        <v>440</v>
      </c>
      <c r="B36" s="572" t="s">
        <v>441</v>
      </c>
      <c r="C36" s="575" t="s">
        <v>453</v>
      </c>
      <c r="D36" s="613" t="s">
        <v>454</v>
      </c>
      <c r="E36" s="575" t="s">
        <v>629</v>
      </c>
      <c r="F36" s="613" t="s">
        <v>630</v>
      </c>
      <c r="G36" s="575" t="s">
        <v>661</v>
      </c>
      <c r="H36" s="575" t="s">
        <v>662</v>
      </c>
      <c r="I36" s="592">
        <v>73.569999694824219</v>
      </c>
      <c r="J36" s="592">
        <v>2</v>
      </c>
      <c r="K36" s="593">
        <v>147.1300048828125</v>
      </c>
    </row>
    <row r="37" spans="1:11" ht="14.4" customHeight="1" x14ac:dyDescent="0.3">
      <c r="A37" s="571" t="s">
        <v>440</v>
      </c>
      <c r="B37" s="572" t="s">
        <v>441</v>
      </c>
      <c r="C37" s="575" t="s">
        <v>453</v>
      </c>
      <c r="D37" s="613" t="s">
        <v>454</v>
      </c>
      <c r="E37" s="575" t="s">
        <v>629</v>
      </c>
      <c r="F37" s="613" t="s">
        <v>630</v>
      </c>
      <c r="G37" s="575" t="s">
        <v>663</v>
      </c>
      <c r="H37" s="575" t="s">
        <v>664</v>
      </c>
      <c r="I37" s="592">
        <v>100.35499954223633</v>
      </c>
      <c r="J37" s="592">
        <v>8</v>
      </c>
      <c r="K37" s="593">
        <v>802.84002685546875</v>
      </c>
    </row>
    <row r="38" spans="1:11" ht="14.4" customHeight="1" x14ac:dyDescent="0.3">
      <c r="A38" s="571" t="s">
        <v>440</v>
      </c>
      <c r="B38" s="572" t="s">
        <v>441</v>
      </c>
      <c r="C38" s="575" t="s">
        <v>453</v>
      </c>
      <c r="D38" s="613" t="s">
        <v>454</v>
      </c>
      <c r="E38" s="575" t="s">
        <v>629</v>
      </c>
      <c r="F38" s="613" t="s">
        <v>630</v>
      </c>
      <c r="G38" s="575" t="s">
        <v>665</v>
      </c>
      <c r="H38" s="575" t="s">
        <v>666</v>
      </c>
      <c r="I38" s="592">
        <v>22082</v>
      </c>
      <c r="J38" s="592">
        <v>1</v>
      </c>
      <c r="K38" s="593">
        <v>22082</v>
      </c>
    </row>
    <row r="39" spans="1:11" ht="14.4" customHeight="1" x14ac:dyDescent="0.3">
      <c r="A39" s="571" t="s">
        <v>440</v>
      </c>
      <c r="B39" s="572" t="s">
        <v>441</v>
      </c>
      <c r="C39" s="575" t="s">
        <v>453</v>
      </c>
      <c r="D39" s="613" t="s">
        <v>454</v>
      </c>
      <c r="E39" s="575" t="s">
        <v>629</v>
      </c>
      <c r="F39" s="613" t="s">
        <v>630</v>
      </c>
      <c r="G39" s="575" t="s">
        <v>667</v>
      </c>
      <c r="H39" s="575" t="s">
        <v>668</v>
      </c>
      <c r="I39" s="592">
        <v>195.76098176931356</v>
      </c>
      <c r="J39" s="592">
        <v>2</v>
      </c>
      <c r="K39" s="593">
        <v>391.52196353862712</v>
      </c>
    </row>
    <row r="40" spans="1:11" ht="14.4" customHeight="1" x14ac:dyDescent="0.3">
      <c r="A40" s="571" t="s">
        <v>440</v>
      </c>
      <c r="B40" s="572" t="s">
        <v>441</v>
      </c>
      <c r="C40" s="575" t="s">
        <v>453</v>
      </c>
      <c r="D40" s="613" t="s">
        <v>454</v>
      </c>
      <c r="E40" s="575" t="s">
        <v>629</v>
      </c>
      <c r="F40" s="613" t="s">
        <v>630</v>
      </c>
      <c r="G40" s="575" t="s">
        <v>669</v>
      </c>
      <c r="H40" s="575" t="s">
        <v>670</v>
      </c>
      <c r="I40" s="592">
        <v>1270.5</v>
      </c>
      <c r="J40" s="592">
        <v>4</v>
      </c>
      <c r="K40" s="593">
        <v>5082</v>
      </c>
    </row>
    <row r="41" spans="1:11" ht="14.4" customHeight="1" x14ac:dyDescent="0.3">
      <c r="A41" s="571" t="s">
        <v>440</v>
      </c>
      <c r="B41" s="572" t="s">
        <v>441</v>
      </c>
      <c r="C41" s="575" t="s">
        <v>453</v>
      </c>
      <c r="D41" s="613" t="s">
        <v>454</v>
      </c>
      <c r="E41" s="575" t="s">
        <v>629</v>
      </c>
      <c r="F41" s="613" t="s">
        <v>630</v>
      </c>
      <c r="G41" s="575" t="s">
        <v>671</v>
      </c>
      <c r="H41" s="575" t="s">
        <v>672</v>
      </c>
      <c r="I41" s="592">
        <v>289.6281563716102</v>
      </c>
      <c r="J41" s="592">
        <v>7</v>
      </c>
      <c r="K41" s="593">
        <v>2027.3970946012714</v>
      </c>
    </row>
    <row r="42" spans="1:11" ht="14.4" customHeight="1" x14ac:dyDescent="0.3">
      <c r="A42" s="571" t="s">
        <v>440</v>
      </c>
      <c r="B42" s="572" t="s">
        <v>441</v>
      </c>
      <c r="C42" s="575" t="s">
        <v>453</v>
      </c>
      <c r="D42" s="613" t="s">
        <v>454</v>
      </c>
      <c r="E42" s="575" t="s">
        <v>629</v>
      </c>
      <c r="F42" s="613" t="s">
        <v>630</v>
      </c>
      <c r="G42" s="575" t="s">
        <v>673</v>
      </c>
      <c r="H42" s="575" t="s">
        <v>674</v>
      </c>
      <c r="I42" s="592">
        <v>482.58279418945312</v>
      </c>
      <c r="J42" s="592">
        <v>29</v>
      </c>
      <c r="K42" s="593">
        <v>13994.900390625</v>
      </c>
    </row>
    <row r="43" spans="1:11" ht="14.4" customHeight="1" x14ac:dyDescent="0.3">
      <c r="A43" s="571" t="s">
        <v>440</v>
      </c>
      <c r="B43" s="572" t="s">
        <v>441</v>
      </c>
      <c r="C43" s="575" t="s">
        <v>453</v>
      </c>
      <c r="D43" s="613" t="s">
        <v>454</v>
      </c>
      <c r="E43" s="575" t="s">
        <v>629</v>
      </c>
      <c r="F43" s="613" t="s">
        <v>630</v>
      </c>
      <c r="G43" s="575" t="s">
        <v>675</v>
      </c>
      <c r="H43" s="575" t="s">
        <v>676</v>
      </c>
      <c r="I43" s="592">
        <v>23532</v>
      </c>
      <c r="J43" s="592">
        <v>1</v>
      </c>
      <c r="K43" s="593">
        <v>23532</v>
      </c>
    </row>
    <row r="44" spans="1:11" ht="14.4" customHeight="1" x14ac:dyDescent="0.3">
      <c r="A44" s="571" t="s">
        <v>440</v>
      </c>
      <c r="B44" s="572" t="s">
        <v>441</v>
      </c>
      <c r="C44" s="575" t="s">
        <v>453</v>
      </c>
      <c r="D44" s="613" t="s">
        <v>454</v>
      </c>
      <c r="E44" s="575" t="s">
        <v>629</v>
      </c>
      <c r="F44" s="613" t="s">
        <v>630</v>
      </c>
      <c r="G44" s="575" t="s">
        <v>677</v>
      </c>
      <c r="H44" s="575" t="s">
        <v>678</v>
      </c>
      <c r="I44" s="592">
        <v>756.00718716566996</v>
      </c>
      <c r="J44" s="592">
        <v>2</v>
      </c>
      <c r="K44" s="593">
        <v>1512.0143743313399</v>
      </c>
    </row>
    <row r="45" spans="1:11" ht="14.4" customHeight="1" x14ac:dyDescent="0.3">
      <c r="A45" s="571" t="s">
        <v>440</v>
      </c>
      <c r="B45" s="572" t="s">
        <v>441</v>
      </c>
      <c r="C45" s="575" t="s">
        <v>453</v>
      </c>
      <c r="D45" s="613" t="s">
        <v>454</v>
      </c>
      <c r="E45" s="575" t="s">
        <v>629</v>
      </c>
      <c r="F45" s="613" t="s">
        <v>630</v>
      </c>
      <c r="G45" s="575" t="s">
        <v>679</v>
      </c>
      <c r="H45" s="575" t="s">
        <v>680</v>
      </c>
      <c r="I45" s="592">
        <v>303.84257557134401</v>
      </c>
      <c r="J45" s="592">
        <v>4</v>
      </c>
      <c r="K45" s="593">
        <v>1215.3703022853761</v>
      </c>
    </row>
    <row r="46" spans="1:11" ht="14.4" customHeight="1" x14ac:dyDescent="0.3">
      <c r="A46" s="571" t="s">
        <v>440</v>
      </c>
      <c r="B46" s="572" t="s">
        <v>441</v>
      </c>
      <c r="C46" s="575" t="s">
        <v>453</v>
      </c>
      <c r="D46" s="613" t="s">
        <v>454</v>
      </c>
      <c r="E46" s="575" t="s">
        <v>629</v>
      </c>
      <c r="F46" s="613" t="s">
        <v>630</v>
      </c>
      <c r="G46" s="575" t="s">
        <v>681</v>
      </c>
      <c r="H46" s="575" t="s">
        <v>682</v>
      </c>
      <c r="I46" s="592">
        <v>202.39999389648437</v>
      </c>
      <c r="J46" s="592">
        <v>5</v>
      </c>
      <c r="K46" s="593">
        <v>1012</v>
      </c>
    </row>
    <row r="47" spans="1:11" ht="14.4" customHeight="1" x14ac:dyDescent="0.3">
      <c r="A47" s="571" t="s">
        <v>440</v>
      </c>
      <c r="B47" s="572" t="s">
        <v>441</v>
      </c>
      <c r="C47" s="575" t="s">
        <v>453</v>
      </c>
      <c r="D47" s="613" t="s">
        <v>454</v>
      </c>
      <c r="E47" s="575" t="s">
        <v>629</v>
      </c>
      <c r="F47" s="613" t="s">
        <v>630</v>
      </c>
      <c r="G47" s="575" t="s">
        <v>683</v>
      </c>
      <c r="H47" s="575" t="s">
        <v>684</v>
      </c>
      <c r="I47" s="592">
        <v>41685.494140625</v>
      </c>
      <c r="J47" s="592">
        <v>2</v>
      </c>
      <c r="K47" s="593">
        <v>83370.98828125</v>
      </c>
    </row>
    <row r="48" spans="1:11" ht="14.4" customHeight="1" x14ac:dyDescent="0.3">
      <c r="A48" s="571" t="s">
        <v>440</v>
      </c>
      <c r="B48" s="572" t="s">
        <v>441</v>
      </c>
      <c r="C48" s="575" t="s">
        <v>453</v>
      </c>
      <c r="D48" s="613" t="s">
        <v>454</v>
      </c>
      <c r="E48" s="575" t="s">
        <v>629</v>
      </c>
      <c r="F48" s="613" t="s">
        <v>630</v>
      </c>
      <c r="G48" s="575" t="s">
        <v>685</v>
      </c>
      <c r="H48" s="575" t="s">
        <v>686</v>
      </c>
      <c r="I48" s="592">
        <v>7325.5498046875</v>
      </c>
      <c r="J48" s="592">
        <v>1</v>
      </c>
      <c r="K48" s="593">
        <v>7325.5498046875</v>
      </c>
    </row>
    <row r="49" spans="1:11" ht="14.4" customHeight="1" x14ac:dyDescent="0.3">
      <c r="A49" s="571" t="s">
        <v>440</v>
      </c>
      <c r="B49" s="572" t="s">
        <v>441</v>
      </c>
      <c r="C49" s="575" t="s">
        <v>453</v>
      </c>
      <c r="D49" s="613" t="s">
        <v>454</v>
      </c>
      <c r="E49" s="575" t="s">
        <v>629</v>
      </c>
      <c r="F49" s="613" t="s">
        <v>630</v>
      </c>
      <c r="G49" s="575" t="s">
        <v>687</v>
      </c>
      <c r="H49" s="575" t="s">
        <v>688</v>
      </c>
      <c r="I49" s="592">
        <v>29279.220703125</v>
      </c>
      <c r="J49" s="592">
        <v>1</v>
      </c>
      <c r="K49" s="593">
        <v>29279.220703125</v>
      </c>
    </row>
    <row r="50" spans="1:11" ht="14.4" customHeight="1" x14ac:dyDescent="0.3">
      <c r="A50" s="571" t="s">
        <v>440</v>
      </c>
      <c r="B50" s="572" t="s">
        <v>441</v>
      </c>
      <c r="C50" s="575" t="s">
        <v>453</v>
      </c>
      <c r="D50" s="613" t="s">
        <v>454</v>
      </c>
      <c r="E50" s="575" t="s">
        <v>629</v>
      </c>
      <c r="F50" s="613" t="s">
        <v>630</v>
      </c>
      <c r="G50" s="575" t="s">
        <v>689</v>
      </c>
      <c r="H50" s="575" t="s">
        <v>690</v>
      </c>
      <c r="I50" s="592">
        <v>7271.0498046875</v>
      </c>
      <c r="J50" s="592">
        <v>1</v>
      </c>
      <c r="K50" s="593">
        <v>7271.0498046875</v>
      </c>
    </row>
    <row r="51" spans="1:11" ht="14.4" customHeight="1" x14ac:dyDescent="0.3">
      <c r="A51" s="571" t="s">
        <v>440</v>
      </c>
      <c r="B51" s="572" t="s">
        <v>441</v>
      </c>
      <c r="C51" s="575" t="s">
        <v>453</v>
      </c>
      <c r="D51" s="613" t="s">
        <v>454</v>
      </c>
      <c r="E51" s="575" t="s">
        <v>629</v>
      </c>
      <c r="F51" s="613" t="s">
        <v>630</v>
      </c>
      <c r="G51" s="575" t="s">
        <v>691</v>
      </c>
      <c r="H51" s="575" t="s">
        <v>692</v>
      </c>
      <c r="I51" s="592">
        <v>7271.0498046875</v>
      </c>
      <c r="J51" s="592">
        <v>1</v>
      </c>
      <c r="K51" s="593">
        <v>7271.0498046875</v>
      </c>
    </row>
    <row r="52" spans="1:11" ht="14.4" customHeight="1" x14ac:dyDescent="0.3">
      <c r="A52" s="571" t="s">
        <v>440</v>
      </c>
      <c r="B52" s="572" t="s">
        <v>441</v>
      </c>
      <c r="C52" s="575" t="s">
        <v>453</v>
      </c>
      <c r="D52" s="613" t="s">
        <v>454</v>
      </c>
      <c r="E52" s="575" t="s">
        <v>629</v>
      </c>
      <c r="F52" s="613" t="s">
        <v>630</v>
      </c>
      <c r="G52" s="575" t="s">
        <v>693</v>
      </c>
      <c r="H52" s="575" t="s">
        <v>694</v>
      </c>
      <c r="I52" s="592">
        <v>7271.0498046875</v>
      </c>
      <c r="J52" s="592">
        <v>1</v>
      </c>
      <c r="K52" s="593">
        <v>7271.0498046875</v>
      </c>
    </row>
    <row r="53" spans="1:11" ht="14.4" customHeight="1" x14ac:dyDescent="0.3">
      <c r="A53" s="571" t="s">
        <v>440</v>
      </c>
      <c r="B53" s="572" t="s">
        <v>441</v>
      </c>
      <c r="C53" s="575" t="s">
        <v>453</v>
      </c>
      <c r="D53" s="613" t="s">
        <v>454</v>
      </c>
      <c r="E53" s="575" t="s">
        <v>629</v>
      </c>
      <c r="F53" s="613" t="s">
        <v>630</v>
      </c>
      <c r="G53" s="575" t="s">
        <v>695</v>
      </c>
      <c r="H53" s="575" t="s">
        <v>696</v>
      </c>
      <c r="I53" s="592">
        <v>7271.0498046875</v>
      </c>
      <c r="J53" s="592">
        <v>1</v>
      </c>
      <c r="K53" s="593">
        <v>7271.0498046875</v>
      </c>
    </row>
    <row r="54" spans="1:11" ht="14.4" customHeight="1" x14ac:dyDescent="0.3">
      <c r="A54" s="571" t="s">
        <v>440</v>
      </c>
      <c r="B54" s="572" t="s">
        <v>441</v>
      </c>
      <c r="C54" s="575" t="s">
        <v>453</v>
      </c>
      <c r="D54" s="613" t="s">
        <v>454</v>
      </c>
      <c r="E54" s="575" t="s">
        <v>629</v>
      </c>
      <c r="F54" s="613" t="s">
        <v>630</v>
      </c>
      <c r="G54" s="575" t="s">
        <v>697</v>
      </c>
      <c r="H54" s="575" t="s">
        <v>698</v>
      </c>
      <c r="I54" s="592">
        <v>29279.220703125</v>
      </c>
      <c r="J54" s="592">
        <v>1</v>
      </c>
      <c r="K54" s="593">
        <v>29279.220703125</v>
      </c>
    </row>
    <row r="55" spans="1:11" ht="14.4" customHeight="1" x14ac:dyDescent="0.3">
      <c r="A55" s="571" t="s">
        <v>440</v>
      </c>
      <c r="B55" s="572" t="s">
        <v>441</v>
      </c>
      <c r="C55" s="575" t="s">
        <v>453</v>
      </c>
      <c r="D55" s="613" t="s">
        <v>454</v>
      </c>
      <c r="E55" s="575" t="s">
        <v>629</v>
      </c>
      <c r="F55" s="613" t="s">
        <v>630</v>
      </c>
      <c r="G55" s="575" t="s">
        <v>699</v>
      </c>
      <c r="H55" s="575" t="s">
        <v>700</v>
      </c>
      <c r="I55" s="592">
        <v>7271.0498046875</v>
      </c>
      <c r="J55" s="592">
        <v>1</v>
      </c>
      <c r="K55" s="593">
        <v>7271.0498046875</v>
      </c>
    </row>
    <row r="56" spans="1:11" ht="14.4" customHeight="1" x14ac:dyDescent="0.3">
      <c r="A56" s="571" t="s">
        <v>440</v>
      </c>
      <c r="B56" s="572" t="s">
        <v>441</v>
      </c>
      <c r="C56" s="575" t="s">
        <v>453</v>
      </c>
      <c r="D56" s="613" t="s">
        <v>454</v>
      </c>
      <c r="E56" s="575" t="s">
        <v>629</v>
      </c>
      <c r="F56" s="613" t="s">
        <v>630</v>
      </c>
      <c r="G56" s="575" t="s">
        <v>701</v>
      </c>
      <c r="H56" s="575" t="s">
        <v>702</v>
      </c>
      <c r="I56" s="592">
        <v>7262.52001953125</v>
      </c>
      <c r="J56" s="592">
        <v>1</v>
      </c>
      <c r="K56" s="593">
        <v>7262.52001953125</v>
      </c>
    </row>
    <row r="57" spans="1:11" ht="14.4" customHeight="1" x14ac:dyDescent="0.3">
      <c r="A57" s="571" t="s">
        <v>440</v>
      </c>
      <c r="B57" s="572" t="s">
        <v>441</v>
      </c>
      <c r="C57" s="575" t="s">
        <v>453</v>
      </c>
      <c r="D57" s="613" t="s">
        <v>454</v>
      </c>
      <c r="E57" s="575" t="s">
        <v>629</v>
      </c>
      <c r="F57" s="613" t="s">
        <v>630</v>
      </c>
      <c r="G57" s="575" t="s">
        <v>703</v>
      </c>
      <c r="H57" s="575" t="s">
        <v>704</v>
      </c>
      <c r="I57" s="592">
        <v>14546.43505859375</v>
      </c>
      <c r="J57" s="592">
        <v>2</v>
      </c>
      <c r="K57" s="593">
        <v>29092.8701171875</v>
      </c>
    </row>
    <row r="58" spans="1:11" ht="14.4" customHeight="1" x14ac:dyDescent="0.3">
      <c r="A58" s="571" t="s">
        <v>440</v>
      </c>
      <c r="B58" s="572" t="s">
        <v>441</v>
      </c>
      <c r="C58" s="575" t="s">
        <v>453</v>
      </c>
      <c r="D58" s="613" t="s">
        <v>454</v>
      </c>
      <c r="E58" s="575" t="s">
        <v>629</v>
      </c>
      <c r="F58" s="613" t="s">
        <v>630</v>
      </c>
      <c r="G58" s="575" t="s">
        <v>705</v>
      </c>
      <c r="H58" s="575" t="s">
        <v>706</v>
      </c>
      <c r="I58" s="592">
        <v>7285.39990234375</v>
      </c>
      <c r="J58" s="592">
        <v>1</v>
      </c>
      <c r="K58" s="593">
        <v>7285.39990234375</v>
      </c>
    </row>
    <row r="59" spans="1:11" ht="14.4" customHeight="1" x14ac:dyDescent="0.3">
      <c r="A59" s="571" t="s">
        <v>440</v>
      </c>
      <c r="B59" s="572" t="s">
        <v>441</v>
      </c>
      <c r="C59" s="575" t="s">
        <v>453</v>
      </c>
      <c r="D59" s="613" t="s">
        <v>454</v>
      </c>
      <c r="E59" s="575" t="s">
        <v>629</v>
      </c>
      <c r="F59" s="613" t="s">
        <v>630</v>
      </c>
      <c r="G59" s="575" t="s">
        <v>707</v>
      </c>
      <c r="H59" s="575" t="s">
        <v>708</v>
      </c>
      <c r="I59" s="592">
        <v>7283.9599609375</v>
      </c>
      <c r="J59" s="592">
        <v>1</v>
      </c>
      <c r="K59" s="593">
        <v>7283.9599609375</v>
      </c>
    </row>
    <row r="60" spans="1:11" ht="14.4" customHeight="1" x14ac:dyDescent="0.3">
      <c r="A60" s="571" t="s">
        <v>440</v>
      </c>
      <c r="B60" s="572" t="s">
        <v>441</v>
      </c>
      <c r="C60" s="575" t="s">
        <v>453</v>
      </c>
      <c r="D60" s="613" t="s">
        <v>454</v>
      </c>
      <c r="E60" s="575" t="s">
        <v>629</v>
      </c>
      <c r="F60" s="613" t="s">
        <v>630</v>
      </c>
      <c r="G60" s="575" t="s">
        <v>709</v>
      </c>
      <c r="H60" s="575" t="s">
        <v>710</v>
      </c>
      <c r="I60" s="592">
        <v>7271.0400390625</v>
      </c>
      <c r="J60" s="592">
        <v>1</v>
      </c>
      <c r="K60" s="593">
        <v>7271.0400390625</v>
      </c>
    </row>
    <row r="61" spans="1:11" ht="14.4" customHeight="1" x14ac:dyDescent="0.3">
      <c r="A61" s="571" t="s">
        <v>440</v>
      </c>
      <c r="B61" s="572" t="s">
        <v>441</v>
      </c>
      <c r="C61" s="575" t="s">
        <v>453</v>
      </c>
      <c r="D61" s="613" t="s">
        <v>454</v>
      </c>
      <c r="E61" s="575" t="s">
        <v>629</v>
      </c>
      <c r="F61" s="613" t="s">
        <v>630</v>
      </c>
      <c r="G61" s="575" t="s">
        <v>711</v>
      </c>
      <c r="H61" s="575" t="s">
        <v>712</v>
      </c>
      <c r="I61" s="592">
        <v>217.10729435706978</v>
      </c>
      <c r="J61" s="592">
        <v>22</v>
      </c>
      <c r="K61" s="593">
        <v>4774.8926123751371</v>
      </c>
    </row>
    <row r="62" spans="1:11" ht="14.4" customHeight="1" x14ac:dyDescent="0.3">
      <c r="A62" s="571" t="s">
        <v>440</v>
      </c>
      <c r="B62" s="572" t="s">
        <v>441</v>
      </c>
      <c r="C62" s="575" t="s">
        <v>453</v>
      </c>
      <c r="D62" s="613" t="s">
        <v>454</v>
      </c>
      <c r="E62" s="575" t="s">
        <v>629</v>
      </c>
      <c r="F62" s="613" t="s">
        <v>630</v>
      </c>
      <c r="G62" s="575" t="s">
        <v>713</v>
      </c>
      <c r="H62" s="575" t="s">
        <v>714</v>
      </c>
      <c r="I62" s="592">
        <v>188.10985373352182</v>
      </c>
      <c r="J62" s="592">
        <v>1</v>
      </c>
      <c r="K62" s="593">
        <v>188.10985373352182</v>
      </c>
    </row>
    <row r="63" spans="1:11" ht="14.4" customHeight="1" x14ac:dyDescent="0.3">
      <c r="A63" s="571" t="s">
        <v>440</v>
      </c>
      <c r="B63" s="572" t="s">
        <v>441</v>
      </c>
      <c r="C63" s="575" t="s">
        <v>453</v>
      </c>
      <c r="D63" s="613" t="s">
        <v>454</v>
      </c>
      <c r="E63" s="575" t="s">
        <v>629</v>
      </c>
      <c r="F63" s="613" t="s">
        <v>630</v>
      </c>
      <c r="G63" s="575" t="s">
        <v>715</v>
      </c>
      <c r="H63" s="575" t="s">
        <v>716</v>
      </c>
      <c r="I63" s="592">
        <v>5947.85009765625</v>
      </c>
      <c r="J63" s="592">
        <v>1</v>
      </c>
      <c r="K63" s="593">
        <v>5947.85009765625</v>
      </c>
    </row>
    <row r="64" spans="1:11" ht="14.4" customHeight="1" x14ac:dyDescent="0.3">
      <c r="A64" s="571" t="s">
        <v>440</v>
      </c>
      <c r="B64" s="572" t="s">
        <v>441</v>
      </c>
      <c r="C64" s="575" t="s">
        <v>453</v>
      </c>
      <c r="D64" s="613" t="s">
        <v>454</v>
      </c>
      <c r="E64" s="575" t="s">
        <v>629</v>
      </c>
      <c r="F64" s="613" t="s">
        <v>630</v>
      </c>
      <c r="G64" s="575" t="s">
        <v>717</v>
      </c>
      <c r="H64" s="575" t="s">
        <v>718</v>
      </c>
      <c r="I64" s="592">
        <v>207.01371330200652</v>
      </c>
      <c r="J64" s="592">
        <v>1</v>
      </c>
      <c r="K64" s="593">
        <v>207.01371330200652</v>
      </c>
    </row>
    <row r="65" spans="1:11" ht="14.4" customHeight="1" x14ac:dyDescent="0.3">
      <c r="A65" s="571" t="s">
        <v>440</v>
      </c>
      <c r="B65" s="572" t="s">
        <v>441</v>
      </c>
      <c r="C65" s="575" t="s">
        <v>453</v>
      </c>
      <c r="D65" s="613" t="s">
        <v>454</v>
      </c>
      <c r="E65" s="575" t="s">
        <v>719</v>
      </c>
      <c r="F65" s="613" t="s">
        <v>720</v>
      </c>
      <c r="G65" s="575" t="s">
        <v>721</v>
      </c>
      <c r="H65" s="575" t="s">
        <v>722</v>
      </c>
      <c r="I65" s="592">
        <v>2.0299999713897705</v>
      </c>
      <c r="J65" s="592">
        <v>1024</v>
      </c>
      <c r="K65" s="593">
        <v>2081.199951171875</v>
      </c>
    </row>
    <row r="66" spans="1:11" ht="14.4" customHeight="1" x14ac:dyDescent="0.3">
      <c r="A66" s="571" t="s">
        <v>440</v>
      </c>
      <c r="B66" s="572" t="s">
        <v>441</v>
      </c>
      <c r="C66" s="575" t="s">
        <v>453</v>
      </c>
      <c r="D66" s="613" t="s">
        <v>454</v>
      </c>
      <c r="E66" s="575" t="s">
        <v>719</v>
      </c>
      <c r="F66" s="613" t="s">
        <v>720</v>
      </c>
      <c r="G66" s="575" t="s">
        <v>723</v>
      </c>
      <c r="H66" s="575" t="s">
        <v>724</v>
      </c>
      <c r="I66" s="592">
        <v>1.3820000410079956</v>
      </c>
      <c r="J66" s="592">
        <v>10000</v>
      </c>
      <c r="K66" s="593">
        <v>12960.310180664063</v>
      </c>
    </row>
    <row r="67" spans="1:11" ht="14.4" customHeight="1" x14ac:dyDescent="0.3">
      <c r="A67" s="571" t="s">
        <v>440</v>
      </c>
      <c r="B67" s="572" t="s">
        <v>441</v>
      </c>
      <c r="C67" s="575" t="s">
        <v>453</v>
      </c>
      <c r="D67" s="613" t="s">
        <v>454</v>
      </c>
      <c r="E67" s="575" t="s">
        <v>719</v>
      </c>
      <c r="F67" s="613" t="s">
        <v>720</v>
      </c>
      <c r="G67" s="575" t="s">
        <v>725</v>
      </c>
      <c r="H67" s="575" t="s">
        <v>726</v>
      </c>
      <c r="I67" s="592">
        <v>12.829999923706055</v>
      </c>
      <c r="J67" s="592">
        <v>200</v>
      </c>
      <c r="K67" s="593">
        <v>2565.199951171875</v>
      </c>
    </row>
    <row r="68" spans="1:11" ht="14.4" customHeight="1" x14ac:dyDescent="0.3">
      <c r="A68" s="571" t="s">
        <v>440</v>
      </c>
      <c r="B68" s="572" t="s">
        <v>441</v>
      </c>
      <c r="C68" s="575" t="s">
        <v>453</v>
      </c>
      <c r="D68" s="613" t="s">
        <v>454</v>
      </c>
      <c r="E68" s="575" t="s">
        <v>719</v>
      </c>
      <c r="F68" s="613" t="s">
        <v>720</v>
      </c>
      <c r="G68" s="575" t="s">
        <v>727</v>
      </c>
      <c r="H68" s="575" t="s">
        <v>728</v>
      </c>
      <c r="I68" s="592">
        <v>1.4900000095367432</v>
      </c>
      <c r="J68" s="592">
        <v>1400</v>
      </c>
      <c r="K68" s="593">
        <v>2086</v>
      </c>
    </row>
    <row r="69" spans="1:11" ht="14.4" customHeight="1" x14ac:dyDescent="0.3">
      <c r="A69" s="571" t="s">
        <v>440</v>
      </c>
      <c r="B69" s="572" t="s">
        <v>441</v>
      </c>
      <c r="C69" s="575" t="s">
        <v>453</v>
      </c>
      <c r="D69" s="613" t="s">
        <v>454</v>
      </c>
      <c r="E69" s="575" t="s">
        <v>719</v>
      </c>
      <c r="F69" s="613" t="s">
        <v>720</v>
      </c>
      <c r="G69" s="575" t="s">
        <v>729</v>
      </c>
      <c r="H69" s="575" t="s">
        <v>730</v>
      </c>
      <c r="I69" s="592">
        <v>1.5399999618530273</v>
      </c>
      <c r="J69" s="592">
        <v>2304</v>
      </c>
      <c r="K69" s="593">
        <v>3557.400146484375</v>
      </c>
    </row>
    <row r="70" spans="1:11" ht="14.4" customHeight="1" x14ac:dyDescent="0.3">
      <c r="A70" s="571" t="s">
        <v>440</v>
      </c>
      <c r="B70" s="572" t="s">
        <v>441</v>
      </c>
      <c r="C70" s="575" t="s">
        <v>453</v>
      </c>
      <c r="D70" s="613" t="s">
        <v>454</v>
      </c>
      <c r="E70" s="575" t="s">
        <v>719</v>
      </c>
      <c r="F70" s="613" t="s">
        <v>720</v>
      </c>
      <c r="G70" s="575" t="s">
        <v>731</v>
      </c>
      <c r="H70" s="575" t="s">
        <v>732</v>
      </c>
      <c r="I70" s="592">
        <v>2.0999999046325684</v>
      </c>
      <c r="J70" s="592">
        <v>5760</v>
      </c>
      <c r="K70" s="593">
        <v>12124.19970703125</v>
      </c>
    </row>
    <row r="71" spans="1:11" ht="14.4" customHeight="1" x14ac:dyDescent="0.3">
      <c r="A71" s="571" t="s">
        <v>440</v>
      </c>
      <c r="B71" s="572" t="s">
        <v>441</v>
      </c>
      <c r="C71" s="575" t="s">
        <v>453</v>
      </c>
      <c r="D71" s="613" t="s">
        <v>454</v>
      </c>
      <c r="E71" s="575" t="s">
        <v>719</v>
      </c>
      <c r="F71" s="613" t="s">
        <v>720</v>
      </c>
      <c r="G71" s="575" t="s">
        <v>733</v>
      </c>
      <c r="H71" s="575" t="s">
        <v>734</v>
      </c>
      <c r="I71" s="592">
        <v>0.2800000011920929</v>
      </c>
      <c r="J71" s="592">
        <v>1000</v>
      </c>
      <c r="K71" s="593">
        <v>278.29998779296875</v>
      </c>
    </row>
    <row r="72" spans="1:11" ht="14.4" customHeight="1" x14ac:dyDescent="0.3">
      <c r="A72" s="571" t="s">
        <v>440</v>
      </c>
      <c r="B72" s="572" t="s">
        <v>441</v>
      </c>
      <c r="C72" s="575" t="s">
        <v>453</v>
      </c>
      <c r="D72" s="613" t="s">
        <v>454</v>
      </c>
      <c r="E72" s="575" t="s">
        <v>719</v>
      </c>
      <c r="F72" s="613" t="s">
        <v>720</v>
      </c>
      <c r="G72" s="575" t="s">
        <v>735</v>
      </c>
      <c r="H72" s="575" t="s">
        <v>736</v>
      </c>
      <c r="I72" s="592">
        <v>0.46333332856496173</v>
      </c>
      <c r="J72" s="592">
        <v>12000</v>
      </c>
      <c r="K72" s="593">
        <v>5615.4000244140625</v>
      </c>
    </row>
    <row r="73" spans="1:11" ht="14.4" customHeight="1" x14ac:dyDescent="0.3">
      <c r="A73" s="571" t="s">
        <v>440</v>
      </c>
      <c r="B73" s="572" t="s">
        <v>441</v>
      </c>
      <c r="C73" s="575" t="s">
        <v>453</v>
      </c>
      <c r="D73" s="613" t="s">
        <v>454</v>
      </c>
      <c r="E73" s="575" t="s">
        <v>719</v>
      </c>
      <c r="F73" s="613" t="s">
        <v>720</v>
      </c>
      <c r="G73" s="575" t="s">
        <v>737</v>
      </c>
      <c r="H73" s="575" t="s">
        <v>738</v>
      </c>
      <c r="I73" s="592">
        <v>2.625</v>
      </c>
      <c r="J73" s="592">
        <v>960</v>
      </c>
      <c r="K73" s="593">
        <v>2519.47998046875</v>
      </c>
    </row>
    <row r="74" spans="1:11" ht="14.4" customHeight="1" x14ac:dyDescent="0.3">
      <c r="A74" s="571" t="s">
        <v>440</v>
      </c>
      <c r="B74" s="572" t="s">
        <v>441</v>
      </c>
      <c r="C74" s="575" t="s">
        <v>453</v>
      </c>
      <c r="D74" s="613" t="s">
        <v>454</v>
      </c>
      <c r="E74" s="575" t="s">
        <v>719</v>
      </c>
      <c r="F74" s="613" t="s">
        <v>720</v>
      </c>
      <c r="G74" s="575" t="s">
        <v>739</v>
      </c>
      <c r="H74" s="575" t="s">
        <v>740</v>
      </c>
      <c r="I74" s="592">
        <v>2.7799999713897705</v>
      </c>
      <c r="J74" s="592">
        <v>960</v>
      </c>
      <c r="K74" s="593">
        <v>2670.2099609375</v>
      </c>
    </row>
    <row r="75" spans="1:11" ht="14.4" customHeight="1" x14ac:dyDescent="0.3">
      <c r="A75" s="571" t="s">
        <v>440</v>
      </c>
      <c r="B75" s="572" t="s">
        <v>441</v>
      </c>
      <c r="C75" s="575" t="s">
        <v>453</v>
      </c>
      <c r="D75" s="613" t="s">
        <v>454</v>
      </c>
      <c r="E75" s="575" t="s">
        <v>719</v>
      </c>
      <c r="F75" s="613" t="s">
        <v>720</v>
      </c>
      <c r="G75" s="575" t="s">
        <v>741</v>
      </c>
      <c r="H75" s="575" t="s">
        <v>742</v>
      </c>
      <c r="I75" s="592">
        <v>2.3499999046325684</v>
      </c>
      <c r="J75" s="592">
        <v>960</v>
      </c>
      <c r="K75" s="593">
        <v>2259.969970703125</v>
      </c>
    </row>
    <row r="76" spans="1:11" ht="14.4" customHeight="1" x14ac:dyDescent="0.3">
      <c r="A76" s="571" t="s">
        <v>440</v>
      </c>
      <c r="B76" s="572" t="s">
        <v>441</v>
      </c>
      <c r="C76" s="575" t="s">
        <v>453</v>
      </c>
      <c r="D76" s="613" t="s">
        <v>454</v>
      </c>
      <c r="E76" s="575" t="s">
        <v>719</v>
      </c>
      <c r="F76" s="613" t="s">
        <v>720</v>
      </c>
      <c r="G76" s="575" t="s">
        <v>743</v>
      </c>
      <c r="H76" s="575" t="s">
        <v>744</v>
      </c>
      <c r="I76" s="592">
        <v>0.12999999523162842</v>
      </c>
      <c r="J76" s="592">
        <v>5000</v>
      </c>
      <c r="K76" s="593">
        <v>650</v>
      </c>
    </row>
    <row r="77" spans="1:11" ht="14.4" customHeight="1" x14ac:dyDescent="0.3">
      <c r="A77" s="571" t="s">
        <v>440</v>
      </c>
      <c r="B77" s="572" t="s">
        <v>441</v>
      </c>
      <c r="C77" s="575" t="s">
        <v>453</v>
      </c>
      <c r="D77" s="613" t="s">
        <v>454</v>
      </c>
      <c r="E77" s="575" t="s">
        <v>719</v>
      </c>
      <c r="F77" s="613" t="s">
        <v>720</v>
      </c>
      <c r="G77" s="575" t="s">
        <v>745</v>
      </c>
      <c r="H77" s="575" t="s">
        <v>746</v>
      </c>
      <c r="I77" s="592">
        <v>4192.64990234375</v>
      </c>
      <c r="J77" s="592">
        <v>3</v>
      </c>
      <c r="K77" s="593">
        <v>12577.94970703125</v>
      </c>
    </row>
    <row r="78" spans="1:11" ht="14.4" customHeight="1" x14ac:dyDescent="0.3">
      <c r="A78" s="571" t="s">
        <v>440</v>
      </c>
      <c r="B78" s="572" t="s">
        <v>441</v>
      </c>
      <c r="C78" s="575" t="s">
        <v>453</v>
      </c>
      <c r="D78" s="613" t="s">
        <v>454</v>
      </c>
      <c r="E78" s="575" t="s">
        <v>589</v>
      </c>
      <c r="F78" s="613" t="s">
        <v>590</v>
      </c>
      <c r="G78" s="575" t="s">
        <v>591</v>
      </c>
      <c r="H78" s="575" t="s">
        <v>592</v>
      </c>
      <c r="I78" s="592">
        <v>0.63999998569488525</v>
      </c>
      <c r="J78" s="592">
        <v>500</v>
      </c>
      <c r="K78" s="593">
        <v>320</v>
      </c>
    </row>
    <row r="79" spans="1:11" ht="14.4" customHeight="1" x14ac:dyDescent="0.3">
      <c r="A79" s="571" t="s">
        <v>440</v>
      </c>
      <c r="B79" s="572" t="s">
        <v>441</v>
      </c>
      <c r="C79" s="575" t="s">
        <v>453</v>
      </c>
      <c r="D79" s="613" t="s">
        <v>454</v>
      </c>
      <c r="E79" s="575" t="s">
        <v>597</v>
      </c>
      <c r="F79" s="613" t="s">
        <v>598</v>
      </c>
      <c r="G79" s="575" t="s">
        <v>747</v>
      </c>
      <c r="H79" s="575" t="s">
        <v>748</v>
      </c>
      <c r="I79" s="592">
        <v>10.920000076293945</v>
      </c>
      <c r="J79" s="592">
        <v>400</v>
      </c>
      <c r="K79" s="593">
        <v>4368.10009765625</v>
      </c>
    </row>
    <row r="80" spans="1:11" ht="14.4" customHeight="1" x14ac:dyDescent="0.3">
      <c r="A80" s="571" t="s">
        <v>440</v>
      </c>
      <c r="B80" s="572" t="s">
        <v>441</v>
      </c>
      <c r="C80" s="575" t="s">
        <v>453</v>
      </c>
      <c r="D80" s="613" t="s">
        <v>454</v>
      </c>
      <c r="E80" s="575" t="s">
        <v>597</v>
      </c>
      <c r="F80" s="613" t="s">
        <v>598</v>
      </c>
      <c r="G80" s="575" t="s">
        <v>749</v>
      </c>
      <c r="H80" s="575" t="s">
        <v>750</v>
      </c>
      <c r="I80" s="592">
        <v>13.310000419616699</v>
      </c>
      <c r="J80" s="592">
        <v>38</v>
      </c>
      <c r="K80" s="593">
        <v>505.78002166748047</v>
      </c>
    </row>
    <row r="81" spans="1:11" ht="14.4" customHeight="1" x14ac:dyDescent="0.3">
      <c r="A81" s="571" t="s">
        <v>440</v>
      </c>
      <c r="B81" s="572" t="s">
        <v>441</v>
      </c>
      <c r="C81" s="575" t="s">
        <v>453</v>
      </c>
      <c r="D81" s="613" t="s">
        <v>454</v>
      </c>
      <c r="E81" s="575" t="s">
        <v>597</v>
      </c>
      <c r="F81" s="613" t="s">
        <v>598</v>
      </c>
      <c r="G81" s="575" t="s">
        <v>751</v>
      </c>
      <c r="H81" s="575" t="s">
        <v>752</v>
      </c>
      <c r="I81" s="592">
        <v>25.530000686645508</v>
      </c>
      <c r="J81" s="592">
        <v>38</v>
      </c>
      <c r="K81" s="593">
        <v>970.1400146484375</v>
      </c>
    </row>
    <row r="82" spans="1:11" ht="14.4" customHeight="1" x14ac:dyDescent="0.3">
      <c r="A82" s="571" t="s">
        <v>440</v>
      </c>
      <c r="B82" s="572" t="s">
        <v>441</v>
      </c>
      <c r="C82" s="575" t="s">
        <v>453</v>
      </c>
      <c r="D82" s="613" t="s">
        <v>454</v>
      </c>
      <c r="E82" s="575" t="s">
        <v>597</v>
      </c>
      <c r="F82" s="613" t="s">
        <v>598</v>
      </c>
      <c r="G82" s="575" t="s">
        <v>753</v>
      </c>
      <c r="H82" s="575" t="s">
        <v>754</v>
      </c>
      <c r="I82" s="592">
        <v>3.869999885559082</v>
      </c>
      <c r="J82" s="592">
        <v>480</v>
      </c>
      <c r="K82" s="593">
        <v>1858.56005859375</v>
      </c>
    </row>
    <row r="83" spans="1:11" ht="14.4" customHeight="1" x14ac:dyDescent="0.3">
      <c r="A83" s="571" t="s">
        <v>440</v>
      </c>
      <c r="B83" s="572" t="s">
        <v>441</v>
      </c>
      <c r="C83" s="575" t="s">
        <v>453</v>
      </c>
      <c r="D83" s="613" t="s">
        <v>454</v>
      </c>
      <c r="E83" s="575" t="s">
        <v>597</v>
      </c>
      <c r="F83" s="613" t="s">
        <v>598</v>
      </c>
      <c r="G83" s="575" t="s">
        <v>755</v>
      </c>
      <c r="H83" s="575" t="s">
        <v>756</v>
      </c>
      <c r="I83" s="592">
        <v>335.17001342773437</v>
      </c>
      <c r="J83" s="592">
        <v>1</v>
      </c>
      <c r="K83" s="593">
        <v>335.17001342773437</v>
      </c>
    </row>
    <row r="84" spans="1:11" ht="14.4" customHeight="1" x14ac:dyDescent="0.3">
      <c r="A84" s="571" t="s">
        <v>440</v>
      </c>
      <c r="B84" s="572" t="s">
        <v>441</v>
      </c>
      <c r="C84" s="575" t="s">
        <v>453</v>
      </c>
      <c r="D84" s="613" t="s">
        <v>454</v>
      </c>
      <c r="E84" s="575" t="s">
        <v>597</v>
      </c>
      <c r="F84" s="613" t="s">
        <v>598</v>
      </c>
      <c r="G84" s="575" t="s">
        <v>757</v>
      </c>
      <c r="H84" s="575" t="s">
        <v>758</v>
      </c>
      <c r="I84" s="592">
        <v>0.476666659116745</v>
      </c>
      <c r="J84" s="592">
        <v>400</v>
      </c>
      <c r="K84" s="593">
        <v>190</v>
      </c>
    </row>
    <row r="85" spans="1:11" ht="14.4" customHeight="1" x14ac:dyDescent="0.3">
      <c r="A85" s="571" t="s">
        <v>440</v>
      </c>
      <c r="B85" s="572" t="s">
        <v>441</v>
      </c>
      <c r="C85" s="575" t="s">
        <v>453</v>
      </c>
      <c r="D85" s="613" t="s">
        <v>454</v>
      </c>
      <c r="E85" s="575" t="s">
        <v>597</v>
      </c>
      <c r="F85" s="613" t="s">
        <v>598</v>
      </c>
      <c r="G85" s="575" t="s">
        <v>759</v>
      </c>
      <c r="H85" s="575" t="s">
        <v>760</v>
      </c>
      <c r="I85" s="592">
        <v>0.67000001668930054</v>
      </c>
      <c r="J85" s="592">
        <v>100</v>
      </c>
      <c r="K85" s="593">
        <v>67</v>
      </c>
    </row>
    <row r="86" spans="1:11" ht="14.4" customHeight="1" x14ac:dyDescent="0.3">
      <c r="A86" s="571" t="s">
        <v>440</v>
      </c>
      <c r="B86" s="572" t="s">
        <v>441</v>
      </c>
      <c r="C86" s="575" t="s">
        <v>453</v>
      </c>
      <c r="D86" s="613" t="s">
        <v>454</v>
      </c>
      <c r="E86" s="575" t="s">
        <v>617</v>
      </c>
      <c r="F86" s="613" t="s">
        <v>618</v>
      </c>
      <c r="G86" s="575" t="s">
        <v>761</v>
      </c>
      <c r="H86" s="575" t="s">
        <v>762</v>
      </c>
      <c r="I86" s="592">
        <v>0.30000001192092896</v>
      </c>
      <c r="J86" s="592">
        <v>600</v>
      </c>
      <c r="K86" s="593">
        <v>180</v>
      </c>
    </row>
    <row r="87" spans="1:11" ht="14.4" customHeight="1" x14ac:dyDescent="0.3">
      <c r="A87" s="571" t="s">
        <v>440</v>
      </c>
      <c r="B87" s="572" t="s">
        <v>441</v>
      </c>
      <c r="C87" s="575" t="s">
        <v>453</v>
      </c>
      <c r="D87" s="613" t="s">
        <v>454</v>
      </c>
      <c r="E87" s="575" t="s">
        <v>621</v>
      </c>
      <c r="F87" s="613" t="s">
        <v>622</v>
      </c>
      <c r="G87" s="575" t="s">
        <v>625</v>
      </c>
      <c r="H87" s="575" t="s">
        <v>626</v>
      </c>
      <c r="I87" s="592">
        <v>0.62999999523162842</v>
      </c>
      <c r="J87" s="592">
        <v>800</v>
      </c>
      <c r="K87" s="593">
        <v>504</v>
      </c>
    </row>
    <row r="88" spans="1:11" ht="14.4" customHeight="1" x14ac:dyDescent="0.3">
      <c r="A88" s="571" t="s">
        <v>440</v>
      </c>
      <c r="B88" s="572" t="s">
        <v>441</v>
      </c>
      <c r="C88" s="575" t="s">
        <v>453</v>
      </c>
      <c r="D88" s="613" t="s">
        <v>454</v>
      </c>
      <c r="E88" s="575" t="s">
        <v>621</v>
      </c>
      <c r="F88" s="613" t="s">
        <v>622</v>
      </c>
      <c r="G88" s="575" t="s">
        <v>627</v>
      </c>
      <c r="H88" s="575" t="s">
        <v>628</v>
      </c>
      <c r="I88" s="592">
        <v>0.63499999046325684</v>
      </c>
      <c r="J88" s="592">
        <v>1600</v>
      </c>
      <c r="K88" s="593">
        <v>1016</v>
      </c>
    </row>
    <row r="89" spans="1:11" ht="14.4" customHeight="1" thickBot="1" x14ac:dyDescent="0.35">
      <c r="A89" s="579" t="s">
        <v>440</v>
      </c>
      <c r="B89" s="580" t="s">
        <v>441</v>
      </c>
      <c r="C89" s="583" t="s">
        <v>453</v>
      </c>
      <c r="D89" s="614" t="s">
        <v>454</v>
      </c>
      <c r="E89" s="583" t="s">
        <v>621</v>
      </c>
      <c r="F89" s="614" t="s">
        <v>622</v>
      </c>
      <c r="G89" s="583" t="s">
        <v>763</v>
      </c>
      <c r="H89" s="583" t="s">
        <v>764</v>
      </c>
      <c r="I89" s="594">
        <v>7.5</v>
      </c>
      <c r="J89" s="594">
        <v>80</v>
      </c>
      <c r="K89" s="595">
        <v>600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240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239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238</v>
      </c>
      <c r="J4" s="430" t="s">
        <v>178</v>
      </c>
      <c r="K4" s="408" t="s">
        <v>237</v>
      </c>
      <c r="L4" s="409"/>
      <c r="M4" s="409"/>
      <c r="N4" s="410"/>
      <c r="O4" s="411" t="s">
        <v>236</v>
      </c>
      <c r="P4" s="400" t="s">
        <v>235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234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233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26.849999999999998</v>
      </c>
      <c r="D6" s="308"/>
      <c r="E6" s="308"/>
      <c r="F6" s="307"/>
      <c r="G6" s="309">
        <f ca="1">SUM(Tabulka[05 h_vram])/2</f>
        <v>12454.4</v>
      </c>
      <c r="H6" s="308">
        <f ca="1">SUM(Tabulka[06 h_naduv])/2</f>
        <v>0</v>
      </c>
      <c r="I6" s="308">
        <f ca="1">SUM(Tabulka[07 h_nadzk])/2</f>
        <v>34</v>
      </c>
      <c r="J6" s="307">
        <f ca="1">SUM(Tabulka[08 h_oon])/2</f>
        <v>187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26165</v>
      </c>
      <c r="N6" s="308">
        <f ca="1">SUM(Tabulka[12 m_oc])/2</f>
        <v>26165</v>
      </c>
      <c r="O6" s="307">
        <f ca="1">SUM(Tabulka[13 m_sk])/2</f>
        <v>3418685</v>
      </c>
      <c r="P6" s="306">
        <f ca="1">SUM(Tabulka[14_vzsk])/2</f>
        <v>19010</v>
      </c>
      <c r="Q6" s="306">
        <f ca="1">SUM(Tabulka[15_vzpl])/2</f>
        <v>19259.31159499412</v>
      </c>
      <c r="R6" s="305">
        <f ca="1">IF(Q6=0,0,P6/Q6)</f>
        <v>0.98705501005244023</v>
      </c>
      <c r="S6" s="304">
        <f ca="1">Q6-P6</f>
        <v>249.31159499412024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5.5166666666666666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2654.4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1036933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3513.6187987023359</v>
      </c>
      <c r="R8" s="288">
        <f ca="1">IF(Tabulka[[#This Row],[15_vzpl]]=0,"",Tabulka[[#This Row],[14_vzsk]]/Tabulka[[#This Row],[15_vzpl]])</f>
        <v>2.7322258190175641</v>
      </c>
      <c r="S8" s="287">
        <f ca="1">IF(Tabulka[[#This Row],[15_vzpl]]-Tabulka[[#This Row],[14_vzsk]]=0,"",Tabulka[[#This Row],[15_vzpl]]-Tabulka[[#This Row],[14_vzsk]])</f>
        <v>-6086.3812012976641</v>
      </c>
    </row>
    <row r="9" spans="1:19" x14ac:dyDescent="0.3">
      <c r="A9" s="286">
        <v>99</v>
      </c>
      <c r="B9" s="285" t="s">
        <v>774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2.6666666666666665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1302.4000000000001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338630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3513.6187987023359</v>
      </c>
      <c r="R9" s="288">
        <f ca="1">IF(Tabulka[[#This Row],[15_vzpl]]=0,"",Tabulka[[#This Row],[14_vzsk]]/Tabulka[[#This Row],[15_vzpl]])</f>
        <v>2.7322258190175641</v>
      </c>
      <c r="S9" s="287">
        <f ca="1">IF(Tabulka[[#This Row],[15_vzpl]]-Tabulka[[#This Row],[14_vzsk]]=0,"",Tabulka[[#This Row],[15_vzpl]]-Tabulka[[#This Row],[14_vzsk]])</f>
        <v>-6086.3812012976641</v>
      </c>
    </row>
    <row r="10" spans="1:19" x14ac:dyDescent="0.3">
      <c r="A10" s="286">
        <v>101</v>
      </c>
      <c r="B10" s="285" t="s">
        <v>775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698303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766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10.800000000000002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1349618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13245.692796291787</v>
      </c>
      <c r="R11" s="288">
        <f ca="1">IF(Tabulka[[#This Row],[15_vzpl]]=0,"",Tabulka[[#This Row],[14_vzsk]]/Tabulka[[#This Row],[15_vzpl]])</f>
        <v>0.67946615842695712</v>
      </c>
      <c r="S11" s="287">
        <f ca="1">IF(Tabulka[[#This Row],[15_vzpl]]-Tabulka[[#This Row],[14_vzsk]]=0,"",Tabulka[[#This Row],[15_vzpl]]-Tabulka[[#This Row],[14_vzsk]])</f>
        <v>4245.6927962917871</v>
      </c>
    </row>
    <row r="12" spans="1:19" x14ac:dyDescent="0.3">
      <c r="A12" s="286">
        <v>526</v>
      </c>
      <c r="B12" s="285" t="s">
        <v>776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10.666666666666666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1319152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13245.692796291787</v>
      </c>
      <c r="R12" s="288">
        <f ca="1">IF(Tabulka[[#This Row],[15_vzpl]]=0,"",Tabulka[[#This Row],[14_vzsk]]/Tabulka[[#This Row],[15_vzpl]])</f>
        <v>0.67946615842695712</v>
      </c>
      <c r="S12" s="287">
        <f ca="1">IF(Tabulka[[#This Row],[15_vzpl]]-Tabulka[[#This Row],[14_vzsk]]=0,"",Tabulka[[#This Row],[15_vzpl]]-Tabulka[[#This Row],[14_vzsk]])</f>
        <v>4245.6927962917871</v>
      </c>
    </row>
    <row r="13" spans="1:19" x14ac:dyDescent="0.3">
      <c r="A13" s="286">
        <v>746</v>
      </c>
      <c r="B13" s="285" t="s">
        <v>777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0.13333333333333333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30466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 t="s">
        <v>767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7.7333333333333334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3471.2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816664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4" s="288">
        <f ca="1">IF(Tabulka[[#This Row],[15_vzpl]]=0,"",Tabulka[[#This Row],[14_vzsk]]/Tabulka[[#This Row],[15_vzpl]])</f>
        <v>0.16400000000000001</v>
      </c>
      <c r="S14" s="287">
        <f ca="1">IF(Tabulka[[#This Row],[15_vzpl]]-Tabulka[[#This Row],[14_vzsk]]=0,"",Tabulka[[#This Row],[15_vzpl]]-Tabulka[[#This Row],[14_vzsk]])</f>
        <v>2090</v>
      </c>
    </row>
    <row r="15" spans="1:19" x14ac:dyDescent="0.3">
      <c r="A15" s="286">
        <v>303</v>
      </c>
      <c r="B15" s="285" t="s">
        <v>778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5" s="288">
        <f ca="1">IF(Tabulka[[#This Row],[15_vzpl]]=0,"",Tabulka[[#This Row],[14_vzsk]]/Tabulka[[#This Row],[15_vzpl]])</f>
        <v>0.16400000000000001</v>
      </c>
      <c r="S15" s="287">
        <f ca="1">IF(Tabulka[[#This Row],[15_vzpl]]-Tabulka[[#This Row],[14_vzsk]]=0,"",Tabulka[[#This Row],[15_vzpl]]-Tabulka[[#This Row],[14_vzsk]])</f>
        <v>2090</v>
      </c>
    </row>
    <row r="16" spans="1:19" x14ac:dyDescent="0.3">
      <c r="A16" s="286">
        <v>304</v>
      </c>
      <c r="B16" s="285" t="s">
        <v>779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0.8666666666666667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139179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305</v>
      </c>
      <c r="B17" s="285" t="s">
        <v>780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165502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409</v>
      </c>
      <c r="B18" s="285" t="s">
        <v>781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4.8666666666666663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2215.1999999999998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475595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782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36388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768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812.80000000000007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144926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30</v>
      </c>
      <c r="B21" s="285" t="s">
        <v>783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812.80000000000007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144926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 t="s">
        <v>769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70544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>
        <v>310</v>
      </c>
      <c r="B23" s="285" t="s">
        <v>769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70544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242</v>
      </c>
    </row>
    <row r="25" spans="1:19" x14ac:dyDescent="0.3">
      <c r="A25" s="113" t="s">
        <v>156</v>
      </c>
    </row>
    <row r="26" spans="1:19" x14ac:dyDescent="0.3">
      <c r="A26" s="114" t="s">
        <v>212</v>
      </c>
    </row>
    <row r="27" spans="1:19" x14ac:dyDescent="0.3">
      <c r="A27" s="278" t="s">
        <v>211</v>
      </c>
    </row>
    <row r="28" spans="1:19" x14ac:dyDescent="0.3">
      <c r="A28" s="235" t="s">
        <v>184</v>
      </c>
    </row>
    <row r="29" spans="1:19" x14ac:dyDescent="0.3">
      <c r="A29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773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2018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6.0500000000000007</v>
      </c>
      <c r="F4" s="315"/>
      <c r="G4" s="315"/>
      <c r="H4" s="315"/>
      <c r="I4" s="315">
        <v>1059.2</v>
      </c>
      <c r="J4" s="315"/>
      <c r="K4" s="315"/>
      <c r="L4" s="315">
        <v>25</v>
      </c>
      <c r="M4" s="315"/>
      <c r="N4" s="315"/>
      <c r="O4" s="315"/>
      <c r="P4" s="315"/>
      <c r="Q4" s="315">
        <v>368209</v>
      </c>
      <c r="R4" s="315">
        <v>4550</v>
      </c>
      <c r="S4" s="315">
        <v>1171.206266234112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3.2</v>
      </c>
      <c r="I5">
        <v>571.20000000000005</v>
      </c>
      <c r="Q5">
        <v>135585</v>
      </c>
      <c r="R5">
        <v>4550</v>
      </c>
      <c r="S5">
        <v>1171.206266234112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2.85</v>
      </c>
      <c r="I6">
        <v>488</v>
      </c>
      <c r="L6">
        <v>25</v>
      </c>
      <c r="Q6">
        <v>232624</v>
      </c>
    </row>
    <row r="7" spans="1:19" x14ac:dyDescent="0.3">
      <c r="A7" s="320" t="s">
        <v>165</v>
      </c>
      <c r="B7" s="319">
        <v>4</v>
      </c>
      <c r="C7">
        <v>1</v>
      </c>
      <c r="D7" t="s">
        <v>766</v>
      </c>
      <c r="E7">
        <v>10.8</v>
      </c>
      <c r="I7">
        <v>1884</v>
      </c>
      <c r="L7">
        <v>44</v>
      </c>
      <c r="O7">
        <v>3338</v>
      </c>
      <c r="P7">
        <v>3338</v>
      </c>
      <c r="Q7">
        <v>488304</v>
      </c>
      <c r="R7">
        <v>4350</v>
      </c>
      <c r="S7">
        <v>4415.2309320972627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10.4</v>
      </c>
      <c r="I8">
        <v>1828</v>
      </c>
      <c r="O8">
        <v>3338</v>
      </c>
      <c r="P8">
        <v>3338</v>
      </c>
      <c r="Q8">
        <v>468038</v>
      </c>
      <c r="R8">
        <v>4350</v>
      </c>
      <c r="S8">
        <v>4415.2309320972627</v>
      </c>
    </row>
    <row r="9" spans="1:19" x14ac:dyDescent="0.3">
      <c r="A9" s="320" t="s">
        <v>167</v>
      </c>
      <c r="B9" s="319">
        <v>6</v>
      </c>
      <c r="C9">
        <v>1</v>
      </c>
      <c r="D9">
        <v>746</v>
      </c>
      <c r="E9">
        <v>0.4</v>
      </c>
      <c r="I9">
        <v>56</v>
      </c>
      <c r="L9">
        <v>44</v>
      </c>
      <c r="Q9">
        <v>20266</v>
      </c>
    </row>
    <row r="10" spans="1:19" x14ac:dyDescent="0.3">
      <c r="A10" s="322" t="s">
        <v>168</v>
      </c>
      <c r="B10" s="321">
        <v>7</v>
      </c>
      <c r="C10">
        <v>1</v>
      </c>
      <c r="D10" t="s">
        <v>767</v>
      </c>
      <c r="E10">
        <v>8.6</v>
      </c>
      <c r="I10">
        <v>1328</v>
      </c>
      <c r="K10">
        <v>12</v>
      </c>
      <c r="O10">
        <v>8706</v>
      </c>
      <c r="P10">
        <v>8706</v>
      </c>
      <c r="Q10">
        <v>301118</v>
      </c>
      <c r="S10">
        <v>833.33333333333337</v>
      </c>
    </row>
    <row r="11" spans="1:19" x14ac:dyDescent="0.3">
      <c r="A11" s="320" t="s">
        <v>169</v>
      </c>
      <c r="B11" s="319">
        <v>8</v>
      </c>
      <c r="C11">
        <v>1</v>
      </c>
      <c r="D11">
        <v>303</v>
      </c>
      <c r="S11">
        <v>833.33333333333337</v>
      </c>
    </row>
    <row r="12" spans="1:19" x14ac:dyDescent="0.3">
      <c r="A12" s="322" t="s">
        <v>170</v>
      </c>
      <c r="B12" s="321">
        <v>9</v>
      </c>
      <c r="C12">
        <v>1</v>
      </c>
      <c r="D12">
        <v>304</v>
      </c>
      <c r="E12">
        <v>1.8</v>
      </c>
      <c r="I12">
        <v>316</v>
      </c>
      <c r="K12">
        <v>12</v>
      </c>
      <c r="Q12">
        <v>71246</v>
      </c>
    </row>
    <row r="13" spans="1:19" x14ac:dyDescent="0.3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54960</v>
      </c>
    </row>
    <row r="14" spans="1:19" x14ac:dyDescent="0.3">
      <c r="A14" s="322" t="s">
        <v>172</v>
      </c>
      <c r="B14" s="321">
        <v>11</v>
      </c>
      <c r="C14">
        <v>1</v>
      </c>
      <c r="D14">
        <v>409</v>
      </c>
      <c r="E14">
        <v>4.8</v>
      </c>
      <c r="I14">
        <v>828</v>
      </c>
      <c r="O14">
        <v>8706</v>
      </c>
      <c r="P14">
        <v>8706</v>
      </c>
      <c r="Q14">
        <v>174912</v>
      </c>
    </row>
    <row r="15" spans="1:19" x14ac:dyDescent="0.3">
      <c r="A15" s="320" t="s">
        <v>173</v>
      </c>
      <c r="B15" s="319">
        <v>12</v>
      </c>
      <c r="C15">
        <v>1</v>
      </c>
      <c r="D15">
        <v>642</v>
      </c>
      <c r="E15">
        <v>1</v>
      </c>
    </row>
    <row r="16" spans="1:19" x14ac:dyDescent="0.3">
      <c r="A16" s="318" t="s">
        <v>161</v>
      </c>
      <c r="B16" s="317">
        <v>2018</v>
      </c>
      <c r="C16">
        <v>1</v>
      </c>
      <c r="D16" t="s">
        <v>768</v>
      </c>
      <c r="E16">
        <v>1.8</v>
      </c>
      <c r="I16">
        <v>267.2</v>
      </c>
      <c r="O16">
        <v>594</v>
      </c>
      <c r="P16">
        <v>594</v>
      </c>
      <c r="Q16">
        <v>47153</v>
      </c>
    </row>
    <row r="17" spans="3:19" x14ac:dyDescent="0.3">
      <c r="C17">
        <v>1</v>
      </c>
      <c r="D17">
        <v>30</v>
      </c>
      <c r="E17">
        <v>1.8</v>
      </c>
      <c r="I17">
        <v>267.2</v>
      </c>
      <c r="O17">
        <v>594</v>
      </c>
      <c r="P17">
        <v>594</v>
      </c>
      <c r="Q17">
        <v>47153</v>
      </c>
    </row>
    <row r="18" spans="3:19" x14ac:dyDescent="0.3">
      <c r="C18">
        <v>1</v>
      </c>
      <c r="D18" t="s">
        <v>769</v>
      </c>
      <c r="O18">
        <v>595</v>
      </c>
      <c r="P18">
        <v>595</v>
      </c>
    </row>
    <row r="19" spans="3:19" x14ac:dyDescent="0.3">
      <c r="C19">
        <v>1</v>
      </c>
      <c r="D19">
        <v>310</v>
      </c>
      <c r="O19">
        <v>595</v>
      </c>
      <c r="P19">
        <v>595</v>
      </c>
    </row>
    <row r="20" spans="3:19" x14ac:dyDescent="0.3">
      <c r="C20" t="s">
        <v>770</v>
      </c>
      <c r="E20">
        <v>27.250000000000004</v>
      </c>
      <c r="I20">
        <v>4538.3999999999996</v>
      </c>
      <c r="K20">
        <v>12</v>
      </c>
      <c r="L20">
        <v>69</v>
      </c>
      <c r="O20">
        <v>13233</v>
      </c>
      <c r="P20">
        <v>13233</v>
      </c>
      <c r="Q20">
        <v>1204784</v>
      </c>
      <c r="R20">
        <v>8900</v>
      </c>
      <c r="S20">
        <v>6419.770531664708</v>
      </c>
    </row>
    <row r="21" spans="3:19" x14ac:dyDescent="0.3">
      <c r="C21">
        <v>2</v>
      </c>
      <c r="D21" t="s">
        <v>213</v>
      </c>
      <c r="E21">
        <v>5.25</v>
      </c>
      <c r="I21">
        <v>748</v>
      </c>
      <c r="L21">
        <v>25</v>
      </c>
      <c r="Q21">
        <v>338600</v>
      </c>
      <c r="S21">
        <v>1171.206266234112</v>
      </c>
    </row>
    <row r="22" spans="3:19" x14ac:dyDescent="0.3">
      <c r="C22">
        <v>2</v>
      </c>
      <c r="D22">
        <v>99</v>
      </c>
      <c r="E22">
        <v>2.4</v>
      </c>
      <c r="I22">
        <v>352</v>
      </c>
      <c r="Q22">
        <v>105164</v>
      </c>
      <c r="S22">
        <v>1171.206266234112</v>
      </c>
    </row>
    <row r="23" spans="3:19" x14ac:dyDescent="0.3">
      <c r="C23">
        <v>2</v>
      </c>
      <c r="D23">
        <v>101</v>
      </c>
      <c r="E23">
        <v>2.85</v>
      </c>
      <c r="I23">
        <v>396</v>
      </c>
      <c r="L23">
        <v>25</v>
      </c>
      <c r="Q23">
        <v>233436</v>
      </c>
    </row>
    <row r="24" spans="3:19" x14ac:dyDescent="0.3">
      <c r="C24">
        <v>2</v>
      </c>
      <c r="D24" t="s">
        <v>766</v>
      </c>
      <c r="E24">
        <v>10.8</v>
      </c>
      <c r="I24">
        <v>1440</v>
      </c>
      <c r="L24">
        <v>32</v>
      </c>
      <c r="Q24">
        <v>408972</v>
      </c>
      <c r="S24">
        <v>4415.2309320972627</v>
      </c>
    </row>
    <row r="25" spans="3:19" x14ac:dyDescent="0.3">
      <c r="C25">
        <v>2</v>
      </c>
      <c r="D25">
        <v>526</v>
      </c>
      <c r="E25">
        <v>10.8</v>
      </c>
      <c r="I25">
        <v>1440</v>
      </c>
      <c r="Q25">
        <v>404172</v>
      </c>
      <c r="S25">
        <v>4415.2309320972627</v>
      </c>
    </row>
    <row r="26" spans="3:19" x14ac:dyDescent="0.3">
      <c r="C26">
        <v>2</v>
      </c>
      <c r="D26">
        <v>746</v>
      </c>
      <c r="L26">
        <v>32</v>
      </c>
      <c r="Q26">
        <v>4800</v>
      </c>
    </row>
    <row r="27" spans="3:19" x14ac:dyDescent="0.3">
      <c r="C27">
        <v>2</v>
      </c>
      <c r="D27" t="s">
        <v>767</v>
      </c>
      <c r="E27">
        <v>6.8</v>
      </c>
      <c r="I27">
        <v>972</v>
      </c>
      <c r="K27">
        <v>12</v>
      </c>
      <c r="Q27">
        <v>245450</v>
      </c>
      <c r="R27">
        <v>110</v>
      </c>
      <c r="S27">
        <v>833.33333333333337</v>
      </c>
    </row>
    <row r="28" spans="3:19" x14ac:dyDescent="0.3">
      <c r="C28">
        <v>2</v>
      </c>
      <c r="D28">
        <v>303</v>
      </c>
      <c r="R28">
        <v>110</v>
      </c>
      <c r="S28">
        <v>833.33333333333337</v>
      </c>
    </row>
    <row r="29" spans="3:19" x14ac:dyDescent="0.3">
      <c r="C29">
        <v>2</v>
      </c>
      <c r="D29">
        <v>304</v>
      </c>
      <c r="K29">
        <v>12</v>
      </c>
      <c r="Q29">
        <v>35150</v>
      </c>
    </row>
    <row r="30" spans="3:19" x14ac:dyDescent="0.3">
      <c r="C30">
        <v>2</v>
      </c>
      <c r="D30">
        <v>305</v>
      </c>
      <c r="E30">
        <v>1</v>
      </c>
      <c r="I30">
        <v>160</v>
      </c>
      <c r="Q30">
        <v>54960</v>
      </c>
    </row>
    <row r="31" spans="3:19" x14ac:dyDescent="0.3">
      <c r="C31">
        <v>2</v>
      </c>
      <c r="D31">
        <v>409</v>
      </c>
      <c r="E31">
        <v>4.8</v>
      </c>
      <c r="I31">
        <v>656</v>
      </c>
      <c r="Q31">
        <v>137168</v>
      </c>
    </row>
    <row r="32" spans="3:19" x14ac:dyDescent="0.3">
      <c r="C32">
        <v>2</v>
      </c>
      <c r="D32">
        <v>642</v>
      </c>
      <c r="E32">
        <v>1</v>
      </c>
      <c r="I32">
        <v>156</v>
      </c>
      <c r="Q32">
        <v>18172</v>
      </c>
    </row>
    <row r="33" spans="3:19" x14ac:dyDescent="0.3">
      <c r="C33">
        <v>2</v>
      </c>
      <c r="D33" t="s">
        <v>768</v>
      </c>
      <c r="E33">
        <v>1.8</v>
      </c>
      <c r="I33">
        <v>272</v>
      </c>
      <c r="Q33">
        <v>48165</v>
      </c>
    </row>
    <row r="34" spans="3:19" x14ac:dyDescent="0.3">
      <c r="C34">
        <v>2</v>
      </c>
      <c r="D34">
        <v>30</v>
      </c>
      <c r="E34">
        <v>1.8</v>
      </c>
      <c r="I34">
        <v>272</v>
      </c>
      <c r="Q34">
        <v>48165</v>
      </c>
    </row>
    <row r="35" spans="3:19" x14ac:dyDescent="0.3">
      <c r="C35">
        <v>2</v>
      </c>
      <c r="D35" t="s">
        <v>769</v>
      </c>
      <c r="E35">
        <v>2</v>
      </c>
      <c r="I35">
        <v>316</v>
      </c>
      <c r="Q35">
        <v>35043</v>
      </c>
    </row>
    <row r="36" spans="3:19" x14ac:dyDescent="0.3">
      <c r="C36">
        <v>2</v>
      </c>
      <c r="D36">
        <v>310</v>
      </c>
      <c r="E36">
        <v>2</v>
      </c>
      <c r="I36">
        <v>316</v>
      </c>
      <c r="Q36">
        <v>35043</v>
      </c>
    </row>
    <row r="37" spans="3:19" x14ac:dyDescent="0.3">
      <c r="C37" t="s">
        <v>771</v>
      </c>
      <c r="E37">
        <v>26.650000000000002</v>
      </c>
      <c r="I37">
        <v>3748</v>
      </c>
      <c r="K37">
        <v>12</v>
      </c>
      <c r="L37">
        <v>57</v>
      </c>
      <c r="Q37">
        <v>1076230</v>
      </c>
      <c r="R37">
        <v>110</v>
      </c>
      <c r="S37">
        <v>6419.770531664708</v>
      </c>
    </row>
    <row r="38" spans="3:19" x14ac:dyDescent="0.3">
      <c r="C38">
        <v>3</v>
      </c>
      <c r="D38" t="s">
        <v>213</v>
      </c>
      <c r="E38">
        <v>5.25</v>
      </c>
      <c r="I38">
        <v>847.2</v>
      </c>
      <c r="K38">
        <v>10</v>
      </c>
      <c r="L38">
        <v>25</v>
      </c>
      <c r="Q38">
        <v>330124</v>
      </c>
      <c r="R38">
        <v>5050</v>
      </c>
      <c r="S38">
        <v>1171.206266234112</v>
      </c>
    </row>
    <row r="39" spans="3:19" x14ac:dyDescent="0.3">
      <c r="C39">
        <v>3</v>
      </c>
      <c r="D39">
        <v>99</v>
      </c>
      <c r="E39">
        <v>2.4</v>
      </c>
      <c r="I39">
        <v>379.2</v>
      </c>
      <c r="Q39">
        <v>97881</v>
      </c>
      <c r="R39">
        <v>5050</v>
      </c>
      <c r="S39">
        <v>1171.206266234112</v>
      </c>
    </row>
    <row r="40" spans="3:19" x14ac:dyDescent="0.3">
      <c r="C40">
        <v>3</v>
      </c>
      <c r="D40">
        <v>101</v>
      </c>
      <c r="E40">
        <v>2.85</v>
      </c>
      <c r="I40">
        <v>468</v>
      </c>
      <c r="K40">
        <v>10</v>
      </c>
      <c r="L40">
        <v>25</v>
      </c>
      <c r="Q40">
        <v>232243</v>
      </c>
    </row>
    <row r="41" spans="3:19" x14ac:dyDescent="0.3">
      <c r="C41">
        <v>3</v>
      </c>
      <c r="D41" t="s">
        <v>766</v>
      </c>
      <c r="E41">
        <v>10.8</v>
      </c>
      <c r="I41">
        <v>1716</v>
      </c>
      <c r="L41">
        <v>36</v>
      </c>
      <c r="O41">
        <v>10932</v>
      </c>
      <c r="P41">
        <v>10932</v>
      </c>
      <c r="Q41">
        <v>452342</v>
      </c>
      <c r="R41">
        <v>4650</v>
      </c>
      <c r="S41">
        <v>4415.2309320972627</v>
      </c>
    </row>
    <row r="42" spans="3:19" x14ac:dyDescent="0.3">
      <c r="C42">
        <v>3</v>
      </c>
      <c r="D42">
        <v>526</v>
      </c>
      <c r="E42">
        <v>10.8</v>
      </c>
      <c r="I42">
        <v>1716</v>
      </c>
      <c r="O42">
        <v>10932</v>
      </c>
      <c r="P42">
        <v>10932</v>
      </c>
      <c r="Q42">
        <v>446942</v>
      </c>
      <c r="R42">
        <v>4650</v>
      </c>
      <c r="S42">
        <v>4415.2309320972627</v>
      </c>
    </row>
    <row r="43" spans="3:19" x14ac:dyDescent="0.3">
      <c r="C43">
        <v>3</v>
      </c>
      <c r="D43">
        <v>746</v>
      </c>
      <c r="L43">
        <v>36</v>
      </c>
      <c r="Q43">
        <v>5400</v>
      </c>
    </row>
    <row r="44" spans="3:19" x14ac:dyDescent="0.3">
      <c r="C44">
        <v>3</v>
      </c>
      <c r="D44" t="s">
        <v>767</v>
      </c>
      <c r="E44">
        <v>7.8</v>
      </c>
      <c r="I44">
        <v>1171.2</v>
      </c>
      <c r="O44">
        <v>2000</v>
      </c>
      <c r="P44">
        <v>2000</v>
      </c>
      <c r="Q44">
        <v>270096</v>
      </c>
      <c r="R44">
        <v>300</v>
      </c>
      <c r="S44">
        <v>833.33333333333337</v>
      </c>
    </row>
    <row r="45" spans="3:19" x14ac:dyDescent="0.3">
      <c r="C45">
        <v>3</v>
      </c>
      <c r="D45">
        <v>303</v>
      </c>
      <c r="R45">
        <v>300</v>
      </c>
      <c r="S45">
        <v>833.33333333333337</v>
      </c>
    </row>
    <row r="46" spans="3:19" x14ac:dyDescent="0.3">
      <c r="C46">
        <v>3</v>
      </c>
      <c r="D46">
        <v>304</v>
      </c>
      <c r="E46">
        <v>0.8</v>
      </c>
      <c r="I46">
        <v>112</v>
      </c>
      <c r="Q46">
        <v>32783</v>
      </c>
    </row>
    <row r="47" spans="3:19" x14ac:dyDescent="0.3">
      <c r="C47">
        <v>3</v>
      </c>
      <c r="D47">
        <v>305</v>
      </c>
      <c r="E47">
        <v>1</v>
      </c>
      <c r="I47">
        <v>160</v>
      </c>
      <c r="Q47">
        <v>55582</v>
      </c>
    </row>
    <row r="48" spans="3:19" x14ac:dyDescent="0.3">
      <c r="C48">
        <v>3</v>
      </c>
      <c r="D48">
        <v>409</v>
      </c>
      <c r="E48">
        <v>5</v>
      </c>
      <c r="I48">
        <v>731.2</v>
      </c>
      <c r="O48">
        <v>2000</v>
      </c>
      <c r="P48">
        <v>2000</v>
      </c>
      <c r="Q48">
        <v>163515</v>
      </c>
    </row>
    <row r="49" spans="3:19" x14ac:dyDescent="0.3">
      <c r="C49">
        <v>3</v>
      </c>
      <c r="D49">
        <v>642</v>
      </c>
      <c r="E49">
        <v>1</v>
      </c>
      <c r="I49">
        <v>168</v>
      </c>
      <c r="Q49">
        <v>18216</v>
      </c>
    </row>
    <row r="50" spans="3:19" x14ac:dyDescent="0.3">
      <c r="C50">
        <v>3</v>
      </c>
      <c r="D50" t="s">
        <v>768</v>
      </c>
      <c r="E50">
        <v>1.8</v>
      </c>
      <c r="I50">
        <v>273.60000000000002</v>
      </c>
      <c r="Q50">
        <v>49608</v>
      </c>
    </row>
    <row r="51" spans="3:19" x14ac:dyDescent="0.3">
      <c r="C51">
        <v>3</v>
      </c>
      <c r="D51">
        <v>30</v>
      </c>
      <c r="E51">
        <v>1.8</v>
      </c>
      <c r="I51">
        <v>273.60000000000002</v>
      </c>
      <c r="Q51">
        <v>49608</v>
      </c>
    </row>
    <row r="52" spans="3:19" x14ac:dyDescent="0.3">
      <c r="C52">
        <v>3</v>
      </c>
      <c r="D52" t="s">
        <v>769</v>
      </c>
      <c r="E52">
        <v>1</v>
      </c>
      <c r="I52">
        <v>160</v>
      </c>
      <c r="Q52">
        <v>35501</v>
      </c>
    </row>
    <row r="53" spans="3:19" x14ac:dyDescent="0.3">
      <c r="C53">
        <v>3</v>
      </c>
      <c r="D53">
        <v>310</v>
      </c>
      <c r="E53">
        <v>1</v>
      </c>
      <c r="I53">
        <v>160</v>
      </c>
      <c r="Q53">
        <v>35501</v>
      </c>
    </row>
    <row r="54" spans="3:19" x14ac:dyDescent="0.3">
      <c r="C54" t="s">
        <v>772</v>
      </c>
      <c r="E54">
        <v>26.650000000000002</v>
      </c>
      <c r="I54">
        <v>4168</v>
      </c>
      <c r="K54">
        <v>10</v>
      </c>
      <c r="L54">
        <v>61</v>
      </c>
      <c r="O54">
        <v>12932</v>
      </c>
      <c r="P54">
        <v>12932</v>
      </c>
      <c r="Q54">
        <v>1137671</v>
      </c>
      <c r="R54">
        <v>10000</v>
      </c>
      <c r="S54">
        <v>6419.770531664708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788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30504049.5</v>
      </c>
      <c r="C3" s="222">
        <f t="shared" ref="C3:Z3" si="0">SUBTOTAL(9,C6:C1048576)</f>
        <v>9</v>
      </c>
      <c r="D3" s="222"/>
      <c r="E3" s="222">
        <f>SUBTOTAL(9,E6:E1048576)/4</f>
        <v>20686111.75</v>
      </c>
      <c r="F3" s="222"/>
      <c r="G3" s="222">
        <f t="shared" si="0"/>
        <v>9</v>
      </c>
      <c r="H3" s="222">
        <f>SUBTOTAL(9,H6:H1048576)/4</f>
        <v>11359561.550000001</v>
      </c>
      <c r="I3" s="225">
        <f>IF(B3&lt;&gt;0,H3/B3,"")</f>
        <v>0.37239519789003755</v>
      </c>
      <c r="J3" s="223">
        <f>IF(E3&lt;&gt;0,H3/E3,"")</f>
        <v>0.54913952352597151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5"/>
      <c r="B5" s="616">
        <v>2015</v>
      </c>
      <c r="C5" s="617"/>
      <c r="D5" s="617"/>
      <c r="E5" s="617">
        <v>2017</v>
      </c>
      <c r="F5" s="617"/>
      <c r="G5" s="617"/>
      <c r="H5" s="617">
        <v>2018</v>
      </c>
      <c r="I5" s="618" t="s">
        <v>206</v>
      </c>
      <c r="J5" s="619" t="s">
        <v>2</v>
      </c>
      <c r="K5" s="616">
        <v>2015</v>
      </c>
      <c r="L5" s="617"/>
      <c r="M5" s="617"/>
      <c r="N5" s="617">
        <v>2017</v>
      </c>
      <c r="O5" s="617"/>
      <c r="P5" s="617"/>
      <c r="Q5" s="617">
        <v>2018</v>
      </c>
      <c r="R5" s="618" t="s">
        <v>206</v>
      </c>
      <c r="S5" s="619" t="s">
        <v>2</v>
      </c>
      <c r="T5" s="616">
        <v>2015</v>
      </c>
      <c r="U5" s="617"/>
      <c r="V5" s="617"/>
      <c r="W5" s="617">
        <v>2017</v>
      </c>
      <c r="X5" s="617"/>
      <c r="Y5" s="617"/>
      <c r="Z5" s="617">
        <v>2018</v>
      </c>
      <c r="AA5" s="618" t="s">
        <v>206</v>
      </c>
      <c r="AB5" s="619" t="s">
        <v>2</v>
      </c>
    </row>
    <row r="6" spans="1:28" ht="14.4" customHeight="1" x14ac:dyDescent="0.3">
      <c r="A6" s="620" t="s">
        <v>784</v>
      </c>
      <c r="B6" s="621">
        <v>30504049.5</v>
      </c>
      <c r="C6" s="622">
        <v>1</v>
      </c>
      <c r="D6" s="622">
        <v>1.4746149430426432</v>
      </c>
      <c r="E6" s="621">
        <v>20686111.75</v>
      </c>
      <c r="F6" s="622">
        <v>0.67814313473363597</v>
      </c>
      <c r="G6" s="622">
        <v>1</v>
      </c>
      <c r="H6" s="621">
        <v>11359561.549999999</v>
      </c>
      <c r="I6" s="622">
        <v>0.3723951978900375</v>
      </c>
      <c r="J6" s="622">
        <v>0.5491395235259714</v>
      </c>
      <c r="K6" s="621"/>
      <c r="L6" s="622"/>
      <c r="M6" s="622"/>
      <c r="N6" s="621"/>
      <c r="O6" s="622"/>
      <c r="P6" s="622"/>
      <c r="Q6" s="621"/>
      <c r="R6" s="622"/>
      <c r="S6" s="622"/>
      <c r="T6" s="621"/>
      <c r="U6" s="622"/>
      <c r="V6" s="622"/>
      <c r="W6" s="621"/>
      <c r="X6" s="622"/>
      <c r="Y6" s="622"/>
      <c r="Z6" s="621"/>
      <c r="AA6" s="622"/>
      <c r="AB6" s="623"/>
    </row>
    <row r="7" spans="1:28" ht="14.4" customHeight="1" x14ac:dyDescent="0.3">
      <c r="A7" s="630" t="s">
        <v>785</v>
      </c>
      <c r="B7" s="624">
        <v>74</v>
      </c>
      <c r="C7" s="625">
        <v>1</v>
      </c>
      <c r="D7" s="625">
        <v>2</v>
      </c>
      <c r="E7" s="624">
        <v>37</v>
      </c>
      <c r="F7" s="625">
        <v>0.5</v>
      </c>
      <c r="G7" s="625">
        <v>1</v>
      </c>
      <c r="H7" s="624"/>
      <c r="I7" s="625"/>
      <c r="J7" s="625"/>
      <c r="K7" s="624"/>
      <c r="L7" s="625"/>
      <c r="M7" s="625"/>
      <c r="N7" s="624"/>
      <c r="O7" s="625"/>
      <c r="P7" s="625"/>
      <c r="Q7" s="624"/>
      <c r="R7" s="625"/>
      <c r="S7" s="625"/>
      <c r="T7" s="624"/>
      <c r="U7" s="625"/>
      <c r="V7" s="625"/>
      <c r="W7" s="624"/>
      <c r="X7" s="625"/>
      <c r="Y7" s="625"/>
      <c r="Z7" s="624"/>
      <c r="AA7" s="625"/>
      <c r="AB7" s="626"/>
    </row>
    <row r="8" spans="1:28" ht="14.4" customHeight="1" x14ac:dyDescent="0.3">
      <c r="A8" s="630" t="s">
        <v>786</v>
      </c>
      <c r="B8" s="624">
        <v>1678844.5000000005</v>
      </c>
      <c r="C8" s="625">
        <v>1</v>
      </c>
      <c r="D8" s="625">
        <v>0.97468416712882333</v>
      </c>
      <c r="E8" s="624">
        <v>1722449.7500000005</v>
      </c>
      <c r="F8" s="625">
        <v>1.0259733703746834</v>
      </c>
      <c r="G8" s="625">
        <v>1</v>
      </c>
      <c r="H8" s="624">
        <v>1995233.0900000012</v>
      </c>
      <c r="I8" s="625">
        <v>1.1884561613657494</v>
      </c>
      <c r="J8" s="625">
        <v>1.1583694038098939</v>
      </c>
      <c r="K8" s="624"/>
      <c r="L8" s="625"/>
      <c r="M8" s="625"/>
      <c r="N8" s="624"/>
      <c r="O8" s="625"/>
      <c r="P8" s="625"/>
      <c r="Q8" s="624"/>
      <c r="R8" s="625"/>
      <c r="S8" s="625"/>
      <c r="T8" s="624"/>
      <c r="U8" s="625"/>
      <c r="V8" s="625"/>
      <c r="W8" s="624"/>
      <c r="X8" s="625"/>
      <c r="Y8" s="625"/>
      <c r="Z8" s="624"/>
      <c r="AA8" s="625"/>
      <c r="AB8" s="626"/>
    </row>
    <row r="9" spans="1:28" ht="14.4" customHeight="1" thickBot="1" x14ac:dyDescent="0.35">
      <c r="A9" s="631" t="s">
        <v>787</v>
      </c>
      <c r="B9" s="627">
        <v>28825131</v>
      </c>
      <c r="C9" s="628">
        <v>1</v>
      </c>
      <c r="D9" s="628">
        <v>1.5200222003968122</v>
      </c>
      <c r="E9" s="627">
        <v>18963625</v>
      </c>
      <c r="F9" s="628">
        <v>0.65788512808493393</v>
      </c>
      <c r="G9" s="628">
        <v>1</v>
      </c>
      <c r="H9" s="627">
        <v>9364328.4599999972</v>
      </c>
      <c r="I9" s="628">
        <v>0.32486681361482789</v>
      </c>
      <c r="J9" s="628">
        <v>0.49380476886671176</v>
      </c>
      <c r="K9" s="627"/>
      <c r="L9" s="628"/>
      <c r="M9" s="628"/>
      <c r="N9" s="627"/>
      <c r="O9" s="628"/>
      <c r="P9" s="628"/>
      <c r="Q9" s="627"/>
      <c r="R9" s="628"/>
      <c r="S9" s="628"/>
      <c r="T9" s="627"/>
      <c r="U9" s="628"/>
      <c r="V9" s="628"/>
      <c r="W9" s="627"/>
      <c r="X9" s="628"/>
      <c r="Y9" s="628"/>
      <c r="Z9" s="627"/>
      <c r="AA9" s="628"/>
      <c r="AB9" s="629"/>
    </row>
    <row r="10" spans="1:28" ht="14.4" customHeight="1" thickBot="1" x14ac:dyDescent="0.35"/>
    <row r="11" spans="1:28" ht="14.4" customHeight="1" x14ac:dyDescent="0.3">
      <c r="A11" s="620" t="s">
        <v>448</v>
      </c>
      <c r="B11" s="621">
        <v>1678992.5000000009</v>
      </c>
      <c r="C11" s="622">
        <v>1</v>
      </c>
      <c r="D11" s="622">
        <v>0.97474915264224871</v>
      </c>
      <c r="E11" s="621">
        <v>1722486.75</v>
      </c>
      <c r="F11" s="622">
        <v>1.025904969795874</v>
      </c>
      <c r="G11" s="622">
        <v>1</v>
      </c>
      <c r="H11" s="621">
        <v>1995233.0900000022</v>
      </c>
      <c r="I11" s="622">
        <v>1.1883514012123348</v>
      </c>
      <c r="J11" s="623">
        <v>1.1583445213729524</v>
      </c>
    </row>
    <row r="12" spans="1:28" ht="14.4" customHeight="1" x14ac:dyDescent="0.3">
      <c r="A12" s="630" t="s">
        <v>789</v>
      </c>
      <c r="B12" s="624">
        <v>1678844.5000000009</v>
      </c>
      <c r="C12" s="625">
        <v>1</v>
      </c>
      <c r="D12" s="625">
        <v>0.97514500381396063</v>
      </c>
      <c r="E12" s="624">
        <v>1721635.75</v>
      </c>
      <c r="F12" s="625">
        <v>1.025488513081467</v>
      </c>
      <c r="G12" s="625">
        <v>1</v>
      </c>
      <c r="H12" s="624">
        <v>1994826.0900000022</v>
      </c>
      <c r="I12" s="625">
        <v>1.1882137327191418</v>
      </c>
      <c r="J12" s="626">
        <v>1.1586806849242077</v>
      </c>
    </row>
    <row r="13" spans="1:28" ht="14.4" customHeight="1" x14ac:dyDescent="0.3">
      <c r="A13" s="630" t="s">
        <v>790</v>
      </c>
      <c r="B13" s="624">
        <v>148</v>
      </c>
      <c r="C13" s="625">
        <v>1</v>
      </c>
      <c r="D13" s="625">
        <v>0.17391304347826086</v>
      </c>
      <c r="E13" s="624">
        <v>851</v>
      </c>
      <c r="F13" s="625">
        <v>5.75</v>
      </c>
      <c r="G13" s="625">
        <v>1</v>
      </c>
      <c r="H13" s="624">
        <v>407</v>
      </c>
      <c r="I13" s="625">
        <v>2.75</v>
      </c>
      <c r="J13" s="626">
        <v>0.47826086956521741</v>
      </c>
    </row>
    <row r="14" spans="1:28" ht="14.4" customHeight="1" x14ac:dyDescent="0.3">
      <c r="A14" s="632" t="s">
        <v>453</v>
      </c>
      <c r="B14" s="633">
        <v>28825057</v>
      </c>
      <c r="C14" s="634">
        <v>1</v>
      </c>
      <c r="D14" s="634">
        <v>1.5200182981892967</v>
      </c>
      <c r="E14" s="633">
        <v>18963625</v>
      </c>
      <c r="F14" s="634">
        <v>0.65788681701479379</v>
      </c>
      <c r="G14" s="634">
        <v>1</v>
      </c>
      <c r="H14" s="633">
        <v>9364328.4599999972</v>
      </c>
      <c r="I14" s="634">
        <v>0.32486764761644693</v>
      </c>
      <c r="J14" s="635">
        <v>0.49380476886671176</v>
      </c>
    </row>
    <row r="15" spans="1:28" ht="14.4" customHeight="1" thickBot="1" x14ac:dyDescent="0.35">
      <c r="A15" s="631" t="s">
        <v>789</v>
      </c>
      <c r="B15" s="627">
        <v>28825057</v>
      </c>
      <c r="C15" s="628">
        <v>1</v>
      </c>
      <c r="D15" s="628">
        <v>1.5200182981892967</v>
      </c>
      <c r="E15" s="627">
        <v>18963625</v>
      </c>
      <c r="F15" s="628">
        <v>0.65788681701479379</v>
      </c>
      <c r="G15" s="628">
        <v>1</v>
      </c>
      <c r="H15" s="627">
        <v>9364328.4599999972</v>
      </c>
      <c r="I15" s="628">
        <v>0.32486764761644693</v>
      </c>
      <c r="J15" s="629">
        <v>0.49380476886671176</v>
      </c>
    </row>
    <row r="16" spans="1:28" ht="14.4" customHeight="1" x14ac:dyDescent="0.3">
      <c r="A16" s="544" t="s">
        <v>242</v>
      </c>
    </row>
    <row r="17" spans="1:1" ht="14.4" customHeight="1" x14ac:dyDescent="0.3">
      <c r="A17" s="545" t="s">
        <v>472</v>
      </c>
    </row>
    <row r="18" spans="1:1" ht="14.4" customHeight="1" x14ac:dyDescent="0.3">
      <c r="A18" s="544" t="s">
        <v>791</v>
      </c>
    </row>
    <row r="19" spans="1:1" ht="14.4" customHeight="1" x14ac:dyDescent="0.3">
      <c r="A19" s="544" t="s">
        <v>792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6777.5309250373839</v>
      </c>
      <c r="D4" s="160">
        <f ca="1">IF(ISERROR(VLOOKUP("Náklady celkem",INDIRECT("HI!$A:$G"),5,0)),0,VLOOKUP("Náklady celkem",INDIRECT("HI!$A:$G"),5,0))</f>
        <v>6002.8860200000008</v>
      </c>
      <c r="E4" s="161">
        <f ca="1">IF(C4=0,0,D4/C4)</f>
        <v>0.88570396600099466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10.000000610351563</v>
      </c>
      <c r="D7" s="168">
        <f>IF(ISERROR(HI!E5),"",HI!E5)</f>
        <v>8.3164200000000008</v>
      </c>
      <c r="E7" s="165">
        <f t="shared" ref="E7:E14" si="0">IF(C7=0,0,D7/C7)</f>
        <v>0.83164194924060375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0.78040002611923431</v>
      </c>
      <c r="E10" s="165">
        <f t="shared" si="0"/>
        <v>1.3006667101987239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1196.7385063934325</v>
      </c>
      <c r="D14" s="168">
        <f>IF(ISERROR(HI!E6),"",HI!E6)</f>
        <v>762.04353000000003</v>
      </c>
      <c r="E14" s="165">
        <f t="shared" si="0"/>
        <v>0.63676695111661696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4720.4989987792969</v>
      </c>
      <c r="D15" s="164">
        <f ca="1">IF(ISERROR(VLOOKUP("Osobní náklady (Kč) *",INDIRECT("HI!$A:$G"),5,0)),0,VLOOKUP("Osobní náklady (Kč) *",INDIRECT("HI!$A:$G"),5,0))</f>
        <v>4633.0591400000003</v>
      </c>
      <c r="E15" s="165">
        <f ca="1">IF(C15=0,0,D15/C15)</f>
        <v>0.9814765644899176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20686.11175</v>
      </c>
      <c r="D17" s="183">
        <f ca="1">IF(ISERROR(VLOOKUP("Výnosy celkem",INDIRECT("HI!$A:$G"),5,0)),0,VLOOKUP("Výnosy celkem",INDIRECT("HI!$A:$G"),5,0))</f>
        <v>11359.56155</v>
      </c>
      <c r="E17" s="184">
        <f t="shared" ref="E17:E22" ca="1" si="1">IF(C17=0,0,D17/C17)</f>
        <v>0.54913952352597151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20686.11175</v>
      </c>
      <c r="D18" s="164">
        <f ca="1">IF(ISERROR(VLOOKUP("Ambulance *",INDIRECT("HI!$A:$G"),5,0)),0,VLOOKUP("Ambulance *",INDIRECT("HI!$A:$G"),5,0))</f>
        <v>11359.56155</v>
      </c>
      <c r="E18" s="165">
        <f t="shared" ca="1" si="1"/>
        <v>0.54913952352597151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0.54913952352597151</v>
      </c>
      <c r="E19" s="165">
        <f t="shared" si="1"/>
        <v>0.54913952352597151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0.5491395235259714</v>
      </c>
      <c r="E20" s="165">
        <f t="shared" si="1"/>
        <v>0.5491395235259714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1.1725586041684852</v>
      </c>
      <c r="E22" s="165">
        <f t="shared" si="1"/>
        <v>1.3794807107864533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794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17801</v>
      </c>
      <c r="C3" s="260">
        <f t="shared" si="0"/>
        <v>11132</v>
      </c>
      <c r="D3" s="272">
        <f t="shared" si="0"/>
        <v>5874</v>
      </c>
      <c r="E3" s="224">
        <f t="shared" si="0"/>
        <v>30504049.499999981</v>
      </c>
      <c r="F3" s="222">
        <f t="shared" si="0"/>
        <v>20686111.749999996</v>
      </c>
      <c r="G3" s="261">
        <f t="shared" si="0"/>
        <v>11359561.550000006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5"/>
      <c r="B5" s="616">
        <v>2015</v>
      </c>
      <c r="C5" s="617">
        <v>2017</v>
      </c>
      <c r="D5" s="636">
        <v>2018</v>
      </c>
      <c r="E5" s="616">
        <v>2015</v>
      </c>
      <c r="F5" s="617">
        <v>2017</v>
      </c>
      <c r="G5" s="636">
        <v>2018</v>
      </c>
    </row>
    <row r="6" spans="1:7" ht="14.4" customHeight="1" x14ac:dyDescent="0.3">
      <c r="A6" s="603" t="s">
        <v>789</v>
      </c>
      <c r="B6" s="116">
        <v>17799</v>
      </c>
      <c r="C6" s="116">
        <v>11112</v>
      </c>
      <c r="D6" s="116">
        <v>5868</v>
      </c>
      <c r="E6" s="637">
        <v>30503901.499999981</v>
      </c>
      <c r="F6" s="637">
        <v>20685260.749999996</v>
      </c>
      <c r="G6" s="638">
        <v>11359154.550000006</v>
      </c>
    </row>
    <row r="7" spans="1:7" ht="14.4" customHeight="1" thickBot="1" x14ac:dyDescent="0.35">
      <c r="A7" s="641" t="s">
        <v>793</v>
      </c>
      <c r="B7" s="594">
        <v>2</v>
      </c>
      <c r="C7" s="594">
        <v>20</v>
      </c>
      <c r="D7" s="594">
        <v>6</v>
      </c>
      <c r="E7" s="639">
        <v>148</v>
      </c>
      <c r="F7" s="639">
        <v>851</v>
      </c>
      <c r="G7" s="640">
        <v>407</v>
      </c>
    </row>
    <row r="8" spans="1:7" ht="14.4" customHeight="1" x14ac:dyDescent="0.3">
      <c r="A8" s="544" t="s">
        <v>242</v>
      </c>
    </row>
    <row r="9" spans="1:7" ht="14.4" customHeight="1" x14ac:dyDescent="0.3">
      <c r="A9" s="545" t="s">
        <v>472</v>
      </c>
    </row>
    <row r="10" spans="1:7" ht="14.4" customHeight="1" x14ac:dyDescent="0.3">
      <c r="A10" s="544" t="s">
        <v>791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891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17801</v>
      </c>
      <c r="H3" s="103">
        <f t="shared" si="0"/>
        <v>30504049.5</v>
      </c>
      <c r="I3" s="74"/>
      <c r="J3" s="74"/>
      <c r="K3" s="103">
        <f t="shared" si="0"/>
        <v>11132</v>
      </c>
      <c r="L3" s="103">
        <f t="shared" si="0"/>
        <v>20686111.75</v>
      </c>
      <c r="M3" s="74"/>
      <c r="N3" s="74"/>
      <c r="O3" s="103">
        <f t="shared" si="0"/>
        <v>5874</v>
      </c>
      <c r="P3" s="103">
        <f t="shared" si="0"/>
        <v>11359561.550000001</v>
      </c>
      <c r="Q3" s="75">
        <f>IF(L3=0,0,P3/L3)</f>
        <v>0.54913952352597151</v>
      </c>
      <c r="R3" s="104">
        <f>IF(O3=0,0,P3/O3)</f>
        <v>1933.8715611167859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42"/>
      <c r="B5" s="642"/>
      <c r="C5" s="643"/>
      <c r="D5" s="644"/>
      <c r="E5" s="645"/>
      <c r="F5" s="646"/>
      <c r="G5" s="647" t="s">
        <v>71</v>
      </c>
      <c r="H5" s="648" t="s">
        <v>14</v>
      </c>
      <c r="I5" s="649"/>
      <c r="J5" s="649"/>
      <c r="K5" s="647" t="s">
        <v>71</v>
      </c>
      <c r="L5" s="648" t="s">
        <v>14</v>
      </c>
      <c r="M5" s="649"/>
      <c r="N5" s="649"/>
      <c r="O5" s="647" t="s">
        <v>71</v>
      </c>
      <c r="P5" s="648" t="s">
        <v>14</v>
      </c>
      <c r="Q5" s="650"/>
      <c r="R5" s="651"/>
    </row>
    <row r="6" spans="1:18" ht="14.4" customHeight="1" x14ac:dyDescent="0.3">
      <c r="A6" s="564" t="s">
        <v>795</v>
      </c>
      <c r="B6" s="565" t="s">
        <v>796</v>
      </c>
      <c r="C6" s="565" t="s">
        <v>448</v>
      </c>
      <c r="D6" s="565" t="s">
        <v>797</v>
      </c>
      <c r="E6" s="565" t="s">
        <v>798</v>
      </c>
      <c r="F6" s="565" t="s">
        <v>799</v>
      </c>
      <c r="G6" s="116"/>
      <c r="H6" s="116"/>
      <c r="I6" s="565"/>
      <c r="J6" s="565"/>
      <c r="K6" s="116">
        <v>1</v>
      </c>
      <c r="L6" s="116">
        <v>37</v>
      </c>
      <c r="M6" s="565">
        <v>1</v>
      </c>
      <c r="N6" s="565">
        <v>37</v>
      </c>
      <c r="O6" s="116"/>
      <c r="P6" s="116"/>
      <c r="Q6" s="570"/>
      <c r="R6" s="591"/>
    </row>
    <row r="7" spans="1:18" ht="14.4" customHeight="1" x14ac:dyDescent="0.3">
      <c r="A7" s="571" t="s">
        <v>795</v>
      </c>
      <c r="B7" s="572" t="s">
        <v>796</v>
      </c>
      <c r="C7" s="572" t="s">
        <v>448</v>
      </c>
      <c r="D7" s="572" t="s">
        <v>797</v>
      </c>
      <c r="E7" s="572" t="s">
        <v>800</v>
      </c>
      <c r="F7" s="572" t="s">
        <v>801</v>
      </c>
      <c r="G7" s="592">
        <v>1</v>
      </c>
      <c r="H7" s="592">
        <v>74</v>
      </c>
      <c r="I7" s="572"/>
      <c r="J7" s="572">
        <v>74</v>
      </c>
      <c r="K7" s="592"/>
      <c r="L7" s="592"/>
      <c r="M7" s="572"/>
      <c r="N7" s="572"/>
      <c r="O7" s="592"/>
      <c r="P7" s="592"/>
      <c r="Q7" s="577"/>
      <c r="R7" s="593"/>
    </row>
    <row r="8" spans="1:18" ht="14.4" customHeight="1" x14ac:dyDescent="0.3">
      <c r="A8" s="571" t="s">
        <v>795</v>
      </c>
      <c r="B8" s="572" t="s">
        <v>802</v>
      </c>
      <c r="C8" s="572" t="s">
        <v>448</v>
      </c>
      <c r="D8" s="572" t="s">
        <v>797</v>
      </c>
      <c r="E8" s="572" t="s">
        <v>803</v>
      </c>
      <c r="F8" s="572" t="s">
        <v>804</v>
      </c>
      <c r="G8" s="592">
        <v>39</v>
      </c>
      <c r="H8" s="592">
        <v>2574</v>
      </c>
      <c r="I8" s="572">
        <v>1.21875</v>
      </c>
      <c r="J8" s="572">
        <v>66</v>
      </c>
      <c r="K8" s="592">
        <v>32</v>
      </c>
      <c r="L8" s="592">
        <v>2112</v>
      </c>
      <c r="M8" s="572">
        <v>1</v>
      </c>
      <c r="N8" s="572">
        <v>66</v>
      </c>
      <c r="O8" s="592">
        <v>25</v>
      </c>
      <c r="P8" s="592">
        <v>1650</v>
      </c>
      <c r="Q8" s="577">
        <v>0.78125</v>
      </c>
      <c r="R8" s="593">
        <v>66</v>
      </c>
    </row>
    <row r="9" spans="1:18" ht="14.4" customHeight="1" x14ac:dyDescent="0.3">
      <c r="A9" s="571" t="s">
        <v>795</v>
      </c>
      <c r="B9" s="572" t="s">
        <v>802</v>
      </c>
      <c r="C9" s="572" t="s">
        <v>448</v>
      </c>
      <c r="D9" s="572" t="s">
        <v>797</v>
      </c>
      <c r="E9" s="572" t="s">
        <v>798</v>
      </c>
      <c r="F9" s="572" t="s">
        <v>799</v>
      </c>
      <c r="G9" s="592">
        <v>73</v>
      </c>
      <c r="H9" s="592">
        <v>2701</v>
      </c>
      <c r="I9" s="572">
        <v>1.106060606060606</v>
      </c>
      <c r="J9" s="572">
        <v>37</v>
      </c>
      <c r="K9" s="592">
        <v>66</v>
      </c>
      <c r="L9" s="592">
        <v>2442</v>
      </c>
      <c r="M9" s="572">
        <v>1</v>
      </c>
      <c r="N9" s="572">
        <v>37</v>
      </c>
      <c r="O9" s="592">
        <v>70</v>
      </c>
      <c r="P9" s="592">
        <v>2590</v>
      </c>
      <c r="Q9" s="577">
        <v>1.0606060606060606</v>
      </c>
      <c r="R9" s="593">
        <v>37</v>
      </c>
    </row>
    <row r="10" spans="1:18" ht="14.4" customHeight="1" x14ac:dyDescent="0.3">
      <c r="A10" s="571" t="s">
        <v>795</v>
      </c>
      <c r="B10" s="572" t="s">
        <v>802</v>
      </c>
      <c r="C10" s="572" t="s">
        <v>448</v>
      </c>
      <c r="D10" s="572" t="s">
        <v>797</v>
      </c>
      <c r="E10" s="572" t="s">
        <v>805</v>
      </c>
      <c r="F10" s="572" t="s">
        <v>806</v>
      </c>
      <c r="G10" s="592">
        <v>237</v>
      </c>
      <c r="H10" s="592">
        <v>587286</v>
      </c>
      <c r="I10" s="572">
        <v>0.94723548387096779</v>
      </c>
      <c r="J10" s="572">
        <v>2478</v>
      </c>
      <c r="K10" s="592">
        <v>250</v>
      </c>
      <c r="L10" s="592">
        <v>620000</v>
      </c>
      <c r="M10" s="572">
        <v>1</v>
      </c>
      <c r="N10" s="572">
        <v>2480</v>
      </c>
      <c r="O10" s="592">
        <v>286</v>
      </c>
      <c r="P10" s="592">
        <v>710138</v>
      </c>
      <c r="Q10" s="577">
        <v>1.145383870967742</v>
      </c>
      <c r="R10" s="593">
        <v>2483</v>
      </c>
    </row>
    <row r="11" spans="1:18" ht="14.4" customHeight="1" x14ac:dyDescent="0.3">
      <c r="A11" s="571" t="s">
        <v>795</v>
      </c>
      <c r="B11" s="572" t="s">
        <v>802</v>
      </c>
      <c r="C11" s="572" t="s">
        <v>448</v>
      </c>
      <c r="D11" s="572" t="s">
        <v>797</v>
      </c>
      <c r="E11" s="572" t="s">
        <v>807</v>
      </c>
      <c r="F11" s="572" t="s">
        <v>808</v>
      </c>
      <c r="G11" s="592">
        <v>5</v>
      </c>
      <c r="H11" s="592">
        <v>1730</v>
      </c>
      <c r="I11" s="572">
        <v>1.6618635926993275</v>
      </c>
      <c r="J11" s="572">
        <v>346</v>
      </c>
      <c r="K11" s="592">
        <v>3</v>
      </c>
      <c r="L11" s="592">
        <v>1041</v>
      </c>
      <c r="M11" s="572">
        <v>1</v>
      </c>
      <c r="N11" s="572">
        <v>347</v>
      </c>
      <c r="O11" s="592">
        <v>60</v>
      </c>
      <c r="P11" s="592">
        <v>20820</v>
      </c>
      <c r="Q11" s="577">
        <v>20</v>
      </c>
      <c r="R11" s="593">
        <v>347</v>
      </c>
    </row>
    <row r="12" spans="1:18" ht="14.4" customHeight="1" x14ac:dyDescent="0.3">
      <c r="A12" s="571" t="s">
        <v>795</v>
      </c>
      <c r="B12" s="572" t="s">
        <v>802</v>
      </c>
      <c r="C12" s="572" t="s">
        <v>448</v>
      </c>
      <c r="D12" s="572" t="s">
        <v>797</v>
      </c>
      <c r="E12" s="572" t="s">
        <v>809</v>
      </c>
      <c r="F12" s="572" t="s">
        <v>810</v>
      </c>
      <c r="G12" s="592">
        <v>499</v>
      </c>
      <c r="H12" s="592">
        <v>174650</v>
      </c>
      <c r="I12" s="572">
        <v>1.0011636772200152</v>
      </c>
      <c r="J12" s="572">
        <v>350</v>
      </c>
      <c r="K12" s="592">
        <v>497</v>
      </c>
      <c r="L12" s="592">
        <v>174447</v>
      </c>
      <c r="M12" s="572">
        <v>1</v>
      </c>
      <c r="N12" s="572">
        <v>351</v>
      </c>
      <c r="O12" s="592">
        <v>584</v>
      </c>
      <c r="P12" s="592">
        <v>204984</v>
      </c>
      <c r="Q12" s="577">
        <v>1.1750503018108651</v>
      </c>
      <c r="R12" s="593">
        <v>351</v>
      </c>
    </row>
    <row r="13" spans="1:18" ht="14.4" customHeight="1" x14ac:dyDescent="0.3">
      <c r="A13" s="571" t="s">
        <v>795</v>
      </c>
      <c r="B13" s="572" t="s">
        <v>802</v>
      </c>
      <c r="C13" s="572" t="s">
        <v>448</v>
      </c>
      <c r="D13" s="572" t="s">
        <v>797</v>
      </c>
      <c r="E13" s="572" t="s">
        <v>811</v>
      </c>
      <c r="F13" s="572" t="s">
        <v>812</v>
      </c>
      <c r="G13" s="592">
        <v>665</v>
      </c>
      <c r="H13" s="592">
        <v>22166.500000000007</v>
      </c>
      <c r="I13" s="572">
        <v>0.61918030153841774</v>
      </c>
      <c r="J13" s="572">
        <v>33.33308270676693</v>
      </c>
      <c r="K13" s="592">
        <v>1074</v>
      </c>
      <c r="L13" s="592">
        <v>35799.750000000058</v>
      </c>
      <c r="M13" s="572">
        <v>1</v>
      </c>
      <c r="N13" s="572">
        <v>33.333100558659275</v>
      </c>
      <c r="O13" s="592">
        <v>1279</v>
      </c>
      <c r="P13" s="592">
        <v>42633.090000000077</v>
      </c>
      <c r="Q13" s="577">
        <v>1.1908767519326253</v>
      </c>
      <c r="R13" s="593">
        <v>33.333143080531727</v>
      </c>
    </row>
    <row r="14" spans="1:18" ht="14.4" customHeight="1" x14ac:dyDescent="0.3">
      <c r="A14" s="571" t="s">
        <v>795</v>
      </c>
      <c r="B14" s="572" t="s">
        <v>802</v>
      </c>
      <c r="C14" s="572" t="s">
        <v>448</v>
      </c>
      <c r="D14" s="572" t="s">
        <v>797</v>
      </c>
      <c r="E14" s="572" t="s">
        <v>813</v>
      </c>
      <c r="F14" s="572" t="s">
        <v>814</v>
      </c>
      <c r="G14" s="592">
        <v>569</v>
      </c>
      <c r="H14" s="592">
        <v>864311</v>
      </c>
      <c r="I14" s="572">
        <v>1.0011015103780578</v>
      </c>
      <c r="J14" s="572">
        <v>1519</v>
      </c>
      <c r="K14" s="592">
        <v>568</v>
      </c>
      <c r="L14" s="592">
        <v>863360</v>
      </c>
      <c r="M14" s="572">
        <v>1</v>
      </c>
      <c r="N14" s="572">
        <v>1520</v>
      </c>
      <c r="O14" s="592">
        <v>648</v>
      </c>
      <c r="P14" s="592">
        <v>986256</v>
      </c>
      <c r="Q14" s="577">
        <v>1.1423461823573018</v>
      </c>
      <c r="R14" s="593">
        <v>1522</v>
      </c>
    </row>
    <row r="15" spans="1:18" ht="14.4" customHeight="1" x14ac:dyDescent="0.3">
      <c r="A15" s="571" t="s">
        <v>795</v>
      </c>
      <c r="B15" s="572" t="s">
        <v>802</v>
      </c>
      <c r="C15" s="572" t="s">
        <v>448</v>
      </c>
      <c r="D15" s="572" t="s">
        <v>797</v>
      </c>
      <c r="E15" s="572" t="s">
        <v>815</v>
      </c>
      <c r="F15" s="572" t="s">
        <v>816</v>
      </c>
      <c r="G15" s="592">
        <v>115</v>
      </c>
      <c r="H15" s="592">
        <v>13340</v>
      </c>
      <c r="I15" s="572">
        <v>1.0849056603773586</v>
      </c>
      <c r="J15" s="572">
        <v>116</v>
      </c>
      <c r="K15" s="592">
        <v>106</v>
      </c>
      <c r="L15" s="592">
        <v>12296</v>
      </c>
      <c r="M15" s="572">
        <v>1</v>
      </c>
      <c r="N15" s="572">
        <v>116</v>
      </c>
      <c r="O15" s="592">
        <v>119</v>
      </c>
      <c r="P15" s="592">
        <v>13804</v>
      </c>
      <c r="Q15" s="577">
        <v>1.1226415094339623</v>
      </c>
      <c r="R15" s="593">
        <v>116</v>
      </c>
    </row>
    <row r="16" spans="1:18" ht="14.4" customHeight="1" x14ac:dyDescent="0.3">
      <c r="A16" s="571" t="s">
        <v>795</v>
      </c>
      <c r="B16" s="572" t="s">
        <v>802</v>
      </c>
      <c r="C16" s="572" t="s">
        <v>448</v>
      </c>
      <c r="D16" s="572" t="s">
        <v>797</v>
      </c>
      <c r="E16" s="572" t="s">
        <v>817</v>
      </c>
      <c r="F16" s="572" t="s">
        <v>818</v>
      </c>
      <c r="G16" s="592">
        <v>271</v>
      </c>
      <c r="H16" s="592">
        <v>10027</v>
      </c>
      <c r="I16" s="572">
        <v>0.96099290780141844</v>
      </c>
      <c r="J16" s="572">
        <v>37</v>
      </c>
      <c r="K16" s="592">
        <v>282</v>
      </c>
      <c r="L16" s="592">
        <v>10434</v>
      </c>
      <c r="M16" s="572">
        <v>1</v>
      </c>
      <c r="N16" s="572">
        <v>37</v>
      </c>
      <c r="O16" s="592">
        <v>302</v>
      </c>
      <c r="P16" s="592">
        <v>11174</v>
      </c>
      <c r="Q16" s="577">
        <v>1.0709219858156029</v>
      </c>
      <c r="R16" s="593">
        <v>37</v>
      </c>
    </row>
    <row r="17" spans="1:18" ht="14.4" customHeight="1" x14ac:dyDescent="0.3">
      <c r="A17" s="571" t="s">
        <v>795</v>
      </c>
      <c r="B17" s="572" t="s">
        <v>802</v>
      </c>
      <c r="C17" s="572" t="s">
        <v>448</v>
      </c>
      <c r="D17" s="572" t="s">
        <v>797</v>
      </c>
      <c r="E17" s="572" t="s">
        <v>800</v>
      </c>
      <c r="F17" s="572" t="s">
        <v>801</v>
      </c>
      <c r="G17" s="592"/>
      <c r="H17" s="592"/>
      <c r="I17" s="572"/>
      <c r="J17" s="572"/>
      <c r="K17" s="592">
        <v>7</v>
      </c>
      <c r="L17" s="592">
        <v>518</v>
      </c>
      <c r="M17" s="572">
        <v>1</v>
      </c>
      <c r="N17" s="572">
        <v>74</v>
      </c>
      <c r="O17" s="592">
        <v>16</v>
      </c>
      <c r="P17" s="592">
        <v>1184</v>
      </c>
      <c r="Q17" s="577">
        <v>2.2857142857142856</v>
      </c>
      <c r="R17" s="593">
        <v>74</v>
      </c>
    </row>
    <row r="18" spans="1:18" ht="14.4" customHeight="1" x14ac:dyDescent="0.3">
      <c r="A18" s="571" t="s">
        <v>795</v>
      </c>
      <c r="B18" s="572" t="s">
        <v>802</v>
      </c>
      <c r="C18" s="572" t="s">
        <v>448</v>
      </c>
      <c r="D18" s="572" t="s">
        <v>797</v>
      </c>
      <c r="E18" s="572" t="s">
        <v>819</v>
      </c>
      <c r="F18" s="572" t="s">
        <v>820</v>
      </c>
      <c r="G18" s="592">
        <v>1</v>
      </c>
      <c r="H18" s="592">
        <v>59</v>
      </c>
      <c r="I18" s="572"/>
      <c r="J18" s="572">
        <v>59</v>
      </c>
      <c r="K18" s="592"/>
      <c r="L18" s="592"/>
      <c r="M18" s="572"/>
      <c r="N18" s="572"/>
      <c r="O18" s="592"/>
      <c r="P18" s="592"/>
      <c r="Q18" s="577"/>
      <c r="R18" s="593"/>
    </row>
    <row r="19" spans="1:18" ht="14.4" customHeight="1" x14ac:dyDescent="0.3">
      <c r="A19" s="571" t="s">
        <v>821</v>
      </c>
      <c r="B19" s="572" t="s">
        <v>822</v>
      </c>
      <c r="C19" s="572" t="s">
        <v>448</v>
      </c>
      <c r="D19" s="572" t="s">
        <v>797</v>
      </c>
      <c r="E19" s="572" t="s">
        <v>800</v>
      </c>
      <c r="F19" s="572" t="s">
        <v>801</v>
      </c>
      <c r="G19" s="592">
        <v>1</v>
      </c>
      <c r="H19" s="592">
        <v>74</v>
      </c>
      <c r="I19" s="572"/>
      <c r="J19" s="572">
        <v>74</v>
      </c>
      <c r="K19" s="592"/>
      <c r="L19" s="592"/>
      <c r="M19" s="572"/>
      <c r="N19" s="572"/>
      <c r="O19" s="592"/>
      <c r="P19" s="592"/>
      <c r="Q19" s="577"/>
      <c r="R19" s="593"/>
    </row>
    <row r="20" spans="1:18" ht="14.4" customHeight="1" x14ac:dyDescent="0.3">
      <c r="A20" s="571" t="s">
        <v>821</v>
      </c>
      <c r="B20" s="572" t="s">
        <v>822</v>
      </c>
      <c r="C20" s="572" t="s">
        <v>453</v>
      </c>
      <c r="D20" s="572" t="s">
        <v>797</v>
      </c>
      <c r="E20" s="572" t="s">
        <v>823</v>
      </c>
      <c r="F20" s="572" t="s">
        <v>824</v>
      </c>
      <c r="G20" s="592">
        <v>21</v>
      </c>
      <c r="H20" s="592">
        <v>234486</v>
      </c>
      <c r="I20" s="572">
        <v>1.104471847239362</v>
      </c>
      <c r="J20" s="572">
        <v>11166</v>
      </c>
      <c r="K20" s="592">
        <v>19</v>
      </c>
      <c r="L20" s="592">
        <v>212306</v>
      </c>
      <c r="M20" s="572">
        <v>1</v>
      </c>
      <c r="N20" s="572">
        <v>11174</v>
      </c>
      <c r="O20" s="592">
        <v>39</v>
      </c>
      <c r="P20" s="592">
        <v>485238</v>
      </c>
      <c r="Q20" s="577">
        <v>2.2855595225759044</v>
      </c>
      <c r="R20" s="593">
        <v>12442</v>
      </c>
    </row>
    <row r="21" spans="1:18" ht="14.4" customHeight="1" x14ac:dyDescent="0.3">
      <c r="A21" s="571" t="s">
        <v>821</v>
      </c>
      <c r="B21" s="572" t="s">
        <v>822</v>
      </c>
      <c r="C21" s="572" t="s">
        <v>453</v>
      </c>
      <c r="D21" s="572" t="s">
        <v>797</v>
      </c>
      <c r="E21" s="572" t="s">
        <v>825</v>
      </c>
      <c r="F21" s="572" t="s">
        <v>826</v>
      </c>
      <c r="G21" s="592">
        <v>165</v>
      </c>
      <c r="H21" s="592">
        <v>51810</v>
      </c>
      <c r="I21" s="572">
        <v>0.68247381940328</v>
      </c>
      <c r="J21" s="572">
        <v>314</v>
      </c>
      <c r="K21" s="592">
        <v>241</v>
      </c>
      <c r="L21" s="592">
        <v>75915</v>
      </c>
      <c r="M21" s="572">
        <v>1</v>
      </c>
      <c r="N21" s="572">
        <v>315</v>
      </c>
      <c r="O21" s="592">
        <v>659</v>
      </c>
      <c r="P21" s="592">
        <v>197041</v>
      </c>
      <c r="Q21" s="577">
        <v>2.5955476519791874</v>
      </c>
      <c r="R21" s="593">
        <v>299</v>
      </c>
    </row>
    <row r="22" spans="1:18" ht="14.4" customHeight="1" x14ac:dyDescent="0.3">
      <c r="A22" s="571" t="s">
        <v>821</v>
      </c>
      <c r="B22" s="572" t="s">
        <v>822</v>
      </c>
      <c r="C22" s="572" t="s">
        <v>453</v>
      </c>
      <c r="D22" s="572" t="s">
        <v>797</v>
      </c>
      <c r="E22" s="572" t="s">
        <v>827</v>
      </c>
      <c r="F22" s="572" t="s">
        <v>828</v>
      </c>
      <c r="G22" s="592">
        <v>461</v>
      </c>
      <c r="H22" s="592">
        <v>591463</v>
      </c>
      <c r="I22" s="572">
        <v>0.97517476752621512</v>
      </c>
      <c r="J22" s="572">
        <v>1283</v>
      </c>
      <c r="K22" s="592">
        <v>472</v>
      </c>
      <c r="L22" s="592">
        <v>606520</v>
      </c>
      <c r="M22" s="572">
        <v>1</v>
      </c>
      <c r="N22" s="572">
        <v>1285</v>
      </c>
      <c r="O22" s="592"/>
      <c r="P22" s="592"/>
      <c r="Q22" s="577"/>
      <c r="R22" s="593"/>
    </row>
    <row r="23" spans="1:18" ht="14.4" customHeight="1" x14ac:dyDescent="0.3">
      <c r="A23" s="571" t="s">
        <v>821</v>
      </c>
      <c r="B23" s="572" t="s">
        <v>822</v>
      </c>
      <c r="C23" s="572" t="s">
        <v>453</v>
      </c>
      <c r="D23" s="572" t="s">
        <v>797</v>
      </c>
      <c r="E23" s="572" t="s">
        <v>829</v>
      </c>
      <c r="F23" s="572" t="s">
        <v>830</v>
      </c>
      <c r="G23" s="592">
        <v>30</v>
      </c>
      <c r="H23" s="592">
        <v>292590</v>
      </c>
      <c r="I23" s="572">
        <v>1.9981561155500922</v>
      </c>
      <c r="J23" s="572">
        <v>9753</v>
      </c>
      <c r="K23" s="592">
        <v>15</v>
      </c>
      <c r="L23" s="592">
        <v>146430</v>
      </c>
      <c r="M23" s="572">
        <v>1</v>
      </c>
      <c r="N23" s="572">
        <v>9762</v>
      </c>
      <c r="O23" s="592">
        <v>21</v>
      </c>
      <c r="P23" s="592">
        <v>219807</v>
      </c>
      <c r="Q23" s="577">
        <v>1.5011063306699446</v>
      </c>
      <c r="R23" s="593">
        <v>10467</v>
      </c>
    </row>
    <row r="24" spans="1:18" ht="14.4" customHeight="1" x14ac:dyDescent="0.3">
      <c r="A24" s="571" t="s">
        <v>821</v>
      </c>
      <c r="B24" s="572" t="s">
        <v>822</v>
      </c>
      <c r="C24" s="572" t="s">
        <v>453</v>
      </c>
      <c r="D24" s="572" t="s">
        <v>797</v>
      </c>
      <c r="E24" s="572" t="s">
        <v>831</v>
      </c>
      <c r="F24" s="572" t="s">
        <v>832</v>
      </c>
      <c r="G24" s="592">
        <v>3438</v>
      </c>
      <c r="H24" s="592">
        <v>1495530</v>
      </c>
      <c r="I24" s="572"/>
      <c r="J24" s="572">
        <v>435</v>
      </c>
      <c r="K24" s="592"/>
      <c r="L24" s="592"/>
      <c r="M24" s="572"/>
      <c r="N24" s="572"/>
      <c r="O24" s="592"/>
      <c r="P24" s="592"/>
      <c r="Q24" s="577"/>
      <c r="R24" s="593"/>
    </row>
    <row r="25" spans="1:18" ht="14.4" customHeight="1" x14ac:dyDescent="0.3">
      <c r="A25" s="571" t="s">
        <v>821</v>
      </c>
      <c r="B25" s="572" t="s">
        <v>822</v>
      </c>
      <c r="C25" s="572" t="s">
        <v>453</v>
      </c>
      <c r="D25" s="572" t="s">
        <v>797</v>
      </c>
      <c r="E25" s="572" t="s">
        <v>833</v>
      </c>
      <c r="F25" s="572" t="s">
        <v>834</v>
      </c>
      <c r="G25" s="592">
        <v>133</v>
      </c>
      <c r="H25" s="592">
        <v>134463</v>
      </c>
      <c r="I25" s="572">
        <v>5.5361907114624502</v>
      </c>
      <c r="J25" s="572">
        <v>1011</v>
      </c>
      <c r="K25" s="592">
        <v>24</v>
      </c>
      <c r="L25" s="592">
        <v>24288</v>
      </c>
      <c r="M25" s="572">
        <v>1</v>
      </c>
      <c r="N25" s="572">
        <v>1012</v>
      </c>
      <c r="O25" s="592"/>
      <c r="P25" s="592"/>
      <c r="Q25" s="577"/>
      <c r="R25" s="593"/>
    </row>
    <row r="26" spans="1:18" ht="14.4" customHeight="1" x14ac:dyDescent="0.3">
      <c r="A26" s="571" t="s">
        <v>821</v>
      </c>
      <c r="B26" s="572" t="s">
        <v>822</v>
      </c>
      <c r="C26" s="572" t="s">
        <v>453</v>
      </c>
      <c r="D26" s="572" t="s">
        <v>797</v>
      </c>
      <c r="E26" s="572" t="s">
        <v>835</v>
      </c>
      <c r="F26" s="572" t="s">
        <v>836</v>
      </c>
      <c r="G26" s="592">
        <v>10853</v>
      </c>
      <c r="H26" s="592">
        <v>24896782</v>
      </c>
      <c r="I26" s="572">
        <v>1.4968685850665233</v>
      </c>
      <c r="J26" s="572">
        <v>2294</v>
      </c>
      <c r="K26" s="592">
        <v>7241</v>
      </c>
      <c r="L26" s="592">
        <v>16632577</v>
      </c>
      <c r="M26" s="572">
        <v>1</v>
      </c>
      <c r="N26" s="572">
        <v>2297</v>
      </c>
      <c r="O26" s="592"/>
      <c r="P26" s="592"/>
      <c r="Q26" s="577"/>
      <c r="R26" s="593"/>
    </row>
    <row r="27" spans="1:18" ht="14.4" customHeight="1" x14ac:dyDescent="0.3">
      <c r="A27" s="571" t="s">
        <v>821</v>
      </c>
      <c r="B27" s="572" t="s">
        <v>822</v>
      </c>
      <c r="C27" s="572" t="s">
        <v>453</v>
      </c>
      <c r="D27" s="572" t="s">
        <v>797</v>
      </c>
      <c r="E27" s="572" t="s">
        <v>837</v>
      </c>
      <c r="F27" s="572" t="s">
        <v>838</v>
      </c>
      <c r="G27" s="592">
        <v>21</v>
      </c>
      <c r="H27" s="592">
        <v>11088</v>
      </c>
      <c r="I27" s="572">
        <v>1.05</v>
      </c>
      <c r="J27" s="572">
        <v>528</v>
      </c>
      <c r="K27" s="592">
        <v>20</v>
      </c>
      <c r="L27" s="592">
        <v>10560</v>
      </c>
      <c r="M27" s="572">
        <v>1</v>
      </c>
      <c r="N27" s="572">
        <v>528</v>
      </c>
      <c r="O27" s="592">
        <v>39</v>
      </c>
      <c r="P27" s="592">
        <v>25740</v>
      </c>
      <c r="Q27" s="577">
        <v>2.4375</v>
      </c>
      <c r="R27" s="593">
        <v>660</v>
      </c>
    </row>
    <row r="28" spans="1:18" ht="14.4" customHeight="1" x14ac:dyDescent="0.3">
      <c r="A28" s="571" t="s">
        <v>821</v>
      </c>
      <c r="B28" s="572" t="s">
        <v>822</v>
      </c>
      <c r="C28" s="572" t="s">
        <v>453</v>
      </c>
      <c r="D28" s="572" t="s">
        <v>797</v>
      </c>
      <c r="E28" s="572" t="s">
        <v>839</v>
      </c>
      <c r="F28" s="572" t="s">
        <v>840</v>
      </c>
      <c r="G28" s="592">
        <v>41</v>
      </c>
      <c r="H28" s="592">
        <v>38376</v>
      </c>
      <c r="I28" s="572">
        <v>0.99893276414087517</v>
      </c>
      <c r="J28" s="572">
        <v>936</v>
      </c>
      <c r="K28" s="592">
        <v>41</v>
      </c>
      <c r="L28" s="592">
        <v>38417</v>
      </c>
      <c r="M28" s="572">
        <v>1</v>
      </c>
      <c r="N28" s="572">
        <v>937</v>
      </c>
      <c r="O28" s="592">
        <v>75</v>
      </c>
      <c r="P28" s="592">
        <v>72150</v>
      </c>
      <c r="Q28" s="577">
        <v>1.8780748106307104</v>
      </c>
      <c r="R28" s="593">
        <v>962</v>
      </c>
    </row>
    <row r="29" spans="1:18" ht="14.4" customHeight="1" x14ac:dyDescent="0.3">
      <c r="A29" s="571" t="s">
        <v>821</v>
      </c>
      <c r="B29" s="572" t="s">
        <v>822</v>
      </c>
      <c r="C29" s="572" t="s">
        <v>453</v>
      </c>
      <c r="D29" s="572" t="s">
        <v>797</v>
      </c>
      <c r="E29" s="572" t="s">
        <v>841</v>
      </c>
      <c r="F29" s="572" t="s">
        <v>842</v>
      </c>
      <c r="G29" s="592">
        <v>125</v>
      </c>
      <c r="H29" s="592">
        <v>866250</v>
      </c>
      <c r="I29" s="572">
        <v>0.87336970987490015</v>
      </c>
      <c r="J29" s="572">
        <v>6930</v>
      </c>
      <c r="K29" s="592">
        <v>143</v>
      </c>
      <c r="L29" s="592">
        <v>991848</v>
      </c>
      <c r="M29" s="572">
        <v>1</v>
      </c>
      <c r="N29" s="572">
        <v>6936</v>
      </c>
      <c r="O29" s="592">
        <v>128</v>
      </c>
      <c r="P29" s="592">
        <v>966272</v>
      </c>
      <c r="Q29" s="577">
        <v>0.97421379082278736</v>
      </c>
      <c r="R29" s="593">
        <v>7549</v>
      </c>
    </row>
    <row r="30" spans="1:18" ht="14.4" customHeight="1" x14ac:dyDescent="0.3">
      <c r="A30" s="571" t="s">
        <v>821</v>
      </c>
      <c r="B30" s="572" t="s">
        <v>822</v>
      </c>
      <c r="C30" s="572" t="s">
        <v>453</v>
      </c>
      <c r="D30" s="572" t="s">
        <v>797</v>
      </c>
      <c r="E30" s="572" t="s">
        <v>843</v>
      </c>
      <c r="F30" s="572" t="s">
        <v>844</v>
      </c>
      <c r="G30" s="592">
        <v>6</v>
      </c>
      <c r="H30" s="592">
        <v>21354</v>
      </c>
      <c r="I30" s="572">
        <v>1.4987366647950588</v>
      </c>
      <c r="J30" s="572">
        <v>3559</v>
      </c>
      <c r="K30" s="592">
        <v>4</v>
      </c>
      <c r="L30" s="592">
        <v>14248</v>
      </c>
      <c r="M30" s="572">
        <v>1</v>
      </c>
      <c r="N30" s="572">
        <v>3562</v>
      </c>
      <c r="O30" s="592">
        <v>21</v>
      </c>
      <c r="P30" s="592">
        <v>110712</v>
      </c>
      <c r="Q30" s="577">
        <v>7.7703537338573838</v>
      </c>
      <c r="R30" s="593">
        <v>5272</v>
      </c>
    </row>
    <row r="31" spans="1:18" ht="14.4" customHeight="1" x14ac:dyDescent="0.3">
      <c r="A31" s="571" t="s">
        <v>821</v>
      </c>
      <c r="B31" s="572" t="s">
        <v>822</v>
      </c>
      <c r="C31" s="572" t="s">
        <v>453</v>
      </c>
      <c r="D31" s="572" t="s">
        <v>797</v>
      </c>
      <c r="E31" s="572" t="s">
        <v>845</v>
      </c>
      <c r="F31" s="572" t="s">
        <v>846</v>
      </c>
      <c r="G31" s="592">
        <v>19</v>
      </c>
      <c r="H31" s="592">
        <v>169803</v>
      </c>
      <c r="I31" s="572">
        <v>0.86296044072206868</v>
      </c>
      <c r="J31" s="572">
        <v>8937</v>
      </c>
      <c r="K31" s="592">
        <v>22</v>
      </c>
      <c r="L31" s="592">
        <v>196768</v>
      </c>
      <c r="M31" s="572">
        <v>1</v>
      </c>
      <c r="N31" s="572">
        <v>8944</v>
      </c>
      <c r="O31" s="592">
        <v>38</v>
      </c>
      <c r="P31" s="592">
        <v>399912</v>
      </c>
      <c r="Q31" s="577">
        <v>2.0324036428687591</v>
      </c>
      <c r="R31" s="593">
        <v>10524</v>
      </c>
    </row>
    <row r="32" spans="1:18" ht="14.4" customHeight="1" x14ac:dyDescent="0.3">
      <c r="A32" s="571" t="s">
        <v>821</v>
      </c>
      <c r="B32" s="572" t="s">
        <v>822</v>
      </c>
      <c r="C32" s="572" t="s">
        <v>453</v>
      </c>
      <c r="D32" s="572" t="s">
        <v>797</v>
      </c>
      <c r="E32" s="572" t="s">
        <v>847</v>
      </c>
      <c r="F32" s="572" t="s">
        <v>848</v>
      </c>
      <c r="G32" s="592">
        <v>1</v>
      </c>
      <c r="H32" s="592">
        <v>10929</v>
      </c>
      <c r="I32" s="572">
        <v>0.99926853799030813</v>
      </c>
      <c r="J32" s="572">
        <v>10929</v>
      </c>
      <c r="K32" s="592">
        <v>1</v>
      </c>
      <c r="L32" s="592">
        <v>10937</v>
      </c>
      <c r="M32" s="572">
        <v>1</v>
      </c>
      <c r="N32" s="572">
        <v>10937</v>
      </c>
      <c r="O32" s="592">
        <v>1</v>
      </c>
      <c r="P32" s="592">
        <v>12442</v>
      </c>
      <c r="Q32" s="577">
        <v>1.1376062905732833</v>
      </c>
      <c r="R32" s="593">
        <v>12442</v>
      </c>
    </row>
    <row r="33" spans="1:18" ht="14.4" customHeight="1" x14ac:dyDescent="0.3">
      <c r="A33" s="571" t="s">
        <v>821</v>
      </c>
      <c r="B33" s="572" t="s">
        <v>822</v>
      </c>
      <c r="C33" s="572" t="s">
        <v>453</v>
      </c>
      <c r="D33" s="572" t="s">
        <v>797</v>
      </c>
      <c r="E33" s="572" t="s">
        <v>849</v>
      </c>
      <c r="F33" s="572" t="s">
        <v>850</v>
      </c>
      <c r="G33" s="592">
        <v>7</v>
      </c>
      <c r="H33" s="592">
        <v>7721</v>
      </c>
      <c r="I33" s="572">
        <v>3.4968297101449277</v>
      </c>
      <c r="J33" s="572">
        <v>1103</v>
      </c>
      <c r="K33" s="592">
        <v>2</v>
      </c>
      <c r="L33" s="592">
        <v>2208</v>
      </c>
      <c r="M33" s="572">
        <v>1</v>
      </c>
      <c r="N33" s="572">
        <v>1104</v>
      </c>
      <c r="O33" s="592">
        <v>1</v>
      </c>
      <c r="P33" s="592">
        <v>1114</v>
      </c>
      <c r="Q33" s="577">
        <v>0.50452898550724634</v>
      </c>
      <c r="R33" s="593">
        <v>1114</v>
      </c>
    </row>
    <row r="34" spans="1:18" ht="14.4" customHeight="1" x14ac:dyDescent="0.3">
      <c r="A34" s="571" t="s">
        <v>821</v>
      </c>
      <c r="B34" s="572" t="s">
        <v>822</v>
      </c>
      <c r="C34" s="572" t="s">
        <v>453</v>
      </c>
      <c r="D34" s="572" t="s">
        <v>797</v>
      </c>
      <c r="E34" s="572" t="s">
        <v>851</v>
      </c>
      <c r="F34" s="572" t="s">
        <v>852</v>
      </c>
      <c r="G34" s="592">
        <v>4</v>
      </c>
      <c r="H34" s="592">
        <v>2412</v>
      </c>
      <c r="I34" s="572">
        <v>4</v>
      </c>
      <c r="J34" s="572">
        <v>603</v>
      </c>
      <c r="K34" s="592">
        <v>1</v>
      </c>
      <c r="L34" s="592">
        <v>603</v>
      </c>
      <c r="M34" s="572">
        <v>1</v>
      </c>
      <c r="N34" s="572">
        <v>603</v>
      </c>
      <c r="O34" s="592">
        <v>2</v>
      </c>
      <c r="P34" s="592">
        <v>1248</v>
      </c>
      <c r="Q34" s="577">
        <v>2.0696517412935322</v>
      </c>
      <c r="R34" s="593">
        <v>624</v>
      </c>
    </row>
    <row r="35" spans="1:18" ht="14.4" customHeight="1" x14ac:dyDescent="0.3">
      <c r="A35" s="571" t="s">
        <v>821</v>
      </c>
      <c r="B35" s="572" t="s">
        <v>822</v>
      </c>
      <c r="C35" s="572" t="s">
        <v>453</v>
      </c>
      <c r="D35" s="572" t="s">
        <v>797</v>
      </c>
      <c r="E35" s="572" t="s">
        <v>853</v>
      </c>
      <c r="F35" s="572" t="s">
        <v>854</v>
      </c>
      <c r="G35" s="592"/>
      <c r="H35" s="592"/>
      <c r="I35" s="572"/>
      <c r="J35" s="572"/>
      <c r="K35" s="592"/>
      <c r="L35" s="592"/>
      <c r="M35" s="572"/>
      <c r="N35" s="572"/>
      <c r="O35" s="592">
        <v>2</v>
      </c>
      <c r="P35" s="592">
        <v>1218</v>
      </c>
      <c r="Q35" s="577"/>
      <c r="R35" s="593">
        <v>609</v>
      </c>
    </row>
    <row r="36" spans="1:18" ht="14.4" customHeight="1" x14ac:dyDescent="0.3">
      <c r="A36" s="571" t="s">
        <v>821</v>
      </c>
      <c r="B36" s="572" t="s">
        <v>822</v>
      </c>
      <c r="C36" s="572" t="s">
        <v>453</v>
      </c>
      <c r="D36" s="572" t="s">
        <v>797</v>
      </c>
      <c r="E36" s="572" t="s">
        <v>855</v>
      </c>
      <c r="F36" s="572" t="s">
        <v>856</v>
      </c>
      <c r="G36" s="592"/>
      <c r="H36" s="592"/>
      <c r="I36" s="572"/>
      <c r="J36" s="572"/>
      <c r="K36" s="592"/>
      <c r="L36" s="592"/>
      <c r="M36" s="572"/>
      <c r="N36" s="572"/>
      <c r="O36" s="592">
        <v>74</v>
      </c>
      <c r="P36" s="592">
        <v>331520</v>
      </c>
      <c r="Q36" s="577"/>
      <c r="R36" s="593">
        <v>4480</v>
      </c>
    </row>
    <row r="37" spans="1:18" ht="14.4" customHeight="1" x14ac:dyDescent="0.3">
      <c r="A37" s="571" t="s">
        <v>821</v>
      </c>
      <c r="B37" s="572" t="s">
        <v>822</v>
      </c>
      <c r="C37" s="572" t="s">
        <v>453</v>
      </c>
      <c r="D37" s="572" t="s">
        <v>797</v>
      </c>
      <c r="E37" s="572" t="s">
        <v>857</v>
      </c>
      <c r="F37" s="572" t="s">
        <v>858</v>
      </c>
      <c r="G37" s="592"/>
      <c r="H37" s="592"/>
      <c r="I37" s="572"/>
      <c r="J37" s="572"/>
      <c r="K37" s="592"/>
      <c r="L37" s="592"/>
      <c r="M37" s="572"/>
      <c r="N37" s="572"/>
      <c r="O37" s="592">
        <v>397</v>
      </c>
      <c r="P37" s="592">
        <v>439479</v>
      </c>
      <c r="Q37" s="577"/>
      <c r="R37" s="593">
        <v>1107</v>
      </c>
    </row>
    <row r="38" spans="1:18" ht="14.4" customHeight="1" x14ac:dyDescent="0.3">
      <c r="A38" s="571" t="s">
        <v>821</v>
      </c>
      <c r="B38" s="572" t="s">
        <v>822</v>
      </c>
      <c r="C38" s="572" t="s">
        <v>453</v>
      </c>
      <c r="D38" s="572" t="s">
        <v>797</v>
      </c>
      <c r="E38" s="572" t="s">
        <v>859</v>
      </c>
      <c r="F38" s="572" t="s">
        <v>860</v>
      </c>
      <c r="G38" s="592"/>
      <c r="H38" s="592"/>
      <c r="I38" s="572"/>
      <c r="J38" s="572"/>
      <c r="K38" s="592"/>
      <c r="L38" s="592"/>
      <c r="M38" s="572"/>
      <c r="N38" s="572"/>
      <c r="O38" s="592">
        <v>204</v>
      </c>
      <c r="P38" s="592">
        <v>1515720</v>
      </c>
      <c r="Q38" s="577"/>
      <c r="R38" s="593">
        <v>7430</v>
      </c>
    </row>
    <row r="39" spans="1:18" ht="14.4" customHeight="1" x14ac:dyDescent="0.3">
      <c r="A39" s="571" t="s">
        <v>821</v>
      </c>
      <c r="B39" s="572" t="s">
        <v>822</v>
      </c>
      <c r="C39" s="572" t="s">
        <v>453</v>
      </c>
      <c r="D39" s="572" t="s">
        <v>797</v>
      </c>
      <c r="E39" s="572" t="s">
        <v>861</v>
      </c>
      <c r="F39" s="572" t="s">
        <v>862</v>
      </c>
      <c r="G39" s="592"/>
      <c r="H39" s="592"/>
      <c r="I39" s="572"/>
      <c r="J39" s="572"/>
      <c r="K39" s="592"/>
      <c r="L39" s="592"/>
      <c r="M39" s="572"/>
      <c r="N39" s="572"/>
      <c r="O39" s="592">
        <v>589</v>
      </c>
      <c r="P39" s="592">
        <v>2258815</v>
      </c>
      <c r="Q39" s="577"/>
      <c r="R39" s="593">
        <v>3835</v>
      </c>
    </row>
    <row r="40" spans="1:18" ht="14.4" customHeight="1" x14ac:dyDescent="0.3">
      <c r="A40" s="571" t="s">
        <v>821</v>
      </c>
      <c r="B40" s="572" t="s">
        <v>822</v>
      </c>
      <c r="C40" s="572" t="s">
        <v>453</v>
      </c>
      <c r="D40" s="572" t="s">
        <v>797</v>
      </c>
      <c r="E40" s="572" t="s">
        <v>863</v>
      </c>
      <c r="F40" s="572" t="s">
        <v>864</v>
      </c>
      <c r="G40" s="592"/>
      <c r="H40" s="592"/>
      <c r="I40" s="572"/>
      <c r="J40" s="572"/>
      <c r="K40" s="592"/>
      <c r="L40" s="592"/>
      <c r="M40" s="572"/>
      <c r="N40" s="572"/>
      <c r="O40" s="592">
        <v>12</v>
      </c>
      <c r="P40" s="592">
        <v>28740</v>
      </c>
      <c r="Q40" s="577"/>
      <c r="R40" s="593">
        <v>2395</v>
      </c>
    </row>
    <row r="41" spans="1:18" ht="14.4" customHeight="1" x14ac:dyDescent="0.3">
      <c r="A41" s="571" t="s">
        <v>821</v>
      </c>
      <c r="B41" s="572" t="s">
        <v>822</v>
      </c>
      <c r="C41" s="572" t="s">
        <v>453</v>
      </c>
      <c r="D41" s="572" t="s">
        <v>797</v>
      </c>
      <c r="E41" s="572" t="s">
        <v>865</v>
      </c>
      <c r="F41" s="572" t="s">
        <v>866</v>
      </c>
      <c r="G41" s="592"/>
      <c r="H41" s="592"/>
      <c r="I41" s="572"/>
      <c r="J41" s="572"/>
      <c r="K41" s="592"/>
      <c r="L41" s="592"/>
      <c r="M41" s="572"/>
      <c r="N41" s="572"/>
      <c r="O41" s="592">
        <v>21</v>
      </c>
      <c r="P41" s="592">
        <v>745479</v>
      </c>
      <c r="Q41" s="577"/>
      <c r="R41" s="593">
        <v>35499</v>
      </c>
    </row>
    <row r="42" spans="1:18" ht="14.4" customHeight="1" x14ac:dyDescent="0.3">
      <c r="A42" s="571" t="s">
        <v>821</v>
      </c>
      <c r="B42" s="572" t="s">
        <v>822</v>
      </c>
      <c r="C42" s="572" t="s">
        <v>453</v>
      </c>
      <c r="D42" s="572" t="s">
        <v>797</v>
      </c>
      <c r="E42" s="572" t="s">
        <v>867</v>
      </c>
      <c r="F42" s="572" t="s">
        <v>868</v>
      </c>
      <c r="G42" s="592"/>
      <c r="H42" s="592"/>
      <c r="I42" s="572"/>
      <c r="J42" s="572"/>
      <c r="K42" s="592"/>
      <c r="L42" s="592"/>
      <c r="M42" s="572"/>
      <c r="N42" s="572"/>
      <c r="O42" s="592">
        <v>9</v>
      </c>
      <c r="P42" s="592">
        <v>79254</v>
      </c>
      <c r="Q42" s="577"/>
      <c r="R42" s="593">
        <v>8806</v>
      </c>
    </row>
    <row r="43" spans="1:18" ht="14.4" customHeight="1" x14ac:dyDescent="0.3">
      <c r="A43" s="571" t="s">
        <v>821</v>
      </c>
      <c r="B43" s="572" t="s">
        <v>822</v>
      </c>
      <c r="C43" s="572" t="s">
        <v>453</v>
      </c>
      <c r="D43" s="572" t="s">
        <v>797</v>
      </c>
      <c r="E43" s="572" t="s">
        <v>869</v>
      </c>
      <c r="F43" s="572" t="s">
        <v>870</v>
      </c>
      <c r="G43" s="592"/>
      <c r="H43" s="592"/>
      <c r="I43" s="572"/>
      <c r="J43" s="572"/>
      <c r="K43" s="592"/>
      <c r="L43" s="592"/>
      <c r="M43" s="572"/>
      <c r="N43" s="572"/>
      <c r="O43" s="592">
        <v>6</v>
      </c>
      <c r="P43" s="592">
        <v>60000</v>
      </c>
      <c r="Q43" s="577"/>
      <c r="R43" s="593">
        <v>10000</v>
      </c>
    </row>
    <row r="44" spans="1:18" ht="14.4" customHeight="1" x14ac:dyDescent="0.3">
      <c r="A44" s="571" t="s">
        <v>821</v>
      </c>
      <c r="B44" s="572" t="s">
        <v>822</v>
      </c>
      <c r="C44" s="572" t="s">
        <v>453</v>
      </c>
      <c r="D44" s="572" t="s">
        <v>797</v>
      </c>
      <c r="E44" s="572" t="s">
        <v>871</v>
      </c>
      <c r="F44" s="572" t="s">
        <v>872</v>
      </c>
      <c r="G44" s="592"/>
      <c r="H44" s="592"/>
      <c r="I44" s="572"/>
      <c r="J44" s="572"/>
      <c r="K44" s="592"/>
      <c r="L44" s="592"/>
      <c r="M44" s="572"/>
      <c r="N44" s="572"/>
      <c r="O44" s="592">
        <v>36</v>
      </c>
      <c r="P44" s="592">
        <v>387600</v>
      </c>
      <c r="Q44" s="577"/>
      <c r="R44" s="593">
        <v>10766.666666666666</v>
      </c>
    </row>
    <row r="45" spans="1:18" ht="14.4" customHeight="1" x14ac:dyDescent="0.3">
      <c r="A45" s="571" t="s">
        <v>821</v>
      </c>
      <c r="B45" s="572" t="s">
        <v>822</v>
      </c>
      <c r="C45" s="572" t="s">
        <v>453</v>
      </c>
      <c r="D45" s="572" t="s">
        <v>797</v>
      </c>
      <c r="E45" s="572" t="s">
        <v>873</v>
      </c>
      <c r="F45" s="572" t="s">
        <v>874</v>
      </c>
      <c r="G45" s="592"/>
      <c r="H45" s="592"/>
      <c r="I45" s="572"/>
      <c r="J45" s="572"/>
      <c r="K45" s="592"/>
      <c r="L45" s="592"/>
      <c r="M45" s="572"/>
      <c r="N45" s="572"/>
      <c r="O45" s="592">
        <v>29</v>
      </c>
      <c r="P45" s="592">
        <v>241666.66999999998</v>
      </c>
      <c r="Q45" s="577"/>
      <c r="R45" s="593">
        <v>8333.3334482758619</v>
      </c>
    </row>
    <row r="46" spans="1:18" ht="14.4" customHeight="1" x14ac:dyDescent="0.3">
      <c r="A46" s="571" t="s">
        <v>821</v>
      </c>
      <c r="B46" s="572" t="s">
        <v>822</v>
      </c>
      <c r="C46" s="572" t="s">
        <v>453</v>
      </c>
      <c r="D46" s="572" t="s">
        <v>797</v>
      </c>
      <c r="E46" s="572" t="s">
        <v>875</v>
      </c>
      <c r="F46" s="572" t="s">
        <v>876</v>
      </c>
      <c r="G46" s="592"/>
      <c r="H46" s="592"/>
      <c r="I46" s="572"/>
      <c r="J46" s="572"/>
      <c r="K46" s="592"/>
      <c r="L46" s="592"/>
      <c r="M46" s="572"/>
      <c r="N46" s="572"/>
      <c r="O46" s="592">
        <v>39</v>
      </c>
      <c r="P46" s="592">
        <v>0</v>
      </c>
      <c r="Q46" s="577"/>
      <c r="R46" s="593">
        <v>0</v>
      </c>
    </row>
    <row r="47" spans="1:18" ht="14.4" customHeight="1" x14ac:dyDescent="0.3">
      <c r="A47" s="571" t="s">
        <v>821</v>
      </c>
      <c r="B47" s="572" t="s">
        <v>822</v>
      </c>
      <c r="C47" s="572" t="s">
        <v>453</v>
      </c>
      <c r="D47" s="572" t="s">
        <v>797</v>
      </c>
      <c r="E47" s="572" t="s">
        <v>877</v>
      </c>
      <c r="F47" s="572" t="s">
        <v>878</v>
      </c>
      <c r="G47" s="592"/>
      <c r="H47" s="592"/>
      <c r="I47" s="572"/>
      <c r="J47" s="572"/>
      <c r="K47" s="592"/>
      <c r="L47" s="592"/>
      <c r="M47" s="572"/>
      <c r="N47" s="572"/>
      <c r="O47" s="592">
        <v>4</v>
      </c>
      <c r="P47" s="592">
        <v>33000</v>
      </c>
      <c r="Q47" s="577"/>
      <c r="R47" s="593">
        <v>8250</v>
      </c>
    </row>
    <row r="48" spans="1:18" ht="14.4" customHeight="1" x14ac:dyDescent="0.3">
      <c r="A48" s="571" t="s">
        <v>821</v>
      </c>
      <c r="B48" s="572" t="s">
        <v>822</v>
      </c>
      <c r="C48" s="572" t="s">
        <v>453</v>
      </c>
      <c r="D48" s="572" t="s">
        <v>797</v>
      </c>
      <c r="E48" s="572" t="s">
        <v>879</v>
      </c>
      <c r="F48" s="572" t="s">
        <v>880</v>
      </c>
      <c r="G48" s="592"/>
      <c r="H48" s="592"/>
      <c r="I48" s="572"/>
      <c r="J48" s="572"/>
      <c r="K48" s="592"/>
      <c r="L48" s="592"/>
      <c r="M48" s="572"/>
      <c r="N48" s="572"/>
      <c r="O48" s="592">
        <v>7</v>
      </c>
      <c r="P48" s="592">
        <v>0</v>
      </c>
      <c r="Q48" s="577"/>
      <c r="R48" s="593">
        <v>0</v>
      </c>
    </row>
    <row r="49" spans="1:18" ht="14.4" customHeight="1" x14ac:dyDescent="0.3">
      <c r="A49" s="571" t="s">
        <v>821</v>
      </c>
      <c r="B49" s="572" t="s">
        <v>822</v>
      </c>
      <c r="C49" s="572" t="s">
        <v>453</v>
      </c>
      <c r="D49" s="572" t="s">
        <v>797</v>
      </c>
      <c r="E49" s="572" t="s">
        <v>881</v>
      </c>
      <c r="F49" s="572" t="s">
        <v>882</v>
      </c>
      <c r="G49" s="592"/>
      <c r="H49" s="592"/>
      <c r="I49" s="572"/>
      <c r="J49" s="572"/>
      <c r="K49" s="592"/>
      <c r="L49" s="592"/>
      <c r="M49" s="572"/>
      <c r="N49" s="572"/>
      <c r="O49" s="592">
        <v>1</v>
      </c>
      <c r="P49" s="592">
        <v>3963</v>
      </c>
      <c r="Q49" s="577"/>
      <c r="R49" s="593">
        <v>3963</v>
      </c>
    </row>
    <row r="50" spans="1:18" ht="14.4" customHeight="1" x14ac:dyDescent="0.3">
      <c r="A50" s="571" t="s">
        <v>821</v>
      </c>
      <c r="B50" s="572" t="s">
        <v>822</v>
      </c>
      <c r="C50" s="572" t="s">
        <v>453</v>
      </c>
      <c r="D50" s="572" t="s">
        <v>797</v>
      </c>
      <c r="E50" s="572" t="s">
        <v>883</v>
      </c>
      <c r="F50" s="572" t="s">
        <v>884</v>
      </c>
      <c r="G50" s="592"/>
      <c r="H50" s="592"/>
      <c r="I50" s="572"/>
      <c r="J50" s="572"/>
      <c r="K50" s="592"/>
      <c r="L50" s="592"/>
      <c r="M50" s="572"/>
      <c r="N50" s="572"/>
      <c r="O50" s="592">
        <v>8</v>
      </c>
      <c r="P50" s="592">
        <v>244444.46</v>
      </c>
      <c r="Q50" s="577"/>
      <c r="R50" s="593">
        <v>30555.557499999999</v>
      </c>
    </row>
    <row r="51" spans="1:18" ht="14.4" customHeight="1" x14ac:dyDescent="0.3">
      <c r="A51" s="571" t="s">
        <v>821</v>
      </c>
      <c r="B51" s="572" t="s">
        <v>822</v>
      </c>
      <c r="C51" s="572" t="s">
        <v>453</v>
      </c>
      <c r="D51" s="572" t="s">
        <v>797</v>
      </c>
      <c r="E51" s="572" t="s">
        <v>885</v>
      </c>
      <c r="F51" s="572" t="s">
        <v>886</v>
      </c>
      <c r="G51" s="592"/>
      <c r="H51" s="592"/>
      <c r="I51" s="572"/>
      <c r="J51" s="572"/>
      <c r="K51" s="592"/>
      <c r="L51" s="592"/>
      <c r="M51" s="572"/>
      <c r="N51" s="572"/>
      <c r="O51" s="592">
        <v>7</v>
      </c>
      <c r="P51" s="592">
        <v>29820</v>
      </c>
      <c r="Q51" s="577"/>
      <c r="R51" s="593">
        <v>4260</v>
      </c>
    </row>
    <row r="52" spans="1:18" ht="14.4" customHeight="1" x14ac:dyDescent="0.3">
      <c r="A52" s="571" t="s">
        <v>821</v>
      </c>
      <c r="B52" s="572" t="s">
        <v>822</v>
      </c>
      <c r="C52" s="572" t="s">
        <v>453</v>
      </c>
      <c r="D52" s="572" t="s">
        <v>797</v>
      </c>
      <c r="E52" s="572" t="s">
        <v>887</v>
      </c>
      <c r="F52" s="572" t="s">
        <v>888</v>
      </c>
      <c r="G52" s="592"/>
      <c r="H52" s="592"/>
      <c r="I52" s="572"/>
      <c r="J52" s="572"/>
      <c r="K52" s="592"/>
      <c r="L52" s="592"/>
      <c r="M52" s="572"/>
      <c r="N52" s="572"/>
      <c r="O52" s="592">
        <v>6</v>
      </c>
      <c r="P52" s="592">
        <v>31933.33</v>
      </c>
      <c r="Q52" s="577"/>
      <c r="R52" s="593">
        <v>5322.2216666666673</v>
      </c>
    </row>
    <row r="53" spans="1:18" ht="14.4" customHeight="1" thickBot="1" x14ac:dyDescent="0.35">
      <c r="A53" s="579" t="s">
        <v>821</v>
      </c>
      <c r="B53" s="580" t="s">
        <v>822</v>
      </c>
      <c r="C53" s="580" t="s">
        <v>453</v>
      </c>
      <c r="D53" s="580" t="s">
        <v>797</v>
      </c>
      <c r="E53" s="580" t="s">
        <v>889</v>
      </c>
      <c r="F53" s="580" t="s">
        <v>890</v>
      </c>
      <c r="G53" s="594"/>
      <c r="H53" s="594"/>
      <c r="I53" s="580"/>
      <c r="J53" s="580"/>
      <c r="K53" s="594"/>
      <c r="L53" s="594"/>
      <c r="M53" s="580"/>
      <c r="N53" s="580"/>
      <c r="O53" s="594">
        <v>10</v>
      </c>
      <c r="P53" s="594">
        <v>440000</v>
      </c>
      <c r="Q53" s="585"/>
      <c r="R53" s="595">
        <v>44000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892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17801</v>
      </c>
      <c r="I3" s="103">
        <f t="shared" si="0"/>
        <v>30504049.5</v>
      </c>
      <c r="J3" s="74"/>
      <c r="K3" s="74"/>
      <c r="L3" s="103">
        <f t="shared" si="0"/>
        <v>11132</v>
      </c>
      <c r="M3" s="103">
        <f t="shared" si="0"/>
        <v>20686111.75</v>
      </c>
      <c r="N3" s="74"/>
      <c r="O3" s="74"/>
      <c r="P3" s="103">
        <f t="shared" si="0"/>
        <v>5874</v>
      </c>
      <c r="Q3" s="103">
        <f t="shared" si="0"/>
        <v>11359561.550000001</v>
      </c>
      <c r="R3" s="75">
        <f>IF(M3=0,0,Q3/M3)</f>
        <v>0.54913952352597151</v>
      </c>
      <c r="S3" s="104">
        <f>IF(P3=0,0,Q3/P3)</f>
        <v>1933.8715611167859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42"/>
      <c r="B5" s="642"/>
      <c r="C5" s="643"/>
      <c r="D5" s="652"/>
      <c r="E5" s="644"/>
      <c r="F5" s="645"/>
      <c r="G5" s="646"/>
      <c r="H5" s="647" t="s">
        <v>71</v>
      </c>
      <c r="I5" s="648" t="s">
        <v>14</v>
      </c>
      <c r="J5" s="649"/>
      <c r="K5" s="649"/>
      <c r="L5" s="647" t="s">
        <v>71</v>
      </c>
      <c r="M5" s="648" t="s">
        <v>14</v>
      </c>
      <c r="N5" s="649"/>
      <c r="O5" s="649"/>
      <c r="P5" s="647" t="s">
        <v>71</v>
      </c>
      <c r="Q5" s="648" t="s">
        <v>14</v>
      </c>
      <c r="R5" s="650"/>
      <c r="S5" s="651"/>
    </row>
    <row r="6" spans="1:19" ht="14.4" customHeight="1" x14ac:dyDescent="0.3">
      <c r="A6" s="564" t="s">
        <v>795</v>
      </c>
      <c r="B6" s="565" t="s">
        <v>796</v>
      </c>
      <c r="C6" s="565" t="s">
        <v>448</v>
      </c>
      <c r="D6" s="565" t="s">
        <v>793</v>
      </c>
      <c r="E6" s="565" t="s">
        <v>797</v>
      </c>
      <c r="F6" s="565" t="s">
        <v>798</v>
      </c>
      <c r="G6" s="565" t="s">
        <v>799</v>
      </c>
      <c r="H6" s="116"/>
      <c r="I6" s="116"/>
      <c r="J6" s="565"/>
      <c r="K6" s="565"/>
      <c r="L6" s="116">
        <v>1</v>
      </c>
      <c r="M6" s="116">
        <v>37</v>
      </c>
      <c r="N6" s="565">
        <v>1</v>
      </c>
      <c r="O6" s="565">
        <v>37</v>
      </c>
      <c r="P6" s="116"/>
      <c r="Q6" s="116"/>
      <c r="R6" s="570"/>
      <c r="S6" s="591"/>
    </row>
    <row r="7" spans="1:19" ht="14.4" customHeight="1" x14ac:dyDescent="0.3">
      <c r="A7" s="571" t="s">
        <v>795</v>
      </c>
      <c r="B7" s="572" t="s">
        <v>796</v>
      </c>
      <c r="C7" s="572" t="s">
        <v>448</v>
      </c>
      <c r="D7" s="572" t="s">
        <v>793</v>
      </c>
      <c r="E7" s="572" t="s">
        <v>797</v>
      </c>
      <c r="F7" s="572" t="s">
        <v>800</v>
      </c>
      <c r="G7" s="572" t="s">
        <v>801</v>
      </c>
      <c r="H7" s="592">
        <v>1</v>
      </c>
      <c r="I7" s="592">
        <v>74</v>
      </c>
      <c r="J7" s="572"/>
      <c r="K7" s="572">
        <v>74</v>
      </c>
      <c r="L7" s="592"/>
      <c r="M7" s="592"/>
      <c r="N7" s="572"/>
      <c r="O7" s="572"/>
      <c r="P7" s="592"/>
      <c r="Q7" s="592"/>
      <c r="R7" s="577"/>
      <c r="S7" s="593"/>
    </row>
    <row r="8" spans="1:19" ht="14.4" customHeight="1" x14ac:dyDescent="0.3">
      <c r="A8" s="571" t="s">
        <v>795</v>
      </c>
      <c r="B8" s="572" t="s">
        <v>802</v>
      </c>
      <c r="C8" s="572" t="s">
        <v>448</v>
      </c>
      <c r="D8" s="572" t="s">
        <v>789</v>
      </c>
      <c r="E8" s="572" t="s">
        <v>797</v>
      </c>
      <c r="F8" s="572" t="s">
        <v>803</v>
      </c>
      <c r="G8" s="572" t="s">
        <v>804</v>
      </c>
      <c r="H8" s="592">
        <v>39</v>
      </c>
      <c r="I8" s="592">
        <v>2574</v>
      </c>
      <c r="J8" s="572">
        <v>1.21875</v>
      </c>
      <c r="K8" s="572">
        <v>66</v>
      </c>
      <c r="L8" s="592">
        <v>32</v>
      </c>
      <c r="M8" s="592">
        <v>2112</v>
      </c>
      <c r="N8" s="572">
        <v>1</v>
      </c>
      <c r="O8" s="572">
        <v>66</v>
      </c>
      <c r="P8" s="592">
        <v>25</v>
      </c>
      <c r="Q8" s="592">
        <v>1650</v>
      </c>
      <c r="R8" s="577">
        <v>0.78125</v>
      </c>
      <c r="S8" s="593">
        <v>66</v>
      </c>
    </row>
    <row r="9" spans="1:19" ht="14.4" customHeight="1" x14ac:dyDescent="0.3">
      <c r="A9" s="571" t="s">
        <v>795</v>
      </c>
      <c r="B9" s="572" t="s">
        <v>802</v>
      </c>
      <c r="C9" s="572" t="s">
        <v>448</v>
      </c>
      <c r="D9" s="572" t="s">
        <v>789</v>
      </c>
      <c r="E9" s="572" t="s">
        <v>797</v>
      </c>
      <c r="F9" s="572" t="s">
        <v>798</v>
      </c>
      <c r="G9" s="572" t="s">
        <v>799</v>
      </c>
      <c r="H9" s="592">
        <v>73</v>
      </c>
      <c r="I9" s="592">
        <v>2701</v>
      </c>
      <c r="J9" s="572">
        <v>1.46</v>
      </c>
      <c r="K9" s="572">
        <v>37</v>
      </c>
      <c r="L9" s="592">
        <v>50</v>
      </c>
      <c r="M9" s="592">
        <v>1850</v>
      </c>
      <c r="N9" s="572">
        <v>1</v>
      </c>
      <c r="O9" s="572">
        <v>37</v>
      </c>
      <c r="P9" s="592">
        <v>69</v>
      </c>
      <c r="Q9" s="592">
        <v>2553</v>
      </c>
      <c r="R9" s="577">
        <v>1.38</v>
      </c>
      <c r="S9" s="593">
        <v>37</v>
      </c>
    </row>
    <row r="10" spans="1:19" ht="14.4" customHeight="1" x14ac:dyDescent="0.3">
      <c r="A10" s="571" t="s">
        <v>795</v>
      </c>
      <c r="B10" s="572" t="s">
        <v>802</v>
      </c>
      <c r="C10" s="572" t="s">
        <v>448</v>
      </c>
      <c r="D10" s="572" t="s">
        <v>789</v>
      </c>
      <c r="E10" s="572" t="s">
        <v>797</v>
      </c>
      <c r="F10" s="572" t="s">
        <v>805</v>
      </c>
      <c r="G10" s="572" t="s">
        <v>806</v>
      </c>
      <c r="H10" s="592">
        <v>237</v>
      </c>
      <c r="I10" s="592">
        <v>587286</v>
      </c>
      <c r="J10" s="572">
        <v>0.94723548387096779</v>
      </c>
      <c r="K10" s="572">
        <v>2478</v>
      </c>
      <c r="L10" s="592">
        <v>250</v>
      </c>
      <c r="M10" s="592">
        <v>620000</v>
      </c>
      <c r="N10" s="572">
        <v>1</v>
      </c>
      <c r="O10" s="572">
        <v>2480</v>
      </c>
      <c r="P10" s="592">
        <v>286</v>
      </c>
      <c r="Q10" s="592">
        <v>710138</v>
      </c>
      <c r="R10" s="577">
        <v>1.145383870967742</v>
      </c>
      <c r="S10" s="593">
        <v>2483</v>
      </c>
    </row>
    <row r="11" spans="1:19" ht="14.4" customHeight="1" x14ac:dyDescent="0.3">
      <c r="A11" s="571" t="s">
        <v>795</v>
      </c>
      <c r="B11" s="572" t="s">
        <v>802</v>
      </c>
      <c r="C11" s="572" t="s">
        <v>448</v>
      </c>
      <c r="D11" s="572" t="s">
        <v>789</v>
      </c>
      <c r="E11" s="572" t="s">
        <v>797</v>
      </c>
      <c r="F11" s="572" t="s">
        <v>807</v>
      </c>
      <c r="G11" s="572" t="s">
        <v>808</v>
      </c>
      <c r="H11" s="592">
        <v>5</v>
      </c>
      <c r="I11" s="592">
        <v>1730</v>
      </c>
      <c r="J11" s="572">
        <v>1.6618635926993275</v>
      </c>
      <c r="K11" s="572">
        <v>346</v>
      </c>
      <c r="L11" s="592">
        <v>3</v>
      </c>
      <c r="M11" s="592">
        <v>1041</v>
      </c>
      <c r="N11" s="572">
        <v>1</v>
      </c>
      <c r="O11" s="572">
        <v>347</v>
      </c>
      <c r="P11" s="592">
        <v>60</v>
      </c>
      <c r="Q11" s="592">
        <v>20820</v>
      </c>
      <c r="R11" s="577">
        <v>20</v>
      </c>
      <c r="S11" s="593">
        <v>347</v>
      </c>
    </row>
    <row r="12" spans="1:19" ht="14.4" customHeight="1" x14ac:dyDescent="0.3">
      <c r="A12" s="571" t="s">
        <v>795</v>
      </c>
      <c r="B12" s="572" t="s">
        <v>802</v>
      </c>
      <c r="C12" s="572" t="s">
        <v>448</v>
      </c>
      <c r="D12" s="572" t="s">
        <v>789</v>
      </c>
      <c r="E12" s="572" t="s">
        <v>797</v>
      </c>
      <c r="F12" s="572" t="s">
        <v>809</v>
      </c>
      <c r="G12" s="572" t="s">
        <v>810</v>
      </c>
      <c r="H12" s="592">
        <v>499</v>
      </c>
      <c r="I12" s="592">
        <v>174650</v>
      </c>
      <c r="J12" s="572">
        <v>1.0011636772200152</v>
      </c>
      <c r="K12" s="572">
        <v>350</v>
      </c>
      <c r="L12" s="592">
        <v>497</v>
      </c>
      <c r="M12" s="592">
        <v>174447</v>
      </c>
      <c r="N12" s="572">
        <v>1</v>
      </c>
      <c r="O12" s="572">
        <v>351</v>
      </c>
      <c r="P12" s="592">
        <v>584</v>
      </c>
      <c r="Q12" s="592">
        <v>204984</v>
      </c>
      <c r="R12" s="577">
        <v>1.1750503018108651</v>
      </c>
      <c r="S12" s="593">
        <v>351</v>
      </c>
    </row>
    <row r="13" spans="1:19" ht="14.4" customHeight="1" x14ac:dyDescent="0.3">
      <c r="A13" s="571" t="s">
        <v>795</v>
      </c>
      <c r="B13" s="572" t="s">
        <v>802</v>
      </c>
      <c r="C13" s="572" t="s">
        <v>448</v>
      </c>
      <c r="D13" s="572" t="s">
        <v>789</v>
      </c>
      <c r="E13" s="572" t="s">
        <v>797</v>
      </c>
      <c r="F13" s="572" t="s">
        <v>811</v>
      </c>
      <c r="G13" s="572" t="s">
        <v>812</v>
      </c>
      <c r="H13" s="592">
        <v>665</v>
      </c>
      <c r="I13" s="592">
        <v>22166.500000000007</v>
      </c>
      <c r="J13" s="572">
        <v>0.61918030153841774</v>
      </c>
      <c r="K13" s="572">
        <v>33.33308270676693</v>
      </c>
      <c r="L13" s="592">
        <v>1074</v>
      </c>
      <c r="M13" s="592">
        <v>35799.750000000058</v>
      </c>
      <c r="N13" s="572">
        <v>1</v>
      </c>
      <c r="O13" s="572">
        <v>33.333100558659275</v>
      </c>
      <c r="P13" s="592">
        <v>1279</v>
      </c>
      <c r="Q13" s="592">
        <v>42633.090000000077</v>
      </c>
      <c r="R13" s="577">
        <v>1.1908767519326253</v>
      </c>
      <c r="S13" s="593">
        <v>33.333143080531727</v>
      </c>
    </row>
    <row r="14" spans="1:19" ht="14.4" customHeight="1" x14ac:dyDescent="0.3">
      <c r="A14" s="571" t="s">
        <v>795</v>
      </c>
      <c r="B14" s="572" t="s">
        <v>802</v>
      </c>
      <c r="C14" s="572" t="s">
        <v>448</v>
      </c>
      <c r="D14" s="572" t="s">
        <v>789</v>
      </c>
      <c r="E14" s="572" t="s">
        <v>797</v>
      </c>
      <c r="F14" s="572" t="s">
        <v>813</v>
      </c>
      <c r="G14" s="572" t="s">
        <v>814</v>
      </c>
      <c r="H14" s="592">
        <v>569</v>
      </c>
      <c r="I14" s="592">
        <v>864311</v>
      </c>
      <c r="J14" s="572">
        <v>1.0011015103780578</v>
      </c>
      <c r="K14" s="572">
        <v>1519</v>
      </c>
      <c r="L14" s="592">
        <v>568</v>
      </c>
      <c r="M14" s="592">
        <v>863360</v>
      </c>
      <c r="N14" s="572">
        <v>1</v>
      </c>
      <c r="O14" s="572">
        <v>1520</v>
      </c>
      <c r="P14" s="592">
        <v>648</v>
      </c>
      <c r="Q14" s="592">
        <v>986256</v>
      </c>
      <c r="R14" s="577">
        <v>1.1423461823573018</v>
      </c>
      <c r="S14" s="593">
        <v>1522</v>
      </c>
    </row>
    <row r="15" spans="1:19" ht="14.4" customHeight="1" x14ac:dyDescent="0.3">
      <c r="A15" s="571" t="s">
        <v>795</v>
      </c>
      <c r="B15" s="572" t="s">
        <v>802</v>
      </c>
      <c r="C15" s="572" t="s">
        <v>448</v>
      </c>
      <c r="D15" s="572" t="s">
        <v>789</v>
      </c>
      <c r="E15" s="572" t="s">
        <v>797</v>
      </c>
      <c r="F15" s="572" t="s">
        <v>815</v>
      </c>
      <c r="G15" s="572" t="s">
        <v>816</v>
      </c>
      <c r="H15" s="592">
        <v>115</v>
      </c>
      <c r="I15" s="592">
        <v>13340</v>
      </c>
      <c r="J15" s="572">
        <v>1.0849056603773586</v>
      </c>
      <c r="K15" s="572">
        <v>116</v>
      </c>
      <c r="L15" s="592">
        <v>106</v>
      </c>
      <c r="M15" s="592">
        <v>12296</v>
      </c>
      <c r="N15" s="572">
        <v>1</v>
      </c>
      <c r="O15" s="572">
        <v>116</v>
      </c>
      <c r="P15" s="592">
        <v>119</v>
      </c>
      <c r="Q15" s="592">
        <v>13804</v>
      </c>
      <c r="R15" s="577">
        <v>1.1226415094339623</v>
      </c>
      <c r="S15" s="593">
        <v>116</v>
      </c>
    </row>
    <row r="16" spans="1:19" ht="14.4" customHeight="1" x14ac:dyDescent="0.3">
      <c r="A16" s="571" t="s">
        <v>795</v>
      </c>
      <c r="B16" s="572" t="s">
        <v>802</v>
      </c>
      <c r="C16" s="572" t="s">
        <v>448</v>
      </c>
      <c r="D16" s="572" t="s">
        <v>789</v>
      </c>
      <c r="E16" s="572" t="s">
        <v>797</v>
      </c>
      <c r="F16" s="572" t="s">
        <v>817</v>
      </c>
      <c r="G16" s="572" t="s">
        <v>818</v>
      </c>
      <c r="H16" s="592">
        <v>271</v>
      </c>
      <c r="I16" s="592">
        <v>10027</v>
      </c>
      <c r="J16" s="572">
        <v>0.96099290780141844</v>
      </c>
      <c r="K16" s="572">
        <v>37</v>
      </c>
      <c r="L16" s="592">
        <v>282</v>
      </c>
      <c r="M16" s="592">
        <v>10434</v>
      </c>
      <c r="N16" s="572">
        <v>1</v>
      </c>
      <c r="O16" s="572">
        <v>37</v>
      </c>
      <c r="P16" s="592">
        <v>302</v>
      </c>
      <c r="Q16" s="592">
        <v>11174</v>
      </c>
      <c r="R16" s="577">
        <v>1.0709219858156029</v>
      </c>
      <c r="S16" s="593">
        <v>37</v>
      </c>
    </row>
    <row r="17" spans="1:19" ht="14.4" customHeight="1" x14ac:dyDescent="0.3">
      <c r="A17" s="571" t="s">
        <v>795</v>
      </c>
      <c r="B17" s="572" t="s">
        <v>802</v>
      </c>
      <c r="C17" s="572" t="s">
        <v>448</v>
      </c>
      <c r="D17" s="572" t="s">
        <v>789</v>
      </c>
      <c r="E17" s="572" t="s">
        <v>797</v>
      </c>
      <c r="F17" s="572" t="s">
        <v>800</v>
      </c>
      <c r="G17" s="572" t="s">
        <v>801</v>
      </c>
      <c r="H17" s="592"/>
      <c r="I17" s="592"/>
      <c r="J17" s="572"/>
      <c r="K17" s="572"/>
      <c r="L17" s="592">
        <v>4</v>
      </c>
      <c r="M17" s="592">
        <v>296</v>
      </c>
      <c r="N17" s="572">
        <v>1</v>
      </c>
      <c r="O17" s="572">
        <v>74</v>
      </c>
      <c r="P17" s="592">
        <v>11</v>
      </c>
      <c r="Q17" s="592">
        <v>814</v>
      </c>
      <c r="R17" s="577">
        <v>2.75</v>
      </c>
      <c r="S17" s="593">
        <v>74</v>
      </c>
    </row>
    <row r="18" spans="1:19" ht="14.4" customHeight="1" x14ac:dyDescent="0.3">
      <c r="A18" s="571" t="s">
        <v>795</v>
      </c>
      <c r="B18" s="572" t="s">
        <v>802</v>
      </c>
      <c r="C18" s="572" t="s">
        <v>448</v>
      </c>
      <c r="D18" s="572" t="s">
        <v>789</v>
      </c>
      <c r="E18" s="572" t="s">
        <v>797</v>
      </c>
      <c r="F18" s="572" t="s">
        <v>819</v>
      </c>
      <c r="G18" s="572" t="s">
        <v>820</v>
      </c>
      <c r="H18" s="592">
        <v>1</v>
      </c>
      <c r="I18" s="592">
        <v>59</v>
      </c>
      <c r="J18" s="572"/>
      <c r="K18" s="572">
        <v>59</v>
      </c>
      <c r="L18" s="592"/>
      <c r="M18" s="592"/>
      <c r="N18" s="572"/>
      <c r="O18" s="572"/>
      <c r="P18" s="592"/>
      <c r="Q18" s="592"/>
      <c r="R18" s="577"/>
      <c r="S18" s="593"/>
    </row>
    <row r="19" spans="1:19" ht="14.4" customHeight="1" x14ac:dyDescent="0.3">
      <c r="A19" s="571" t="s">
        <v>795</v>
      </c>
      <c r="B19" s="572" t="s">
        <v>802</v>
      </c>
      <c r="C19" s="572" t="s">
        <v>448</v>
      </c>
      <c r="D19" s="572" t="s">
        <v>793</v>
      </c>
      <c r="E19" s="572" t="s">
        <v>797</v>
      </c>
      <c r="F19" s="572" t="s">
        <v>798</v>
      </c>
      <c r="G19" s="572" t="s">
        <v>799</v>
      </c>
      <c r="H19" s="592"/>
      <c r="I19" s="592"/>
      <c r="J19" s="572"/>
      <c r="K19" s="572"/>
      <c r="L19" s="592">
        <v>16</v>
      </c>
      <c r="M19" s="592">
        <v>592</v>
      </c>
      <c r="N19" s="572">
        <v>1</v>
      </c>
      <c r="O19" s="572">
        <v>37</v>
      </c>
      <c r="P19" s="592">
        <v>1</v>
      </c>
      <c r="Q19" s="592">
        <v>37</v>
      </c>
      <c r="R19" s="577">
        <v>6.25E-2</v>
      </c>
      <c r="S19" s="593">
        <v>37</v>
      </c>
    </row>
    <row r="20" spans="1:19" ht="14.4" customHeight="1" x14ac:dyDescent="0.3">
      <c r="A20" s="571" t="s">
        <v>795</v>
      </c>
      <c r="B20" s="572" t="s">
        <v>802</v>
      </c>
      <c r="C20" s="572" t="s">
        <v>448</v>
      </c>
      <c r="D20" s="572" t="s">
        <v>793</v>
      </c>
      <c r="E20" s="572" t="s">
        <v>797</v>
      </c>
      <c r="F20" s="572" t="s">
        <v>800</v>
      </c>
      <c r="G20" s="572" t="s">
        <v>801</v>
      </c>
      <c r="H20" s="592"/>
      <c r="I20" s="592"/>
      <c r="J20" s="572"/>
      <c r="K20" s="572"/>
      <c r="L20" s="592">
        <v>3</v>
      </c>
      <c r="M20" s="592">
        <v>222</v>
      </c>
      <c r="N20" s="572">
        <v>1</v>
      </c>
      <c r="O20" s="572">
        <v>74</v>
      </c>
      <c r="P20" s="592">
        <v>5</v>
      </c>
      <c r="Q20" s="592">
        <v>370</v>
      </c>
      <c r="R20" s="577">
        <v>1.6666666666666667</v>
      </c>
      <c r="S20" s="593">
        <v>74</v>
      </c>
    </row>
    <row r="21" spans="1:19" ht="14.4" customHeight="1" x14ac:dyDescent="0.3">
      <c r="A21" s="571" t="s">
        <v>821</v>
      </c>
      <c r="B21" s="572" t="s">
        <v>822</v>
      </c>
      <c r="C21" s="572" t="s">
        <v>448</v>
      </c>
      <c r="D21" s="572" t="s">
        <v>793</v>
      </c>
      <c r="E21" s="572" t="s">
        <v>797</v>
      </c>
      <c r="F21" s="572" t="s">
        <v>800</v>
      </c>
      <c r="G21" s="572" t="s">
        <v>801</v>
      </c>
      <c r="H21" s="592">
        <v>1</v>
      </c>
      <c r="I21" s="592">
        <v>74</v>
      </c>
      <c r="J21" s="572"/>
      <c r="K21" s="572">
        <v>74</v>
      </c>
      <c r="L21" s="592"/>
      <c r="M21" s="592"/>
      <c r="N21" s="572"/>
      <c r="O21" s="572"/>
      <c r="P21" s="592"/>
      <c r="Q21" s="592"/>
      <c r="R21" s="577"/>
      <c r="S21" s="593"/>
    </row>
    <row r="22" spans="1:19" ht="14.4" customHeight="1" x14ac:dyDescent="0.3">
      <c r="A22" s="571" t="s">
        <v>821</v>
      </c>
      <c r="B22" s="572" t="s">
        <v>822</v>
      </c>
      <c r="C22" s="572" t="s">
        <v>453</v>
      </c>
      <c r="D22" s="572" t="s">
        <v>789</v>
      </c>
      <c r="E22" s="572" t="s">
        <v>797</v>
      </c>
      <c r="F22" s="572" t="s">
        <v>823</v>
      </c>
      <c r="G22" s="572" t="s">
        <v>824</v>
      </c>
      <c r="H22" s="592">
        <v>21</v>
      </c>
      <c r="I22" s="592">
        <v>234486</v>
      </c>
      <c r="J22" s="572">
        <v>1.104471847239362</v>
      </c>
      <c r="K22" s="572">
        <v>11166</v>
      </c>
      <c r="L22" s="592">
        <v>19</v>
      </c>
      <c r="M22" s="592">
        <v>212306</v>
      </c>
      <c r="N22" s="572">
        <v>1</v>
      </c>
      <c r="O22" s="572">
        <v>11174</v>
      </c>
      <c r="P22" s="592">
        <v>39</v>
      </c>
      <c r="Q22" s="592">
        <v>485238</v>
      </c>
      <c r="R22" s="577">
        <v>2.2855595225759044</v>
      </c>
      <c r="S22" s="593">
        <v>12442</v>
      </c>
    </row>
    <row r="23" spans="1:19" ht="14.4" customHeight="1" x14ac:dyDescent="0.3">
      <c r="A23" s="571" t="s">
        <v>821</v>
      </c>
      <c r="B23" s="572" t="s">
        <v>822</v>
      </c>
      <c r="C23" s="572" t="s">
        <v>453</v>
      </c>
      <c r="D23" s="572" t="s">
        <v>789</v>
      </c>
      <c r="E23" s="572" t="s">
        <v>797</v>
      </c>
      <c r="F23" s="572" t="s">
        <v>825</v>
      </c>
      <c r="G23" s="572" t="s">
        <v>826</v>
      </c>
      <c r="H23" s="592">
        <v>165</v>
      </c>
      <c r="I23" s="592">
        <v>51810</v>
      </c>
      <c r="J23" s="572">
        <v>0.68247381940328</v>
      </c>
      <c r="K23" s="572">
        <v>314</v>
      </c>
      <c r="L23" s="592">
        <v>241</v>
      </c>
      <c r="M23" s="592">
        <v>75915</v>
      </c>
      <c r="N23" s="572">
        <v>1</v>
      </c>
      <c r="O23" s="572">
        <v>315</v>
      </c>
      <c r="P23" s="592">
        <v>659</v>
      </c>
      <c r="Q23" s="592">
        <v>197041</v>
      </c>
      <c r="R23" s="577">
        <v>2.5955476519791874</v>
      </c>
      <c r="S23" s="593">
        <v>299</v>
      </c>
    </row>
    <row r="24" spans="1:19" ht="14.4" customHeight="1" x14ac:dyDescent="0.3">
      <c r="A24" s="571" t="s">
        <v>821</v>
      </c>
      <c r="B24" s="572" t="s">
        <v>822</v>
      </c>
      <c r="C24" s="572" t="s">
        <v>453</v>
      </c>
      <c r="D24" s="572" t="s">
        <v>789</v>
      </c>
      <c r="E24" s="572" t="s">
        <v>797</v>
      </c>
      <c r="F24" s="572" t="s">
        <v>827</v>
      </c>
      <c r="G24" s="572" t="s">
        <v>828</v>
      </c>
      <c r="H24" s="592">
        <v>461</v>
      </c>
      <c r="I24" s="592">
        <v>591463</v>
      </c>
      <c r="J24" s="572">
        <v>0.97517476752621512</v>
      </c>
      <c r="K24" s="572">
        <v>1283</v>
      </c>
      <c r="L24" s="592">
        <v>472</v>
      </c>
      <c r="M24" s="592">
        <v>606520</v>
      </c>
      <c r="N24" s="572">
        <v>1</v>
      </c>
      <c r="O24" s="572">
        <v>1285</v>
      </c>
      <c r="P24" s="592"/>
      <c r="Q24" s="592"/>
      <c r="R24" s="577"/>
      <c r="S24" s="593"/>
    </row>
    <row r="25" spans="1:19" ht="14.4" customHeight="1" x14ac:dyDescent="0.3">
      <c r="A25" s="571" t="s">
        <v>821</v>
      </c>
      <c r="B25" s="572" t="s">
        <v>822</v>
      </c>
      <c r="C25" s="572" t="s">
        <v>453</v>
      </c>
      <c r="D25" s="572" t="s">
        <v>789</v>
      </c>
      <c r="E25" s="572" t="s">
        <v>797</v>
      </c>
      <c r="F25" s="572" t="s">
        <v>829</v>
      </c>
      <c r="G25" s="572" t="s">
        <v>830</v>
      </c>
      <c r="H25" s="592">
        <v>30</v>
      </c>
      <c r="I25" s="592">
        <v>292590</v>
      </c>
      <c r="J25" s="572">
        <v>1.9981561155500922</v>
      </c>
      <c r="K25" s="572">
        <v>9753</v>
      </c>
      <c r="L25" s="592">
        <v>15</v>
      </c>
      <c r="M25" s="592">
        <v>146430</v>
      </c>
      <c r="N25" s="572">
        <v>1</v>
      </c>
      <c r="O25" s="572">
        <v>9762</v>
      </c>
      <c r="P25" s="592">
        <v>21</v>
      </c>
      <c r="Q25" s="592">
        <v>219807</v>
      </c>
      <c r="R25" s="577">
        <v>1.5011063306699446</v>
      </c>
      <c r="S25" s="593">
        <v>10467</v>
      </c>
    </row>
    <row r="26" spans="1:19" ht="14.4" customHeight="1" x14ac:dyDescent="0.3">
      <c r="A26" s="571" t="s">
        <v>821</v>
      </c>
      <c r="B26" s="572" t="s">
        <v>822</v>
      </c>
      <c r="C26" s="572" t="s">
        <v>453</v>
      </c>
      <c r="D26" s="572" t="s">
        <v>789</v>
      </c>
      <c r="E26" s="572" t="s">
        <v>797</v>
      </c>
      <c r="F26" s="572" t="s">
        <v>831</v>
      </c>
      <c r="G26" s="572" t="s">
        <v>832</v>
      </c>
      <c r="H26" s="592">
        <v>3438</v>
      </c>
      <c r="I26" s="592">
        <v>1495530</v>
      </c>
      <c r="J26" s="572"/>
      <c r="K26" s="572">
        <v>435</v>
      </c>
      <c r="L26" s="592"/>
      <c r="M26" s="592"/>
      <c r="N26" s="572"/>
      <c r="O26" s="572"/>
      <c r="P26" s="592"/>
      <c r="Q26" s="592"/>
      <c r="R26" s="577"/>
      <c r="S26" s="593"/>
    </row>
    <row r="27" spans="1:19" ht="14.4" customHeight="1" x14ac:dyDescent="0.3">
      <c r="A27" s="571" t="s">
        <v>821</v>
      </c>
      <c r="B27" s="572" t="s">
        <v>822</v>
      </c>
      <c r="C27" s="572" t="s">
        <v>453</v>
      </c>
      <c r="D27" s="572" t="s">
        <v>789</v>
      </c>
      <c r="E27" s="572" t="s">
        <v>797</v>
      </c>
      <c r="F27" s="572" t="s">
        <v>833</v>
      </c>
      <c r="G27" s="572" t="s">
        <v>834</v>
      </c>
      <c r="H27" s="592">
        <v>133</v>
      </c>
      <c r="I27" s="592">
        <v>134463</v>
      </c>
      <c r="J27" s="572">
        <v>5.5361907114624502</v>
      </c>
      <c r="K27" s="572">
        <v>1011</v>
      </c>
      <c r="L27" s="592">
        <v>24</v>
      </c>
      <c r="M27" s="592">
        <v>24288</v>
      </c>
      <c r="N27" s="572">
        <v>1</v>
      </c>
      <c r="O27" s="572">
        <v>1012</v>
      </c>
      <c r="P27" s="592"/>
      <c r="Q27" s="592"/>
      <c r="R27" s="577"/>
      <c r="S27" s="593"/>
    </row>
    <row r="28" spans="1:19" ht="14.4" customHeight="1" x14ac:dyDescent="0.3">
      <c r="A28" s="571" t="s">
        <v>821</v>
      </c>
      <c r="B28" s="572" t="s">
        <v>822</v>
      </c>
      <c r="C28" s="572" t="s">
        <v>453</v>
      </c>
      <c r="D28" s="572" t="s">
        <v>789</v>
      </c>
      <c r="E28" s="572" t="s">
        <v>797</v>
      </c>
      <c r="F28" s="572" t="s">
        <v>835</v>
      </c>
      <c r="G28" s="572" t="s">
        <v>836</v>
      </c>
      <c r="H28" s="592">
        <v>10853</v>
      </c>
      <c r="I28" s="592">
        <v>24896782</v>
      </c>
      <c r="J28" s="572">
        <v>1.4968685850665233</v>
      </c>
      <c r="K28" s="572">
        <v>2294</v>
      </c>
      <c r="L28" s="592">
        <v>7241</v>
      </c>
      <c r="M28" s="592">
        <v>16632577</v>
      </c>
      <c r="N28" s="572">
        <v>1</v>
      </c>
      <c r="O28" s="572">
        <v>2297</v>
      </c>
      <c r="P28" s="592"/>
      <c r="Q28" s="592"/>
      <c r="R28" s="577"/>
      <c r="S28" s="593"/>
    </row>
    <row r="29" spans="1:19" ht="14.4" customHeight="1" x14ac:dyDescent="0.3">
      <c r="A29" s="571" t="s">
        <v>821</v>
      </c>
      <c r="B29" s="572" t="s">
        <v>822</v>
      </c>
      <c r="C29" s="572" t="s">
        <v>453</v>
      </c>
      <c r="D29" s="572" t="s">
        <v>789</v>
      </c>
      <c r="E29" s="572" t="s">
        <v>797</v>
      </c>
      <c r="F29" s="572" t="s">
        <v>837</v>
      </c>
      <c r="G29" s="572" t="s">
        <v>838</v>
      </c>
      <c r="H29" s="592">
        <v>21</v>
      </c>
      <c r="I29" s="592">
        <v>11088</v>
      </c>
      <c r="J29" s="572">
        <v>1.05</v>
      </c>
      <c r="K29" s="572">
        <v>528</v>
      </c>
      <c r="L29" s="592">
        <v>20</v>
      </c>
      <c r="M29" s="592">
        <v>10560</v>
      </c>
      <c r="N29" s="572">
        <v>1</v>
      </c>
      <c r="O29" s="572">
        <v>528</v>
      </c>
      <c r="P29" s="592">
        <v>39</v>
      </c>
      <c r="Q29" s="592">
        <v>25740</v>
      </c>
      <c r="R29" s="577">
        <v>2.4375</v>
      </c>
      <c r="S29" s="593">
        <v>660</v>
      </c>
    </row>
    <row r="30" spans="1:19" ht="14.4" customHeight="1" x14ac:dyDescent="0.3">
      <c r="A30" s="571" t="s">
        <v>821</v>
      </c>
      <c r="B30" s="572" t="s">
        <v>822</v>
      </c>
      <c r="C30" s="572" t="s">
        <v>453</v>
      </c>
      <c r="D30" s="572" t="s">
        <v>789</v>
      </c>
      <c r="E30" s="572" t="s">
        <v>797</v>
      </c>
      <c r="F30" s="572" t="s">
        <v>839</v>
      </c>
      <c r="G30" s="572" t="s">
        <v>840</v>
      </c>
      <c r="H30" s="592">
        <v>41</v>
      </c>
      <c r="I30" s="592">
        <v>38376</v>
      </c>
      <c r="J30" s="572">
        <v>0.99893276414087517</v>
      </c>
      <c r="K30" s="572">
        <v>936</v>
      </c>
      <c r="L30" s="592">
        <v>41</v>
      </c>
      <c r="M30" s="592">
        <v>38417</v>
      </c>
      <c r="N30" s="572">
        <v>1</v>
      </c>
      <c r="O30" s="572">
        <v>937</v>
      </c>
      <c r="P30" s="592">
        <v>75</v>
      </c>
      <c r="Q30" s="592">
        <v>72150</v>
      </c>
      <c r="R30" s="577">
        <v>1.8780748106307104</v>
      </c>
      <c r="S30" s="593">
        <v>962</v>
      </c>
    </row>
    <row r="31" spans="1:19" ht="14.4" customHeight="1" x14ac:dyDescent="0.3">
      <c r="A31" s="571" t="s">
        <v>821</v>
      </c>
      <c r="B31" s="572" t="s">
        <v>822</v>
      </c>
      <c r="C31" s="572" t="s">
        <v>453</v>
      </c>
      <c r="D31" s="572" t="s">
        <v>789</v>
      </c>
      <c r="E31" s="572" t="s">
        <v>797</v>
      </c>
      <c r="F31" s="572" t="s">
        <v>841</v>
      </c>
      <c r="G31" s="572" t="s">
        <v>842</v>
      </c>
      <c r="H31" s="592">
        <v>125</v>
      </c>
      <c r="I31" s="592">
        <v>866250</v>
      </c>
      <c r="J31" s="572">
        <v>0.87336970987490015</v>
      </c>
      <c r="K31" s="572">
        <v>6930</v>
      </c>
      <c r="L31" s="592">
        <v>143</v>
      </c>
      <c r="M31" s="592">
        <v>991848</v>
      </c>
      <c r="N31" s="572">
        <v>1</v>
      </c>
      <c r="O31" s="572">
        <v>6936</v>
      </c>
      <c r="P31" s="592">
        <v>128</v>
      </c>
      <c r="Q31" s="592">
        <v>966272</v>
      </c>
      <c r="R31" s="577">
        <v>0.97421379082278736</v>
      </c>
      <c r="S31" s="593">
        <v>7549</v>
      </c>
    </row>
    <row r="32" spans="1:19" ht="14.4" customHeight="1" x14ac:dyDescent="0.3">
      <c r="A32" s="571" t="s">
        <v>821</v>
      </c>
      <c r="B32" s="572" t="s">
        <v>822</v>
      </c>
      <c r="C32" s="572" t="s">
        <v>453</v>
      </c>
      <c r="D32" s="572" t="s">
        <v>789</v>
      </c>
      <c r="E32" s="572" t="s">
        <v>797</v>
      </c>
      <c r="F32" s="572" t="s">
        <v>843</v>
      </c>
      <c r="G32" s="572" t="s">
        <v>844</v>
      </c>
      <c r="H32" s="592">
        <v>6</v>
      </c>
      <c r="I32" s="592">
        <v>21354</v>
      </c>
      <c r="J32" s="572">
        <v>1.4987366647950588</v>
      </c>
      <c r="K32" s="572">
        <v>3559</v>
      </c>
      <c r="L32" s="592">
        <v>4</v>
      </c>
      <c r="M32" s="592">
        <v>14248</v>
      </c>
      <c r="N32" s="572">
        <v>1</v>
      </c>
      <c r="O32" s="572">
        <v>3562</v>
      </c>
      <c r="P32" s="592">
        <v>21</v>
      </c>
      <c r="Q32" s="592">
        <v>110712</v>
      </c>
      <c r="R32" s="577">
        <v>7.7703537338573838</v>
      </c>
      <c r="S32" s="593">
        <v>5272</v>
      </c>
    </row>
    <row r="33" spans="1:19" ht="14.4" customHeight="1" x14ac:dyDescent="0.3">
      <c r="A33" s="571" t="s">
        <v>821</v>
      </c>
      <c r="B33" s="572" t="s">
        <v>822</v>
      </c>
      <c r="C33" s="572" t="s">
        <v>453</v>
      </c>
      <c r="D33" s="572" t="s">
        <v>789</v>
      </c>
      <c r="E33" s="572" t="s">
        <v>797</v>
      </c>
      <c r="F33" s="572" t="s">
        <v>845</v>
      </c>
      <c r="G33" s="572" t="s">
        <v>846</v>
      </c>
      <c r="H33" s="592">
        <v>19</v>
      </c>
      <c r="I33" s="592">
        <v>169803</v>
      </c>
      <c r="J33" s="572">
        <v>0.86296044072206868</v>
      </c>
      <c r="K33" s="572">
        <v>8937</v>
      </c>
      <c r="L33" s="592">
        <v>22</v>
      </c>
      <c r="M33" s="592">
        <v>196768</v>
      </c>
      <c r="N33" s="572">
        <v>1</v>
      </c>
      <c r="O33" s="572">
        <v>8944</v>
      </c>
      <c r="P33" s="592">
        <v>38</v>
      </c>
      <c r="Q33" s="592">
        <v>399912</v>
      </c>
      <c r="R33" s="577">
        <v>2.0324036428687591</v>
      </c>
      <c r="S33" s="593">
        <v>10524</v>
      </c>
    </row>
    <row r="34" spans="1:19" ht="14.4" customHeight="1" x14ac:dyDescent="0.3">
      <c r="A34" s="571" t="s">
        <v>821</v>
      </c>
      <c r="B34" s="572" t="s">
        <v>822</v>
      </c>
      <c r="C34" s="572" t="s">
        <v>453</v>
      </c>
      <c r="D34" s="572" t="s">
        <v>789</v>
      </c>
      <c r="E34" s="572" t="s">
        <v>797</v>
      </c>
      <c r="F34" s="572" t="s">
        <v>847</v>
      </c>
      <c r="G34" s="572" t="s">
        <v>848</v>
      </c>
      <c r="H34" s="592">
        <v>1</v>
      </c>
      <c r="I34" s="592">
        <v>10929</v>
      </c>
      <c r="J34" s="572">
        <v>0.99926853799030813</v>
      </c>
      <c r="K34" s="572">
        <v>10929</v>
      </c>
      <c r="L34" s="592">
        <v>1</v>
      </c>
      <c r="M34" s="592">
        <v>10937</v>
      </c>
      <c r="N34" s="572">
        <v>1</v>
      </c>
      <c r="O34" s="572">
        <v>10937</v>
      </c>
      <c r="P34" s="592">
        <v>1</v>
      </c>
      <c r="Q34" s="592">
        <v>12442</v>
      </c>
      <c r="R34" s="577">
        <v>1.1376062905732833</v>
      </c>
      <c r="S34" s="593">
        <v>12442</v>
      </c>
    </row>
    <row r="35" spans="1:19" ht="14.4" customHeight="1" x14ac:dyDescent="0.3">
      <c r="A35" s="571" t="s">
        <v>821</v>
      </c>
      <c r="B35" s="572" t="s">
        <v>822</v>
      </c>
      <c r="C35" s="572" t="s">
        <v>453</v>
      </c>
      <c r="D35" s="572" t="s">
        <v>789</v>
      </c>
      <c r="E35" s="572" t="s">
        <v>797</v>
      </c>
      <c r="F35" s="572" t="s">
        <v>849</v>
      </c>
      <c r="G35" s="572" t="s">
        <v>850</v>
      </c>
      <c r="H35" s="592">
        <v>7</v>
      </c>
      <c r="I35" s="592">
        <v>7721</v>
      </c>
      <c r="J35" s="572">
        <v>3.4968297101449277</v>
      </c>
      <c r="K35" s="572">
        <v>1103</v>
      </c>
      <c r="L35" s="592">
        <v>2</v>
      </c>
      <c r="M35" s="592">
        <v>2208</v>
      </c>
      <c r="N35" s="572">
        <v>1</v>
      </c>
      <c r="O35" s="572">
        <v>1104</v>
      </c>
      <c r="P35" s="592">
        <v>1</v>
      </c>
      <c r="Q35" s="592">
        <v>1114</v>
      </c>
      <c r="R35" s="577">
        <v>0.50452898550724634</v>
      </c>
      <c r="S35" s="593">
        <v>1114</v>
      </c>
    </row>
    <row r="36" spans="1:19" ht="14.4" customHeight="1" x14ac:dyDescent="0.3">
      <c r="A36" s="571" t="s">
        <v>821</v>
      </c>
      <c r="B36" s="572" t="s">
        <v>822</v>
      </c>
      <c r="C36" s="572" t="s">
        <v>453</v>
      </c>
      <c r="D36" s="572" t="s">
        <v>789</v>
      </c>
      <c r="E36" s="572" t="s">
        <v>797</v>
      </c>
      <c r="F36" s="572" t="s">
        <v>851</v>
      </c>
      <c r="G36" s="572" t="s">
        <v>852</v>
      </c>
      <c r="H36" s="592">
        <v>4</v>
      </c>
      <c r="I36" s="592">
        <v>2412</v>
      </c>
      <c r="J36" s="572">
        <v>4</v>
      </c>
      <c r="K36" s="572">
        <v>603</v>
      </c>
      <c r="L36" s="592">
        <v>1</v>
      </c>
      <c r="M36" s="592">
        <v>603</v>
      </c>
      <c r="N36" s="572">
        <v>1</v>
      </c>
      <c r="O36" s="572">
        <v>603</v>
      </c>
      <c r="P36" s="592">
        <v>2</v>
      </c>
      <c r="Q36" s="592">
        <v>1248</v>
      </c>
      <c r="R36" s="577">
        <v>2.0696517412935322</v>
      </c>
      <c r="S36" s="593">
        <v>624</v>
      </c>
    </row>
    <row r="37" spans="1:19" ht="14.4" customHeight="1" x14ac:dyDescent="0.3">
      <c r="A37" s="571" t="s">
        <v>821</v>
      </c>
      <c r="B37" s="572" t="s">
        <v>822</v>
      </c>
      <c r="C37" s="572" t="s">
        <v>453</v>
      </c>
      <c r="D37" s="572" t="s">
        <v>789</v>
      </c>
      <c r="E37" s="572" t="s">
        <v>797</v>
      </c>
      <c r="F37" s="572" t="s">
        <v>853</v>
      </c>
      <c r="G37" s="572" t="s">
        <v>854</v>
      </c>
      <c r="H37" s="592"/>
      <c r="I37" s="592"/>
      <c r="J37" s="572"/>
      <c r="K37" s="572"/>
      <c r="L37" s="592"/>
      <c r="M37" s="592"/>
      <c r="N37" s="572"/>
      <c r="O37" s="572"/>
      <c r="P37" s="592">
        <v>2</v>
      </c>
      <c r="Q37" s="592">
        <v>1218</v>
      </c>
      <c r="R37" s="577"/>
      <c r="S37" s="593">
        <v>609</v>
      </c>
    </row>
    <row r="38" spans="1:19" ht="14.4" customHeight="1" x14ac:dyDescent="0.3">
      <c r="A38" s="571" t="s">
        <v>821</v>
      </c>
      <c r="B38" s="572" t="s">
        <v>822</v>
      </c>
      <c r="C38" s="572" t="s">
        <v>453</v>
      </c>
      <c r="D38" s="572" t="s">
        <v>789</v>
      </c>
      <c r="E38" s="572" t="s">
        <v>797</v>
      </c>
      <c r="F38" s="572" t="s">
        <v>855</v>
      </c>
      <c r="G38" s="572" t="s">
        <v>856</v>
      </c>
      <c r="H38" s="592"/>
      <c r="I38" s="592"/>
      <c r="J38" s="572"/>
      <c r="K38" s="572"/>
      <c r="L38" s="592"/>
      <c r="M38" s="592"/>
      <c r="N38" s="572"/>
      <c r="O38" s="572"/>
      <c r="P38" s="592">
        <v>74</v>
      </c>
      <c r="Q38" s="592">
        <v>331520</v>
      </c>
      <c r="R38" s="577"/>
      <c r="S38" s="593">
        <v>4480</v>
      </c>
    </row>
    <row r="39" spans="1:19" ht="14.4" customHeight="1" x14ac:dyDescent="0.3">
      <c r="A39" s="571" t="s">
        <v>821</v>
      </c>
      <c r="B39" s="572" t="s">
        <v>822</v>
      </c>
      <c r="C39" s="572" t="s">
        <v>453</v>
      </c>
      <c r="D39" s="572" t="s">
        <v>789</v>
      </c>
      <c r="E39" s="572" t="s">
        <v>797</v>
      </c>
      <c r="F39" s="572" t="s">
        <v>857</v>
      </c>
      <c r="G39" s="572" t="s">
        <v>858</v>
      </c>
      <c r="H39" s="592"/>
      <c r="I39" s="592"/>
      <c r="J39" s="572"/>
      <c r="K39" s="572"/>
      <c r="L39" s="592"/>
      <c r="M39" s="592"/>
      <c r="N39" s="572"/>
      <c r="O39" s="572"/>
      <c r="P39" s="592">
        <v>397</v>
      </c>
      <c r="Q39" s="592">
        <v>439479</v>
      </c>
      <c r="R39" s="577"/>
      <c r="S39" s="593">
        <v>1107</v>
      </c>
    </row>
    <row r="40" spans="1:19" ht="14.4" customHeight="1" x14ac:dyDescent="0.3">
      <c r="A40" s="571" t="s">
        <v>821</v>
      </c>
      <c r="B40" s="572" t="s">
        <v>822</v>
      </c>
      <c r="C40" s="572" t="s">
        <v>453</v>
      </c>
      <c r="D40" s="572" t="s">
        <v>789</v>
      </c>
      <c r="E40" s="572" t="s">
        <v>797</v>
      </c>
      <c r="F40" s="572" t="s">
        <v>859</v>
      </c>
      <c r="G40" s="572" t="s">
        <v>860</v>
      </c>
      <c r="H40" s="592"/>
      <c r="I40" s="592"/>
      <c r="J40" s="572"/>
      <c r="K40" s="572"/>
      <c r="L40" s="592"/>
      <c r="M40" s="592"/>
      <c r="N40" s="572"/>
      <c r="O40" s="572"/>
      <c r="P40" s="592">
        <v>204</v>
      </c>
      <c r="Q40" s="592">
        <v>1515720</v>
      </c>
      <c r="R40" s="577"/>
      <c r="S40" s="593">
        <v>7430</v>
      </c>
    </row>
    <row r="41" spans="1:19" ht="14.4" customHeight="1" x14ac:dyDescent="0.3">
      <c r="A41" s="571" t="s">
        <v>821</v>
      </c>
      <c r="B41" s="572" t="s">
        <v>822</v>
      </c>
      <c r="C41" s="572" t="s">
        <v>453</v>
      </c>
      <c r="D41" s="572" t="s">
        <v>789</v>
      </c>
      <c r="E41" s="572" t="s">
        <v>797</v>
      </c>
      <c r="F41" s="572" t="s">
        <v>861</v>
      </c>
      <c r="G41" s="572" t="s">
        <v>862</v>
      </c>
      <c r="H41" s="592"/>
      <c r="I41" s="592"/>
      <c r="J41" s="572"/>
      <c r="K41" s="572"/>
      <c r="L41" s="592"/>
      <c r="M41" s="592"/>
      <c r="N41" s="572"/>
      <c r="O41" s="572"/>
      <c r="P41" s="592">
        <v>589</v>
      </c>
      <c r="Q41" s="592">
        <v>2258815</v>
      </c>
      <c r="R41" s="577"/>
      <c r="S41" s="593">
        <v>3835</v>
      </c>
    </row>
    <row r="42" spans="1:19" ht="14.4" customHeight="1" x14ac:dyDescent="0.3">
      <c r="A42" s="571" t="s">
        <v>821</v>
      </c>
      <c r="B42" s="572" t="s">
        <v>822</v>
      </c>
      <c r="C42" s="572" t="s">
        <v>453</v>
      </c>
      <c r="D42" s="572" t="s">
        <v>789</v>
      </c>
      <c r="E42" s="572" t="s">
        <v>797</v>
      </c>
      <c r="F42" s="572" t="s">
        <v>863</v>
      </c>
      <c r="G42" s="572" t="s">
        <v>864</v>
      </c>
      <c r="H42" s="592"/>
      <c r="I42" s="592"/>
      <c r="J42" s="572"/>
      <c r="K42" s="572"/>
      <c r="L42" s="592"/>
      <c r="M42" s="592"/>
      <c r="N42" s="572"/>
      <c r="O42" s="572"/>
      <c r="P42" s="592">
        <v>12</v>
      </c>
      <c r="Q42" s="592">
        <v>28740</v>
      </c>
      <c r="R42" s="577"/>
      <c r="S42" s="593">
        <v>2395</v>
      </c>
    </row>
    <row r="43" spans="1:19" ht="14.4" customHeight="1" x14ac:dyDescent="0.3">
      <c r="A43" s="571" t="s">
        <v>821</v>
      </c>
      <c r="B43" s="572" t="s">
        <v>822</v>
      </c>
      <c r="C43" s="572" t="s">
        <v>453</v>
      </c>
      <c r="D43" s="572" t="s">
        <v>789</v>
      </c>
      <c r="E43" s="572" t="s">
        <v>797</v>
      </c>
      <c r="F43" s="572" t="s">
        <v>865</v>
      </c>
      <c r="G43" s="572" t="s">
        <v>866</v>
      </c>
      <c r="H43" s="592"/>
      <c r="I43" s="592"/>
      <c r="J43" s="572"/>
      <c r="K43" s="572"/>
      <c r="L43" s="592"/>
      <c r="M43" s="592"/>
      <c r="N43" s="572"/>
      <c r="O43" s="572"/>
      <c r="P43" s="592">
        <v>21</v>
      </c>
      <c r="Q43" s="592">
        <v>745479</v>
      </c>
      <c r="R43" s="577"/>
      <c r="S43" s="593">
        <v>35499</v>
      </c>
    </row>
    <row r="44" spans="1:19" ht="14.4" customHeight="1" x14ac:dyDescent="0.3">
      <c r="A44" s="571" t="s">
        <v>821</v>
      </c>
      <c r="B44" s="572" t="s">
        <v>822</v>
      </c>
      <c r="C44" s="572" t="s">
        <v>453</v>
      </c>
      <c r="D44" s="572" t="s">
        <v>789</v>
      </c>
      <c r="E44" s="572" t="s">
        <v>797</v>
      </c>
      <c r="F44" s="572" t="s">
        <v>867</v>
      </c>
      <c r="G44" s="572" t="s">
        <v>868</v>
      </c>
      <c r="H44" s="592"/>
      <c r="I44" s="592"/>
      <c r="J44" s="572"/>
      <c r="K44" s="572"/>
      <c r="L44" s="592"/>
      <c r="M44" s="592"/>
      <c r="N44" s="572"/>
      <c r="O44" s="572"/>
      <c r="P44" s="592">
        <v>9</v>
      </c>
      <c r="Q44" s="592">
        <v>79254</v>
      </c>
      <c r="R44" s="577"/>
      <c r="S44" s="593">
        <v>8806</v>
      </c>
    </row>
    <row r="45" spans="1:19" ht="14.4" customHeight="1" x14ac:dyDescent="0.3">
      <c r="A45" s="571" t="s">
        <v>821</v>
      </c>
      <c r="B45" s="572" t="s">
        <v>822</v>
      </c>
      <c r="C45" s="572" t="s">
        <v>453</v>
      </c>
      <c r="D45" s="572" t="s">
        <v>789</v>
      </c>
      <c r="E45" s="572" t="s">
        <v>797</v>
      </c>
      <c r="F45" s="572" t="s">
        <v>869</v>
      </c>
      <c r="G45" s="572" t="s">
        <v>870</v>
      </c>
      <c r="H45" s="592"/>
      <c r="I45" s="592"/>
      <c r="J45" s="572"/>
      <c r="K45" s="572"/>
      <c r="L45" s="592"/>
      <c r="M45" s="592"/>
      <c r="N45" s="572"/>
      <c r="O45" s="572"/>
      <c r="P45" s="592">
        <v>6</v>
      </c>
      <c r="Q45" s="592">
        <v>60000</v>
      </c>
      <c r="R45" s="577"/>
      <c r="S45" s="593">
        <v>10000</v>
      </c>
    </row>
    <row r="46" spans="1:19" ht="14.4" customHeight="1" x14ac:dyDescent="0.3">
      <c r="A46" s="571" t="s">
        <v>821</v>
      </c>
      <c r="B46" s="572" t="s">
        <v>822</v>
      </c>
      <c r="C46" s="572" t="s">
        <v>453</v>
      </c>
      <c r="D46" s="572" t="s">
        <v>789</v>
      </c>
      <c r="E46" s="572" t="s">
        <v>797</v>
      </c>
      <c r="F46" s="572" t="s">
        <v>871</v>
      </c>
      <c r="G46" s="572" t="s">
        <v>872</v>
      </c>
      <c r="H46" s="592"/>
      <c r="I46" s="592"/>
      <c r="J46" s="572"/>
      <c r="K46" s="572"/>
      <c r="L46" s="592"/>
      <c r="M46" s="592"/>
      <c r="N46" s="572"/>
      <c r="O46" s="572"/>
      <c r="P46" s="592">
        <v>36</v>
      </c>
      <c r="Q46" s="592">
        <v>387600</v>
      </c>
      <c r="R46" s="577"/>
      <c r="S46" s="593">
        <v>10766.666666666666</v>
      </c>
    </row>
    <row r="47" spans="1:19" ht="14.4" customHeight="1" x14ac:dyDescent="0.3">
      <c r="A47" s="571" t="s">
        <v>821</v>
      </c>
      <c r="B47" s="572" t="s">
        <v>822</v>
      </c>
      <c r="C47" s="572" t="s">
        <v>453</v>
      </c>
      <c r="D47" s="572" t="s">
        <v>789</v>
      </c>
      <c r="E47" s="572" t="s">
        <v>797</v>
      </c>
      <c r="F47" s="572" t="s">
        <v>873</v>
      </c>
      <c r="G47" s="572" t="s">
        <v>874</v>
      </c>
      <c r="H47" s="592"/>
      <c r="I47" s="592"/>
      <c r="J47" s="572"/>
      <c r="K47" s="572"/>
      <c r="L47" s="592"/>
      <c r="M47" s="592"/>
      <c r="N47" s="572"/>
      <c r="O47" s="572"/>
      <c r="P47" s="592">
        <v>29</v>
      </c>
      <c r="Q47" s="592">
        <v>241666.66999999998</v>
      </c>
      <c r="R47" s="577"/>
      <c r="S47" s="593">
        <v>8333.3334482758619</v>
      </c>
    </row>
    <row r="48" spans="1:19" ht="14.4" customHeight="1" x14ac:dyDescent="0.3">
      <c r="A48" s="571" t="s">
        <v>821</v>
      </c>
      <c r="B48" s="572" t="s">
        <v>822</v>
      </c>
      <c r="C48" s="572" t="s">
        <v>453</v>
      </c>
      <c r="D48" s="572" t="s">
        <v>789</v>
      </c>
      <c r="E48" s="572" t="s">
        <v>797</v>
      </c>
      <c r="F48" s="572" t="s">
        <v>875</v>
      </c>
      <c r="G48" s="572" t="s">
        <v>876</v>
      </c>
      <c r="H48" s="592"/>
      <c r="I48" s="592"/>
      <c r="J48" s="572"/>
      <c r="K48" s="572"/>
      <c r="L48" s="592"/>
      <c r="M48" s="592"/>
      <c r="N48" s="572"/>
      <c r="O48" s="572"/>
      <c r="P48" s="592">
        <v>39</v>
      </c>
      <c r="Q48" s="592">
        <v>0</v>
      </c>
      <c r="R48" s="577"/>
      <c r="S48" s="593">
        <v>0</v>
      </c>
    </row>
    <row r="49" spans="1:19" ht="14.4" customHeight="1" x14ac:dyDescent="0.3">
      <c r="A49" s="571" t="s">
        <v>821</v>
      </c>
      <c r="B49" s="572" t="s">
        <v>822</v>
      </c>
      <c r="C49" s="572" t="s">
        <v>453</v>
      </c>
      <c r="D49" s="572" t="s">
        <v>789</v>
      </c>
      <c r="E49" s="572" t="s">
        <v>797</v>
      </c>
      <c r="F49" s="572" t="s">
        <v>877</v>
      </c>
      <c r="G49" s="572" t="s">
        <v>878</v>
      </c>
      <c r="H49" s="592"/>
      <c r="I49" s="592"/>
      <c r="J49" s="572"/>
      <c r="K49" s="572"/>
      <c r="L49" s="592"/>
      <c r="M49" s="592"/>
      <c r="N49" s="572"/>
      <c r="O49" s="572"/>
      <c r="P49" s="592">
        <v>4</v>
      </c>
      <c r="Q49" s="592">
        <v>33000</v>
      </c>
      <c r="R49" s="577"/>
      <c r="S49" s="593">
        <v>8250</v>
      </c>
    </row>
    <row r="50" spans="1:19" ht="14.4" customHeight="1" x14ac:dyDescent="0.3">
      <c r="A50" s="571" t="s">
        <v>821</v>
      </c>
      <c r="B50" s="572" t="s">
        <v>822</v>
      </c>
      <c r="C50" s="572" t="s">
        <v>453</v>
      </c>
      <c r="D50" s="572" t="s">
        <v>789</v>
      </c>
      <c r="E50" s="572" t="s">
        <v>797</v>
      </c>
      <c r="F50" s="572" t="s">
        <v>879</v>
      </c>
      <c r="G50" s="572" t="s">
        <v>880</v>
      </c>
      <c r="H50" s="592"/>
      <c r="I50" s="592"/>
      <c r="J50" s="572"/>
      <c r="K50" s="572"/>
      <c r="L50" s="592"/>
      <c r="M50" s="592"/>
      <c r="N50" s="572"/>
      <c r="O50" s="572"/>
      <c r="P50" s="592">
        <v>7</v>
      </c>
      <c r="Q50" s="592">
        <v>0</v>
      </c>
      <c r="R50" s="577"/>
      <c r="S50" s="593">
        <v>0</v>
      </c>
    </row>
    <row r="51" spans="1:19" ht="14.4" customHeight="1" x14ac:dyDescent="0.3">
      <c r="A51" s="571" t="s">
        <v>821</v>
      </c>
      <c r="B51" s="572" t="s">
        <v>822</v>
      </c>
      <c r="C51" s="572" t="s">
        <v>453</v>
      </c>
      <c r="D51" s="572" t="s">
        <v>789</v>
      </c>
      <c r="E51" s="572" t="s">
        <v>797</v>
      </c>
      <c r="F51" s="572" t="s">
        <v>881</v>
      </c>
      <c r="G51" s="572" t="s">
        <v>882</v>
      </c>
      <c r="H51" s="592"/>
      <c r="I51" s="592"/>
      <c r="J51" s="572"/>
      <c r="K51" s="572"/>
      <c r="L51" s="592"/>
      <c r="M51" s="592"/>
      <c r="N51" s="572"/>
      <c r="O51" s="572"/>
      <c r="P51" s="592">
        <v>1</v>
      </c>
      <c r="Q51" s="592">
        <v>3963</v>
      </c>
      <c r="R51" s="577"/>
      <c r="S51" s="593">
        <v>3963</v>
      </c>
    </row>
    <row r="52" spans="1:19" ht="14.4" customHeight="1" x14ac:dyDescent="0.3">
      <c r="A52" s="571" t="s">
        <v>821</v>
      </c>
      <c r="B52" s="572" t="s">
        <v>822</v>
      </c>
      <c r="C52" s="572" t="s">
        <v>453</v>
      </c>
      <c r="D52" s="572" t="s">
        <v>789</v>
      </c>
      <c r="E52" s="572" t="s">
        <v>797</v>
      </c>
      <c r="F52" s="572" t="s">
        <v>883</v>
      </c>
      <c r="G52" s="572" t="s">
        <v>884</v>
      </c>
      <c r="H52" s="592"/>
      <c r="I52" s="592"/>
      <c r="J52" s="572"/>
      <c r="K52" s="572"/>
      <c r="L52" s="592"/>
      <c r="M52" s="592"/>
      <c r="N52" s="572"/>
      <c r="O52" s="572"/>
      <c r="P52" s="592">
        <v>8</v>
      </c>
      <c r="Q52" s="592">
        <v>244444.46</v>
      </c>
      <c r="R52" s="577"/>
      <c r="S52" s="593">
        <v>30555.557499999999</v>
      </c>
    </row>
    <row r="53" spans="1:19" ht="14.4" customHeight="1" x14ac:dyDescent="0.3">
      <c r="A53" s="571" t="s">
        <v>821</v>
      </c>
      <c r="B53" s="572" t="s">
        <v>822</v>
      </c>
      <c r="C53" s="572" t="s">
        <v>453</v>
      </c>
      <c r="D53" s="572" t="s">
        <v>789</v>
      </c>
      <c r="E53" s="572" t="s">
        <v>797</v>
      </c>
      <c r="F53" s="572" t="s">
        <v>885</v>
      </c>
      <c r="G53" s="572" t="s">
        <v>886</v>
      </c>
      <c r="H53" s="592"/>
      <c r="I53" s="592"/>
      <c r="J53" s="572"/>
      <c r="K53" s="572"/>
      <c r="L53" s="592"/>
      <c r="M53" s="592"/>
      <c r="N53" s="572"/>
      <c r="O53" s="572"/>
      <c r="P53" s="592">
        <v>7</v>
      </c>
      <c r="Q53" s="592">
        <v>29820</v>
      </c>
      <c r="R53" s="577"/>
      <c r="S53" s="593">
        <v>4260</v>
      </c>
    </row>
    <row r="54" spans="1:19" ht="14.4" customHeight="1" x14ac:dyDescent="0.3">
      <c r="A54" s="571" t="s">
        <v>821</v>
      </c>
      <c r="B54" s="572" t="s">
        <v>822</v>
      </c>
      <c r="C54" s="572" t="s">
        <v>453</v>
      </c>
      <c r="D54" s="572" t="s">
        <v>789</v>
      </c>
      <c r="E54" s="572" t="s">
        <v>797</v>
      </c>
      <c r="F54" s="572" t="s">
        <v>887</v>
      </c>
      <c r="G54" s="572" t="s">
        <v>888</v>
      </c>
      <c r="H54" s="592"/>
      <c r="I54" s="592"/>
      <c r="J54" s="572"/>
      <c r="K54" s="572"/>
      <c r="L54" s="592"/>
      <c r="M54" s="592"/>
      <c r="N54" s="572"/>
      <c r="O54" s="572"/>
      <c r="P54" s="592">
        <v>6</v>
      </c>
      <c r="Q54" s="592">
        <v>31933.33</v>
      </c>
      <c r="R54" s="577"/>
      <c r="S54" s="593">
        <v>5322.2216666666673</v>
      </c>
    </row>
    <row r="55" spans="1:19" ht="14.4" customHeight="1" thickBot="1" x14ac:dyDescent="0.35">
      <c r="A55" s="579" t="s">
        <v>821</v>
      </c>
      <c r="B55" s="580" t="s">
        <v>822</v>
      </c>
      <c r="C55" s="580" t="s">
        <v>453</v>
      </c>
      <c r="D55" s="580" t="s">
        <v>789</v>
      </c>
      <c r="E55" s="580" t="s">
        <v>797</v>
      </c>
      <c r="F55" s="580" t="s">
        <v>889</v>
      </c>
      <c r="G55" s="580" t="s">
        <v>890</v>
      </c>
      <c r="H55" s="594"/>
      <c r="I55" s="594"/>
      <c r="J55" s="580"/>
      <c r="K55" s="580"/>
      <c r="L55" s="594"/>
      <c r="M55" s="594"/>
      <c r="N55" s="580"/>
      <c r="O55" s="580"/>
      <c r="P55" s="594">
        <v>10</v>
      </c>
      <c r="Q55" s="594">
        <v>440000</v>
      </c>
      <c r="R55" s="585"/>
      <c r="S55" s="595">
        <v>44000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300221</v>
      </c>
      <c r="C3" s="222">
        <f t="shared" ref="C3:R3" si="0">SUBTOTAL(9,C6:C1048576)</f>
        <v>6.7071448615418179</v>
      </c>
      <c r="D3" s="222">
        <f t="shared" si="0"/>
        <v>103107</v>
      </c>
      <c r="E3" s="222">
        <f t="shared" si="0"/>
        <v>5</v>
      </c>
      <c r="F3" s="222">
        <f t="shared" si="0"/>
        <v>120899</v>
      </c>
      <c r="G3" s="225">
        <f>IF(D3&lt;&gt;0,F3/D3,"")</f>
        <v>1.1725586041684852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5"/>
      <c r="B5" s="616">
        <v>2015</v>
      </c>
      <c r="C5" s="617"/>
      <c r="D5" s="617">
        <v>2017</v>
      </c>
      <c r="E5" s="617"/>
      <c r="F5" s="617">
        <v>2018</v>
      </c>
      <c r="G5" s="653" t="s">
        <v>2</v>
      </c>
      <c r="H5" s="616">
        <v>2015</v>
      </c>
      <c r="I5" s="617"/>
      <c r="J5" s="617">
        <v>2017</v>
      </c>
      <c r="K5" s="617"/>
      <c r="L5" s="617">
        <v>2018</v>
      </c>
      <c r="M5" s="653" t="s">
        <v>2</v>
      </c>
      <c r="N5" s="616">
        <v>2015</v>
      </c>
      <c r="O5" s="617"/>
      <c r="P5" s="617">
        <v>2017</v>
      </c>
      <c r="Q5" s="617"/>
      <c r="R5" s="617">
        <v>2018</v>
      </c>
      <c r="S5" s="653" t="s">
        <v>2</v>
      </c>
    </row>
    <row r="6" spans="1:19" ht="14.4" customHeight="1" x14ac:dyDescent="0.3">
      <c r="A6" s="603" t="s">
        <v>893</v>
      </c>
      <c r="B6" s="637">
        <v>187289</v>
      </c>
      <c r="C6" s="565"/>
      <c r="D6" s="637"/>
      <c r="E6" s="565"/>
      <c r="F6" s="637"/>
      <c r="G6" s="570"/>
      <c r="H6" s="637"/>
      <c r="I6" s="565"/>
      <c r="J6" s="637"/>
      <c r="K6" s="565"/>
      <c r="L6" s="637"/>
      <c r="M6" s="570"/>
      <c r="N6" s="637"/>
      <c r="O6" s="565"/>
      <c r="P6" s="637"/>
      <c r="Q6" s="565"/>
      <c r="R6" s="637"/>
      <c r="S6" s="122"/>
    </row>
    <row r="7" spans="1:19" ht="14.4" customHeight="1" x14ac:dyDescent="0.3">
      <c r="A7" s="606" t="s">
        <v>894</v>
      </c>
      <c r="B7" s="654">
        <v>79573</v>
      </c>
      <c r="C7" s="572">
        <v>4.1580707529915868</v>
      </c>
      <c r="D7" s="654">
        <v>19137</v>
      </c>
      <c r="E7" s="572">
        <v>1</v>
      </c>
      <c r="F7" s="654">
        <v>57212</v>
      </c>
      <c r="G7" s="577">
        <v>2.9896012959189004</v>
      </c>
      <c r="H7" s="654"/>
      <c r="I7" s="572"/>
      <c r="J7" s="654"/>
      <c r="K7" s="572"/>
      <c r="L7" s="654"/>
      <c r="M7" s="577"/>
      <c r="N7" s="654"/>
      <c r="O7" s="572"/>
      <c r="P7" s="654"/>
      <c r="Q7" s="572"/>
      <c r="R7" s="654"/>
      <c r="S7" s="578"/>
    </row>
    <row r="8" spans="1:19" ht="14.4" customHeight="1" x14ac:dyDescent="0.3">
      <c r="A8" s="606" t="s">
        <v>895</v>
      </c>
      <c r="B8" s="654">
        <v>17107</v>
      </c>
      <c r="C8" s="572">
        <v>0.26687987519500778</v>
      </c>
      <c r="D8" s="654">
        <v>64100</v>
      </c>
      <c r="E8" s="572">
        <v>1</v>
      </c>
      <c r="F8" s="654">
        <v>29241</v>
      </c>
      <c r="G8" s="577">
        <v>0.45617784711388454</v>
      </c>
      <c r="H8" s="654"/>
      <c r="I8" s="572"/>
      <c r="J8" s="654"/>
      <c r="K8" s="572"/>
      <c r="L8" s="654"/>
      <c r="M8" s="577"/>
      <c r="N8" s="654"/>
      <c r="O8" s="572"/>
      <c r="P8" s="654"/>
      <c r="Q8" s="572"/>
      <c r="R8" s="654"/>
      <c r="S8" s="578"/>
    </row>
    <row r="9" spans="1:19" ht="14.4" customHeight="1" x14ac:dyDescent="0.3">
      <c r="A9" s="606" t="s">
        <v>896</v>
      </c>
      <c r="B9" s="654">
        <v>10972</v>
      </c>
      <c r="C9" s="572">
        <v>0.65193107546048723</v>
      </c>
      <c r="D9" s="654">
        <v>16830</v>
      </c>
      <c r="E9" s="572">
        <v>1</v>
      </c>
      <c r="F9" s="654">
        <v>25183</v>
      </c>
      <c r="G9" s="577">
        <v>1.4963161021984552</v>
      </c>
      <c r="H9" s="654"/>
      <c r="I9" s="572"/>
      <c r="J9" s="654"/>
      <c r="K9" s="572"/>
      <c r="L9" s="654"/>
      <c r="M9" s="577"/>
      <c r="N9" s="654"/>
      <c r="O9" s="572"/>
      <c r="P9" s="654"/>
      <c r="Q9" s="572"/>
      <c r="R9" s="654"/>
      <c r="S9" s="578"/>
    </row>
    <row r="10" spans="1:19" ht="14.4" customHeight="1" x14ac:dyDescent="0.3">
      <c r="A10" s="606" t="s">
        <v>897</v>
      </c>
      <c r="B10" s="654"/>
      <c r="C10" s="572"/>
      <c r="D10" s="654">
        <v>1520</v>
      </c>
      <c r="E10" s="572">
        <v>1</v>
      </c>
      <c r="F10" s="654"/>
      <c r="G10" s="577"/>
      <c r="H10" s="654"/>
      <c r="I10" s="572"/>
      <c r="J10" s="654"/>
      <c r="K10" s="572"/>
      <c r="L10" s="654"/>
      <c r="M10" s="577"/>
      <c r="N10" s="654"/>
      <c r="O10" s="572"/>
      <c r="P10" s="654"/>
      <c r="Q10" s="572"/>
      <c r="R10" s="654"/>
      <c r="S10" s="578"/>
    </row>
    <row r="11" spans="1:19" ht="14.4" customHeight="1" x14ac:dyDescent="0.3">
      <c r="A11" s="606" t="s">
        <v>898</v>
      </c>
      <c r="B11" s="654">
        <v>2478</v>
      </c>
      <c r="C11" s="572">
        <v>1.6302631578947369</v>
      </c>
      <c r="D11" s="654">
        <v>1520</v>
      </c>
      <c r="E11" s="572">
        <v>1</v>
      </c>
      <c r="F11" s="654">
        <v>6634</v>
      </c>
      <c r="G11" s="577">
        <v>4.3644736842105267</v>
      </c>
      <c r="H11" s="654"/>
      <c r="I11" s="572"/>
      <c r="J11" s="654"/>
      <c r="K11" s="572"/>
      <c r="L11" s="654"/>
      <c r="M11" s="577"/>
      <c r="N11" s="654"/>
      <c r="O11" s="572"/>
      <c r="P11" s="654"/>
      <c r="Q11" s="572"/>
      <c r="R11" s="654"/>
      <c r="S11" s="578"/>
    </row>
    <row r="12" spans="1:19" ht="14.4" customHeight="1" thickBot="1" x14ac:dyDescent="0.35">
      <c r="A12" s="641" t="s">
        <v>899</v>
      </c>
      <c r="B12" s="639">
        <v>2802</v>
      </c>
      <c r="C12" s="580"/>
      <c r="D12" s="639"/>
      <c r="E12" s="580"/>
      <c r="F12" s="639">
        <v>2629</v>
      </c>
      <c r="G12" s="585"/>
      <c r="H12" s="639"/>
      <c r="I12" s="580"/>
      <c r="J12" s="639"/>
      <c r="K12" s="580"/>
      <c r="L12" s="639"/>
      <c r="M12" s="585"/>
      <c r="N12" s="639"/>
      <c r="O12" s="580"/>
      <c r="P12" s="639"/>
      <c r="Q12" s="580"/>
      <c r="R12" s="639"/>
      <c r="S12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906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143</v>
      </c>
      <c r="G3" s="103">
        <f t="shared" si="0"/>
        <v>300221</v>
      </c>
      <c r="H3" s="103"/>
      <c r="I3" s="103"/>
      <c r="J3" s="103">
        <f t="shared" si="0"/>
        <v>61</v>
      </c>
      <c r="K3" s="103">
        <f t="shared" si="0"/>
        <v>103107</v>
      </c>
      <c r="L3" s="103"/>
      <c r="M3" s="103"/>
      <c r="N3" s="103">
        <f t="shared" si="0"/>
        <v>63</v>
      </c>
      <c r="O3" s="103">
        <f t="shared" si="0"/>
        <v>120899</v>
      </c>
      <c r="P3" s="75">
        <f>IF(K3=0,0,O3/K3)</f>
        <v>1.1725586041684852</v>
      </c>
      <c r="Q3" s="104">
        <f>IF(N3=0,0,O3/N3)</f>
        <v>1919.031746031746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4"/>
      <c r="B5" s="642"/>
      <c r="C5" s="644"/>
      <c r="D5" s="655"/>
      <c r="E5" s="646"/>
      <c r="F5" s="656" t="s">
        <v>71</v>
      </c>
      <c r="G5" s="657" t="s">
        <v>14</v>
      </c>
      <c r="H5" s="658"/>
      <c r="I5" s="658"/>
      <c r="J5" s="656" t="s">
        <v>71</v>
      </c>
      <c r="K5" s="657" t="s">
        <v>14</v>
      </c>
      <c r="L5" s="658"/>
      <c r="M5" s="658"/>
      <c r="N5" s="656" t="s">
        <v>71</v>
      </c>
      <c r="O5" s="657" t="s">
        <v>14</v>
      </c>
      <c r="P5" s="659"/>
      <c r="Q5" s="651"/>
    </row>
    <row r="6" spans="1:17" ht="14.4" customHeight="1" x14ac:dyDescent="0.3">
      <c r="A6" s="564" t="s">
        <v>900</v>
      </c>
      <c r="B6" s="565" t="s">
        <v>802</v>
      </c>
      <c r="C6" s="565" t="s">
        <v>797</v>
      </c>
      <c r="D6" s="565" t="s">
        <v>805</v>
      </c>
      <c r="E6" s="565" t="s">
        <v>806</v>
      </c>
      <c r="F6" s="116">
        <v>1</v>
      </c>
      <c r="G6" s="116">
        <v>2478</v>
      </c>
      <c r="H6" s="116"/>
      <c r="I6" s="116">
        <v>2478</v>
      </c>
      <c r="J6" s="116"/>
      <c r="K6" s="116"/>
      <c r="L6" s="116"/>
      <c r="M6" s="116"/>
      <c r="N6" s="116"/>
      <c r="O6" s="116"/>
      <c r="P6" s="570"/>
      <c r="Q6" s="591"/>
    </row>
    <row r="7" spans="1:17" ht="14.4" customHeight="1" x14ac:dyDescent="0.3">
      <c r="A7" s="571" t="s">
        <v>900</v>
      </c>
      <c r="B7" s="572" t="s">
        <v>802</v>
      </c>
      <c r="C7" s="572" t="s">
        <v>797</v>
      </c>
      <c r="D7" s="572" t="s">
        <v>809</v>
      </c>
      <c r="E7" s="572" t="s">
        <v>810</v>
      </c>
      <c r="F7" s="592">
        <v>3</v>
      </c>
      <c r="G7" s="592">
        <v>1050</v>
      </c>
      <c r="H7" s="592"/>
      <c r="I7" s="592">
        <v>350</v>
      </c>
      <c r="J7" s="592"/>
      <c r="K7" s="592"/>
      <c r="L7" s="592"/>
      <c r="M7" s="592"/>
      <c r="N7" s="592"/>
      <c r="O7" s="592"/>
      <c r="P7" s="577"/>
      <c r="Q7" s="593"/>
    </row>
    <row r="8" spans="1:17" ht="14.4" customHeight="1" x14ac:dyDescent="0.3">
      <c r="A8" s="571" t="s">
        <v>900</v>
      </c>
      <c r="B8" s="572" t="s">
        <v>802</v>
      </c>
      <c r="C8" s="572" t="s">
        <v>797</v>
      </c>
      <c r="D8" s="572" t="s">
        <v>813</v>
      </c>
      <c r="E8" s="572" t="s">
        <v>814</v>
      </c>
      <c r="F8" s="592">
        <v>3</v>
      </c>
      <c r="G8" s="592">
        <v>4557</v>
      </c>
      <c r="H8" s="592"/>
      <c r="I8" s="592">
        <v>1519</v>
      </c>
      <c r="J8" s="592"/>
      <c r="K8" s="592"/>
      <c r="L8" s="592"/>
      <c r="M8" s="592"/>
      <c r="N8" s="592"/>
      <c r="O8" s="592"/>
      <c r="P8" s="577"/>
      <c r="Q8" s="593"/>
    </row>
    <row r="9" spans="1:17" ht="14.4" customHeight="1" x14ac:dyDescent="0.3">
      <c r="A9" s="571" t="s">
        <v>900</v>
      </c>
      <c r="B9" s="572" t="s">
        <v>822</v>
      </c>
      <c r="C9" s="572" t="s">
        <v>797</v>
      </c>
      <c r="D9" s="572" t="s">
        <v>825</v>
      </c>
      <c r="E9" s="572" t="s">
        <v>826</v>
      </c>
      <c r="F9" s="592">
        <v>1</v>
      </c>
      <c r="G9" s="592">
        <v>314</v>
      </c>
      <c r="H9" s="592"/>
      <c r="I9" s="592">
        <v>314</v>
      </c>
      <c r="J9" s="592"/>
      <c r="K9" s="592"/>
      <c r="L9" s="592"/>
      <c r="M9" s="592"/>
      <c r="N9" s="592"/>
      <c r="O9" s="592"/>
      <c r="P9" s="577"/>
      <c r="Q9" s="593"/>
    </row>
    <row r="10" spans="1:17" ht="14.4" customHeight="1" x14ac:dyDescent="0.3">
      <c r="A10" s="571" t="s">
        <v>900</v>
      </c>
      <c r="B10" s="572" t="s">
        <v>822</v>
      </c>
      <c r="C10" s="572" t="s">
        <v>797</v>
      </c>
      <c r="D10" s="572" t="s">
        <v>827</v>
      </c>
      <c r="E10" s="572" t="s">
        <v>828</v>
      </c>
      <c r="F10" s="592">
        <v>3</v>
      </c>
      <c r="G10" s="592">
        <v>3849</v>
      </c>
      <c r="H10" s="592"/>
      <c r="I10" s="592">
        <v>1283</v>
      </c>
      <c r="J10" s="592"/>
      <c r="K10" s="592"/>
      <c r="L10" s="592"/>
      <c r="M10" s="592"/>
      <c r="N10" s="592"/>
      <c r="O10" s="592"/>
      <c r="P10" s="577"/>
      <c r="Q10" s="593"/>
    </row>
    <row r="11" spans="1:17" ht="14.4" customHeight="1" x14ac:dyDescent="0.3">
      <c r="A11" s="571" t="s">
        <v>900</v>
      </c>
      <c r="B11" s="572" t="s">
        <v>822</v>
      </c>
      <c r="C11" s="572" t="s">
        <v>797</v>
      </c>
      <c r="D11" s="572" t="s">
        <v>835</v>
      </c>
      <c r="E11" s="572" t="s">
        <v>836</v>
      </c>
      <c r="F11" s="592">
        <v>72</v>
      </c>
      <c r="G11" s="592">
        <v>165168</v>
      </c>
      <c r="H11" s="592"/>
      <c r="I11" s="592">
        <v>2294</v>
      </c>
      <c r="J11" s="592"/>
      <c r="K11" s="592"/>
      <c r="L11" s="592"/>
      <c r="M11" s="592"/>
      <c r="N11" s="592"/>
      <c r="O11" s="592"/>
      <c r="P11" s="577"/>
      <c r="Q11" s="593"/>
    </row>
    <row r="12" spans="1:17" ht="14.4" customHeight="1" x14ac:dyDescent="0.3">
      <c r="A12" s="571" t="s">
        <v>900</v>
      </c>
      <c r="B12" s="572" t="s">
        <v>822</v>
      </c>
      <c r="C12" s="572" t="s">
        <v>797</v>
      </c>
      <c r="D12" s="572" t="s">
        <v>839</v>
      </c>
      <c r="E12" s="572" t="s">
        <v>840</v>
      </c>
      <c r="F12" s="592">
        <v>1</v>
      </c>
      <c r="G12" s="592">
        <v>936</v>
      </c>
      <c r="H12" s="592"/>
      <c r="I12" s="592">
        <v>936</v>
      </c>
      <c r="J12" s="592"/>
      <c r="K12" s="592"/>
      <c r="L12" s="592"/>
      <c r="M12" s="592"/>
      <c r="N12" s="592"/>
      <c r="O12" s="592"/>
      <c r="P12" s="577"/>
      <c r="Q12" s="593"/>
    </row>
    <row r="13" spans="1:17" ht="14.4" customHeight="1" x14ac:dyDescent="0.3">
      <c r="A13" s="571" t="s">
        <v>900</v>
      </c>
      <c r="B13" s="572" t="s">
        <v>822</v>
      </c>
      <c r="C13" s="572" t="s">
        <v>797</v>
      </c>
      <c r="D13" s="572" t="s">
        <v>845</v>
      </c>
      <c r="E13" s="572" t="s">
        <v>846</v>
      </c>
      <c r="F13" s="592">
        <v>1</v>
      </c>
      <c r="G13" s="592">
        <v>8937</v>
      </c>
      <c r="H13" s="592"/>
      <c r="I13" s="592">
        <v>8937</v>
      </c>
      <c r="J13" s="592"/>
      <c r="K13" s="592"/>
      <c r="L13" s="592"/>
      <c r="M13" s="592"/>
      <c r="N13" s="592"/>
      <c r="O13" s="592"/>
      <c r="P13" s="577"/>
      <c r="Q13" s="593"/>
    </row>
    <row r="14" spans="1:17" ht="14.4" customHeight="1" x14ac:dyDescent="0.3">
      <c r="A14" s="571" t="s">
        <v>821</v>
      </c>
      <c r="B14" s="572" t="s">
        <v>802</v>
      </c>
      <c r="C14" s="572" t="s">
        <v>797</v>
      </c>
      <c r="D14" s="572" t="s">
        <v>805</v>
      </c>
      <c r="E14" s="572" t="s">
        <v>806</v>
      </c>
      <c r="F14" s="592">
        <v>2</v>
      </c>
      <c r="G14" s="592">
        <v>4956</v>
      </c>
      <c r="H14" s="592"/>
      <c r="I14" s="592">
        <v>2478</v>
      </c>
      <c r="J14" s="592"/>
      <c r="K14" s="592"/>
      <c r="L14" s="592"/>
      <c r="M14" s="592"/>
      <c r="N14" s="592">
        <v>1</v>
      </c>
      <c r="O14" s="592">
        <v>2483</v>
      </c>
      <c r="P14" s="577"/>
      <c r="Q14" s="593">
        <v>2483</v>
      </c>
    </row>
    <row r="15" spans="1:17" ht="14.4" customHeight="1" x14ac:dyDescent="0.3">
      <c r="A15" s="571" t="s">
        <v>821</v>
      </c>
      <c r="B15" s="572" t="s">
        <v>802</v>
      </c>
      <c r="C15" s="572" t="s">
        <v>797</v>
      </c>
      <c r="D15" s="572" t="s">
        <v>809</v>
      </c>
      <c r="E15" s="572" t="s">
        <v>810</v>
      </c>
      <c r="F15" s="592">
        <v>3</v>
      </c>
      <c r="G15" s="592">
        <v>1050</v>
      </c>
      <c r="H15" s="592">
        <v>2.9914529914529915</v>
      </c>
      <c r="I15" s="592">
        <v>350</v>
      </c>
      <c r="J15" s="592">
        <v>1</v>
      </c>
      <c r="K15" s="592">
        <v>351</v>
      </c>
      <c r="L15" s="592">
        <v>1</v>
      </c>
      <c r="M15" s="592">
        <v>351</v>
      </c>
      <c r="N15" s="592">
        <v>2</v>
      </c>
      <c r="O15" s="592">
        <v>702</v>
      </c>
      <c r="P15" s="577">
        <v>2</v>
      </c>
      <c r="Q15" s="593">
        <v>351</v>
      </c>
    </row>
    <row r="16" spans="1:17" ht="14.4" customHeight="1" x14ac:dyDescent="0.3">
      <c r="A16" s="571" t="s">
        <v>821</v>
      </c>
      <c r="B16" s="572" t="s">
        <v>802</v>
      </c>
      <c r="C16" s="572" t="s">
        <v>797</v>
      </c>
      <c r="D16" s="572" t="s">
        <v>813</v>
      </c>
      <c r="E16" s="572" t="s">
        <v>814</v>
      </c>
      <c r="F16" s="592">
        <v>7</v>
      </c>
      <c r="G16" s="592">
        <v>10633</v>
      </c>
      <c r="H16" s="592">
        <v>1.7488486842105264</v>
      </c>
      <c r="I16" s="592">
        <v>1519</v>
      </c>
      <c r="J16" s="592">
        <v>4</v>
      </c>
      <c r="K16" s="592">
        <v>6080</v>
      </c>
      <c r="L16" s="592">
        <v>1</v>
      </c>
      <c r="M16" s="592">
        <v>1520</v>
      </c>
      <c r="N16" s="592">
        <v>7</v>
      </c>
      <c r="O16" s="592">
        <v>10654</v>
      </c>
      <c r="P16" s="577">
        <v>1.7523026315789474</v>
      </c>
      <c r="Q16" s="593">
        <v>1522</v>
      </c>
    </row>
    <row r="17" spans="1:17" ht="14.4" customHeight="1" x14ac:dyDescent="0.3">
      <c r="A17" s="571" t="s">
        <v>821</v>
      </c>
      <c r="B17" s="572" t="s">
        <v>822</v>
      </c>
      <c r="C17" s="572" t="s">
        <v>797</v>
      </c>
      <c r="D17" s="572" t="s">
        <v>825</v>
      </c>
      <c r="E17" s="572" t="s">
        <v>826</v>
      </c>
      <c r="F17" s="592">
        <v>2</v>
      </c>
      <c r="G17" s="592">
        <v>628</v>
      </c>
      <c r="H17" s="592">
        <v>0.99682539682539684</v>
      </c>
      <c r="I17" s="592">
        <v>314</v>
      </c>
      <c r="J17" s="592">
        <v>2</v>
      </c>
      <c r="K17" s="592">
        <v>630</v>
      </c>
      <c r="L17" s="592">
        <v>1</v>
      </c>
      <c r="M17" s="592">
        <v>315</v>
      </c>
      <c r="N17" s="592">
        <v>4</v>
      </c>
      <c r="O17" s="592">
        <v>1196</v>
      </c>
      <c r="P17" s="577">
        <v>1.8984126984126983</v>
      </c>
      <c r="Q17" s="593">
        <v>299</v>
      </c>
    </row>
    <row r="18" spans="1:17" ht="14.4" customHeight="1" x14ac:dyDescent="0.3">
      <c r="A18" s="571" t="s">
        <v>821</v>
      </c>
      <c r="B18" s="572" t="s">
        <v>822</v>
      </c>
      <c r="C18" s="572" t="s">
        <v>797</v>
      </c>
      <c r="D18" s="572" t="s">
        <v>827</v>
      </c>
      <c r="E18" s="572" t="s">
        <v>828</v>
      </c>
      <c r="F18" s="592">
        <v>2</v>
      </c>
      <c r="G18" s="592">
        <v>2566</v>
      </c>
      <c r="H18" s="592">
        <v>0.49922178988326849</v>
      </c>
      <c r="I18" s="592">
        <v>1283</v>
      </c>
      <c r="J18" s="592">
        <v>4</v>
      </c>
      <c r="K18" s="592">
        <v>5140</v>
      </c>
      <c r="L18" s="592">
        <v>1</v>
      </c>
      <c r="M18" s="592">
        <v>1285</v>
      </c>
      <c r="N18" s="592"/>
      <c r="O18" s="592"/>
      <c r="P18" s="577"/>
      <c r="Q18" s="593"/>
    </row>
    <row r="19" spans="1:17" ht="14.4" customHeight="1" x14ac:dyDescent="0.3">
      <c r="A19" s="571" t="s">
        <v>821</v>
      </c>
      <c r="B19" s="572" t="s">
        <v>822</v>
      </c>
      <c r="C19" s="572" t="s">
        <v>797</v>
      </c>
      <c r="D19" s="572" t="s">
        <v>835</v>
      </c>
      <c r="E19" s="572" t="s">
        <v>836</v>
      </c>
      <c r="F19" s="592">
        <v>20</v>
      </c>
      <c r="G19" s="592">
        <v>45880</v>
      </c>
      <c r="H19" s="592"/>
      <c r="I19" s="592">
        <v>2294</v>
      </c>
      <c r="J19" s="592"/>
      <c r="K19" s="592"/>
      <c r="L19" s="592"/>
      <c r="M19" s="592"/>
      <c r="N19" s="592"/>
      <c r="O19" s="592"/>
      <c r="P19" s="577"/>
      <c r="Q19" s="593"/>
    </row>
    <row r="20" spans="1:17" ht="14.4" customHeight="1" x14ac:dyDescent="0.3">
      <c r="A20" s="571" t="s">
        <v>821</v>
      </c>
      <c r="B20" s="572" t="s">
        <v>822</v>
      </c>
      <c r="C20" s="572" t="s">
        <v>797</v>
      </c>
      <c r="D20" s="572" t="s">
        <v>841</v>
      </c>
      <c r="E20" s="572" t="s">
        <v>842</v>
      </c>
      <c r="F20" s="592">
        <v>2</v>
      </c>
      <c r="G20" s="592">
        <v>13860</v>
      </c>
      <c r="H20" s="592">
        <v>1.9982698961937717</v>
      </c>
      <c r="I20" s="592">
        <v>6930</v>
      </c>
      <c r="J20" s="592">
        <v>1</v>
      </c>
      <c r="K20" s="592">
        <v>6936</v>
      </c>
      <c r="L20" s="592">
        <v>1</v>
      </c>
      <c r="M20" s="592">
        <v>6936</v>
      </c>
      <c r="N20" s="592">
        <v>1</v>
      </c>
      <c r="O20" s="592">
        <v>7549</v>
      </c>
      <c r="P20" s="577">
        <v>1.0883794694348328</v>
      </c>
      <c r="Q20" s="593">
        <v>7549</v>
      </c>
    </row>
    <row r="21" spans="1:17" ht="14.4" customHeight="1" x14ac:dyDescent="0.3">
      <c r="A21" s="571" t="s">
        <v>821</v>
      </c>
      <c r="B21" s="572" t="s">
        <v>822</v>
      </c>
      <c r="C21" s="572" t="s">
        <v>797</v>
      </c>
      <c r="D21" s="572" t="s">
        <v>857</v>
      </c>
      <c r="E21" s="572" t="s">
        <v>858</v>
      </c>
      <c r="F21" s="592"/>
      <c r="G21" s="592"/>
      <c r="H21" s="592"/>
      <c r="I21" s="592"/>
      <c r="J21" s="592"/>
      <c r="K21" s="592"/>
      <c r="L21" s="592"/>
      <c r="M21" s="592"/>
      <c r="N21" s="592">
        <v>4</v>
      </c>
      <c r="O21" s="592">
        <v>4428</v>
      </c>
      <c r="P21" s="577"/>
      <c r="Q21" s="593">
        <v>1107</v>
      </c>
    </row>
    <row r="22" spans="1:17" ht="14.4" customHeight="1" x14ac:dyDescent="0.3">
      <c r="A22" s="571" t="s">
        <v>821</v>
      </c>
      <c r="B22" s="572" t="s">
        <v>822</v>
      </c>
      <c r="C22" s="572" t="s">
        <v>797</v>
      </c>
      <c r="D22" s="572" t="s">
        <v>859</v>
      </c>
      <c r="E22" s="572" t="s">
        <v>860</v>
      </c>
      <c r="F22" s="592"/>
      <c r="G22" s="592"/>
      <c r="H22" s="592"/>
      <c r="I22" s="592"/>
      <c r="J22" s="592"/>
      <c r="K22" s="592"/>
      <c r="L22" s="592"/>
      <c r="M22" s="592"/>
      <c r="N22" s="592">
        <v>2</v>
      </c>
      <c r="O22" s="592">
        <v>14860</v>
      </c>
      <c r="P22" s="577"/>
      <c r="Q22" s="593">
        <v>7430</v>
      </c>
    </row>
    <row r="23" spans="1:17" ht="14.4" customHeight="1" x14ac:dyDescent="0.3">
      <c r="A23" s="571" t="s">
        <v>821</v>
      </c>
      <c r="B23" s="572" t="s">
        <v>822</v>
      </c>
      <c r="C23" s="572" t="s">
        <v>797</v>
      </c>
      <c r="D23" s="572" t="s">
        <v>861</v>
      </c>
      <c r="E23" s="572" t="s">
        <v>862</v>
      </c>
      <c r="F23" s="592"/>
      <c r="G23" s="592"/>
      <c r="H23" s="592"/>
      <c r="I23" s="592"/>
      <c r="J23" s="592"/>
      <c r="K23" s="592"/>
      <c r="L23" s="592"/>
      <c r="M23" s="592"/>
      <c r="N23" s="592">
        <v>4</v>
      </c>
      <c r="O23" s="592">
        <v>15340</v>
      </c>
      <c r="P23" s="577"/>
      <c r="Q23" s="593">
        <v>3835</v>
      </c>
    </row>
    <row r="24" spans="1:17" ht="14.4" customHeight="1" x14ac:dyDescent="0.3">
      <c r="A24" s="571" t="s">
        <v>901</v>
      </c>
      <c r="B24" s="572" t="s">
        <v>802</v>
      </c>
      <c r="C24" s="572" t="s">
        <v>797</v>
      </c>
      <c r="D24" s="572" t="s">
        <v>805</v>
      </c>
      <c r="E24" s="572" t="s">
        <v>806</v>
      </c>
      <c r="F24" s="592"/>
      <c r="G24" s="592"/>
      <c r="H24" s="592"/>
      <c r="I24" s="592"/>
      <c r="J24" s="592"/>
      <c r="K24" s="592"/>
      <c r="L24" s="592"/>
      <c r="M24" s="592"/>
      <c r="N24" s="592">
        <v>1</v>
      </c>
      <c r="O24" s="592">
        <v>2483</v>
      </c>
      <c r="P24" s="577"/>
      <c r="Q24" s="593">
        <v>2483</v>
      </c>
    </row>
    <row r="25" spans="1:17" ht="14.4" customHeight="1" x14ac:dyDescent="0.3">
      <c r="A25" s="571" t="s">
        <v>901</v>
      </c>
      <c r="B25" s="572" t="s">
        <v>802</v>
      </c>
      <c r="C25" s="572" t="s">
        <v>797</v>
      </c>
      <c r="D25" s="572" t="s">
        <v>809</v>
      </c>
      <c r="E25" s="572" t="s">
        <v>810</v>
      </c>
      <c r="F25" s="592">
        <v>2</v>
      </c>
      <c r="G25" s="592">
        <v>700</v>
      </c>
      <c r="H25" s="592">
        <v>0.4985754985754986</v>
      </c>
      <c r="I25" s="592">
        <v>350</v>
      </c>
      <c r="J25" s="592">
        <v>4</v>
      </c>
      <c r="K25" s="592">
        <v>1404</v>
      </c>
      <c r="L25" s="592">
        <v>1</v>
      </c>
      <c r="M25" s="592">
        <v>351</v>
      </c>
      <c r="N25" s="592">
        <v>1</v>
      </c>
      <c r="O25" s="592">
        <v>351</v>
      </c>
      <c r="P25" s="577">
        <v>0.25</v>
      </c>
      <c r="Q25" s="593">
        <v>351</v>
      </c>
    </row>
    <row r="26" spans="1:17" ht="14.4" customHeight="1" x14ac:dyDescent="0.3">
      <c r="A26" s="571" t="s">
        <v>901</v>
      </c>
      <c r="B26" s="572" t="s">
        <v>802</v>
      </c>
      <c r="C26" s="572" t="s">
        <v>797</v>
      </c>
      <c r="D26" s="572" t="s">
        <v>813</v>
      </c>
      <c r="E26" s="572" t="s">
        <v>814</v>
      </c>
      <c r="F26" s="592">
        <v>2</v>
      </c>
      <c r="G26" s="592">
        <v>3038</v>
      </c>
      <c r="H26" s="592">
        <v>0.22207602339181287</v>
      </c>
      <c r="I26" s="592">
        <v>1519</v>
      </c>
      <c r="J26" s="592">
        <v>9</v>
      </c>
      <c r="K26" s="592">
        <v>13680</v>
      </c>
      <c r="L26" s="592">
        <v>1</v>
      </c>
      <c r="M26" s="592">
        <v>1520</v>
      </c>
      <c r="N26" s="592">
        <v>4</v>
      </c>
      <c r="O26" s="592">
        <v>6088</v>
      </c>
      <c r="P26" s="577">
        <v>0.44502923976608189</v>
      </c>
      <c r="Q26" s="593">
        <v>1522</v>
      </c>
    </row>
    <row r="27" spans="1:17" ht="14.4" customHeight="1" x14ac:dyDescent="0.3">
      <c r="A27" s="571" t="s">
        <v>901</v>
      </c>
      <c r="B27" s="572" t="s">
        <v>822</v>
      </c>
      <c r="C27" s="572" t="s">
        <v>797</v>
      </c>
      <c r="D27" s="572" t="s">
        <v>825</v>
      </c>
      <c r="E27" s="572" t="s">
        <v>826</v>
      </c>
      <c r="F27" s="592">
        <v>1</v>
      </c>
      <c r="G27" s="592">
        <v>314</v>
      </c>
      <c r="H27" s="592"/>
      <c r="I27" s="592">
        <v>314</v>
      </c>
      <c r="J27" s="592"/>
      <c r="K27" s="592"/>
      <c r="L27" s="592"/>
      <c r="M27" s="592"/>
      <c r="N27" s="592">
        <v>4</v>
      </c>
      <c r="O27" s="592">
        <v>1196</v>
      </c>
      <c r="P27" s="577"/>
      <c r="Q27" s="593">
        <v>299</v>
      </c>
    </row>
    <row r="28" spans="1:17" ht="14.4" customHeight="1" x14ac:dyDescent="0.3">
      <c r="A28" s="571" t="s">
        <v>901</v>
      </c>
      <c r="B28" s="572" t="s">
        <v>822</v>
      </c>
      <c r="C28" s="572" t="s">
        <v>797</v>
      </c>
      <c r="D28" s="572" t="s">
        <v>827</v>
      </c>
      <c r="E28" s="572" t="s">
        <v>828</v>
      </c>
      <c r="F28" s="592">
        <v>2</v>
      </c>
      <c r="G28" s="592">
        <v>2566</v>
      </c>
      <c r="H28" s="592">
        <v>0.49922178988326849</v>
      </c>
      <c r="I28" s="592">
        <v>1283</v>
      </c>
      <c r="J28" s="592">
        <v>4</v>
      </c>
      <c r="K28" s="592">
        <v>5140</v>
      </c>
      <c r="L28" s="592">
        <v>1</v>
      </c>
      <c r="M28" s="592">
        <v>1285</v>
      </c>
      <c r="N28" s="592"/>
      <c r="O28" s="592"/>
      <c r="P28" s="577"/>
      <c r="Q28" s="593"/>
    </row>
    <row r="29" spans="1:17" ht="14.4" customHeight="1" x14ac:dyDescent="0.3">
      <c r="A29" s="571" t="s">
        <v>901</v>
      </c>
      <c r="B29" s="572" t="s">
        <v>822</v>
      </c>
      <c r="C29" s="572" t="s">
        <v>797</v>
      </c>
      <c r="D29" s="572" t="s">
        <v>829</v>
      </c>
      <c r="E29" s="572" t="s">
        <v>830</v>
      </c>
      <c r="F29" s="592"/>
      <c r="G29" s="592"/>
      <c r="H29" s="592"/>
      <c r="I29" s="592"/>
      <c r="J29" s="592"/>
      <c r="K29" s="592"/>
      <c r="L29" s="592"/>
      <c r="M29" s="592"/>
      <c r="N29" s="592">
        <v>1</v>
      </c>
      <c r="O29" s="592">
        <v>10467</v>
      </c>
      <c r="P29" s="577"/>
      <c r="Q29" s="593">
        <v>10467</v>
      </c>
    </row>
    <row r="30" spans="1:17" ht="14.4" customHeight="1" x14ac:dyDescent="0.3">
      <c r="A30" s="571" t="s">
        <v>901</v>
      </c>
      <c r="B30" s="572" t="s">
        <v>822</v>
      </c>
      <c r="C30" s="572" t="s">
        <v>797</v>
      </c>
      <c r="D30" s="572" t="s">
        <v>835</v>
      </c>
      <c r="E30" s="572" t="s">
        <v>836</v>
      </c>
      <c r="F30" s="592"/>
      <c r="G30" s="592"/>
      <c r="H30" s="592"/>
      <c r="I30" s="592"/>
      <c r="J30" s="592">
        <v>16</v>
      </c>
      <c r="K30" s="592">
        <v>36752</v>
      </c>
      <c r="L30" s="592">
        <v>1</v>
      </c>
      <c r="M30" s="592">
        <v>2297</v>
      </c>
      <c r="N30" s="592"/>
      <c r="O30" s="592"/>
      <c r="P30" s="577"/>
      <c r="Q30" s="593"/>
    </row>
    <row r="31" spans="1:17" ht="14.4" customHeight="1" x14ac:dyDescent="0.3">
      <c r="A31" s="571" t="s">
        <v>901</v>
      </c>
      <c r="B31" s="572" t="s">
        <v>822</v>
      </c>
      <c r="C31" s="572" t="s">
        <v>797</v>
      </c>
      <c r="D31" s="572" t="s">
        <v>841</v>
      </c>
      <c r="E31" s="572" t="s">
        <v>842</v>
      </c>
      <c r="F31" s="592">
        <v>1</v>
      </c>
      <c r="G31" s="592">
        <v>6930</v>
      </c>
      <c r="H31" s="592"/>
      <c r="I31" s="592">
        <v>6930</v>
      </c>
      <c r="J31" s="592"/>
      <c r="K31" s="592"/>
      <c r="L31" s="592"/>
      <c r="M31" s="592"/>
      <c r="N31" s="592">
        <v>1</v>
      </c>
      <c r="O31" s="592">
        <v>7549</v>
      </c>
      <c r="P31" s="577"/>
      <c r="Q31" s="593">
        <v>7549</v>
      </c>
    </row>
    <row r="32" spans="1:17" ht="14.4" customHeight="1" x14ac:dyDescent="0.3">
      <c r="A32" s="571" t="s">
        <v>901</v>
      </c>
      <c r="B32" s="572" t="s">
        <v>822</v>
      </c>
      <c r="C32" s="572" t="s">
        <v>797</v>
      </c>
      <c r="D32" s="572" t="s">
        <v>843</v>
      </c>
      <c r="E32" s="572" t="s">
        <v>844</v>
      </c>
      <c r="F32" s="592">
        <v>1</v>
      </c>
      <c r="G32" s="592">
        <v>3559</v>
      </c>
      <c r="H32" s="592">
        <v>0.49957888826501967</v>
      </c>
      <c r="I32" s="592">
        <v>3559</v>
      </c>
      <c r="J32" s="592">
        <v>2</v>
      </c>
      <c r="K32" s="592">
        <v>7124</v>
      </c>
      <c r="L32" s="592">
        <v>1</v>
      </c>
      <c r="M32" s="592">
        <v>3562</v>
      </c>
      <c r="N32" s="592"/>
      <c r="O32" s="592"/>
      <c r="P32" s="577"/>
      <c r="Q32" s="593"/>
    </row>
    <row r="33" spans="1:17" ht="14.4" customHeight="1" x14ac:dyDescent="0.3">
      <c r="A33" s="571" t="s">
        <v>901</v>
      </c>
      <c r="B33" s="572" t="s">
        <v>822</v>
      </c>
      <c r="C33" s="572" t="s">
        <v>797</v>
      </c>
      <c r="D33" s="572" t="s">
        <v>857</v>
      </c>
      <c r="E33" s="572" t="s">
        <v>858</v>
      </c>
      <c r="F33" s="592"/>
      <c r="G33" s="592"/>
      <c r="H33" s="592"/>
      <c r="I33" s="592"/>
      <c r="J33" s="592"/>
      <c r="K33" s="592"/>
      <c r="L33" s="592"/>
      <c r="M33" s="592"/>
      <c r="N33" s="592">
        <v>1</v>
      </c>
      <c r="O33" s="592">
        <v>1107</v>
      </c>
      <c r="P33" s="577"/>
      <c r="Q33" s="593">
        <v>1107</v>
      </c>
    </row>
    <row r="34" spans="1:17" ht="14.4" customHeight="1" x14ac:dyDescent="0.3">
      <c r="A34" s="571" t="s">
        <v>902</v>
      </c>
      <c r="B34" s="572" t="s">
        <v>802</v>
      </c>
      <c r="C34" s="572" t="s">
        <v>797</v>
      </c>
      <c r="D34" s="572" t="s">
        <v>813</v>
      </c>
      <c r="E34" s="572" t="s">
        <v>814</v>
      </c>
      <c r="F34" s="592">
        <v>3</v>
      </c>
      <c r="G34" s="592">
        <v>4557</v>
      </c>
      <c r="H34" s="592">
        <v>0.49967105263157896</v>
      </c>
      <c r="I34" s="592">
        <v>1519</v>
      </c>
      <c r="J34" s="592">
        <v>6</v>
      </c>
      <c r="K34" s="592">
        <v>9120</v>
      </c>
      <c r="L34" s="592">
        <v>1</v>
      </c>
      <c r="M34" s="592">
        <v>1520</v>
      </c>
      <c r="N34" s="592">
        <v>10</v>
      </c>
      <c r="O34" s="592">
        <v>15220</v>
      </c>
      <c r="P34" s="577">
        <v>1.6688596491228069</v>
      </c>
      <c r="Q34" s="593">
        <v>1522</v>
      </c>
    </row>
    <row r="35" spans="1:17" ht="14.4" customHeight="1" x14ac:dyDescent="0.3">
      <c r="A35" s="571" t="s">
        <v>902</v>
      </c>
      <c r="B35" s="572" t="s">
        <v>822</v>
      </c>
      <c r="C35" s="572" t="s">
        <v>797</v>
      </c>
      <c r="D35" s="572" t="s">
        <v>827</v>
      </c>
      <c r="E35" s="572" t="s">
        <v>828</v>
      </c>
      <c r="F35" s="592">
        <v>5</v>
      </c>
      <c r="G35" s="592">
        <v>6415</v>
      </c>
      <c r="H35" s="592">
        <v>0.83203631647211418</v>
      </c>
      <c r="I35" s="592">
        <v>1283</v>
      </c>
      <c r="J35" s="592">
        <v>6</v>
      </c>
      <c r="K35" s="592">
        <v>7710</v>
      </c>
      <c r="L35" s="592">
        <v>1</v>
      </c>
      <c r="M35" s="592">
        <v>1285</v>
      </c>
      <c r="N35" s="592"/>
      <c r="O35" s="592"/>
      <c r="P35" s="577"/>
      <c r="Q35" s="593"/>
    </row>
    <row r="36" spans="1:17" ht="14.4" customHeight="1" x14ac:dyDescent="0.3">
      <c r="A36" s="571" t="s">
        <v>902</v>
      </c>
      <c r="B36" s="572" t="s">
        <v>822</v>
      </c>
      <c r="C36" s="572" t="s">
        <v>797</v>
      </c>
      <c r="D36" s="572" t="s">
        <v>857</v>
      </c>
      <c r="E36" s="572" t="s">
        <v>858</v>
      </c>
      <c r="F36" s="592"/>
      <c r="G36" s="592"/>
      <c r="H36" s="592"/>
      <c r="I36" s="592"/>
      <c r="J36" s="592"/>
      <c r="K36" s="592"/>
      <c r="L36" s="592"/>
      <c r="M36" s="592"/>
      <c r="N36" s="592">
        <v>9</v>
      </c>
      <c r="O36" s="592">
        <v>9963</v>
      </c>
      <c r="P36" s="577"/>
      <c r="Q36" s="593">
        <v>1107</v>
      </c>
    </row>
    <row r="37" spans="1:17" ht="14.4" customHeight="1" x14ac:dyDescent="0.3">
      <c r="A37" s="571" t="s">
        <v>903</v>
      </c>
      <c r="B37" s="572" t="s">
        <v>802</v>
      </c>
      <c r="C37" s="572" t="s">
        <v>797</v>
      </c>
      <c r="D37" s="572" t="s">
        <v>813</v>
      </c>
      <c r="E37" s="572" t="s">
        <v>814</v>
      </c>
      <c r="F37" s="592"/>
      <c r="G37" s="592"/>
      <c r="H37" s="592"/>
      <c r="I37" s="592"/>
      <c r="J37" s="592">
        <v>1</v>
      </c>
      <c r="K37" s="592">
        <v>1520</v>
      </c>
      <c r="L37" s="592">
        <v>1</v>
      </c>
      <c r="M37" s="592">
        <v>1520</v>
      </c>
      <c r="N37" s="592"/>
      <c r="O37" s="592"/>
      <c r="P37" s="577"/>
      <c r="Q37" s="593"/>
    </row>
    <row r="38" spans="1:17" ht="14.4" customHeight="1" x14ac:dyDescent="0.3">
      <c r="A38" s="571" t="s">
        <v>904</v>
      </c>
      <c r="B38" s="572" t="s">
        <v>802</v>
      </c>
      <c r="C38" s="572" t="s">
        <v>797</v>
      </c>
      <c r="D38" s="572" t="s">
        <v>805</v>
      </c>
      <c r="E38" s="572" t="s">
        <v>806</v>
      </c>
      <c r="F38" s="592">
        <v>1</v>
      </c>
      <c r="G38" s="592">
        <v>2478</v>
      </c>
      <c r="H38" s="592"/>
      <c r="I38" s="592">
        <v>2478</v>
      </c>
      <c r="J38" s="592"/>
      <c r="K38" s="592"/>
      <c r="L38" s="592"/>
      <c r="M38" s="592"/>
      <c r="N38" s="592">
        <v>1</v>
      </c>
      <c r="O38" s="592">
        <v>2483</v>
      </c>
      <c r="P38" s="577"/>
      <c r="Q38" s="593">
        <v>2483</v>
      </c>
    </row>
    <row r="39" spans="1:17" ht="14.4" customHeight="1" x14ac:dyDescent="0.3">
      <c r="A39" s="571" t="s">
        <v>904</v>
      </c>
      <c r="B39" s="572" t="s">
        <v>802</v>
      </c>
      <c r="C39" s="572" t="s">
        <v>797</v>
      </c>
      <c r="D39" s="572" t="s">
        <v>813</v>
      </c>
      <c r="E39" s="572" t="s">
        <v>814</v>
      </c>
      <c r="F39" s="592"/>
      <c r="G39" s="592"/>
      <c r="H39" s="592"/>
      <c r="I39" s="592"/>
      <c r="J39" s="592">
        <v>1</v>
      </c>
      <c r="K39" s="592">
        <v>1520</v>
      </c>
      <c r="L39" s="592">
        <v>1</v>
      </c>
      <c r="M39" s="592">
        <v>1520</v>
      </c>
      <c r="N39" s="592">
        <v>2</v>
      </c>
      <c r="O39" s="592">
        <v>3044</v>
      </c>
      <c r="P39" s="577">
        <v>2.0026315789473683</v>
      </c>
      <c r="Q39" s="593">
        <v>1522</v>
      </c>
    </row>
    <row r="40" spans="1:17" ht="14.4" customHeight="1" x14ac:dyDescent="0.3">
      <c r="A40" s="571" t="s">
        <v>904</v>
      </c>
      <c r="B40" s="572" t="s">
        <v>822</v>
      </c>
      <c r="C40" s="572" t="s">
        <v>797</v>
      </c>
      <c r="D40" s="572" t="s">
        <v>857</v>
      </c>
      <c r="E40" s="572" t="s">
        <v>858</v>
      </c>
      <c r="F40" s="592"/>
      <c r="G40" s="592"/>
      <c r="H40" s="592"/>
      <c r="I40" s="592"/>
      <c r="J40" s="592"/>
      <c r="K40" s="592"/>
      <c r="L40" s="592"/>
      <c r="M40" s="592"/>
      <c r="N40" s="592">
        <v>1</v>
      </c>
      <c r="O40" s="592">
        <v>1107</v>
      </c>
      <c r="P40" s="577"/>
      <c r="Q40" s="593">
        <v>1107</v>
      </c>
    </row>
    <row r="41" spans="1:17" ht="14.4" customHeight="1" x14ac:dyDescent="0.3">
      <c r="A41" s="571" t="s">
        <v>905</v>
      </c>
      <c r="B41" s="572" t="s">
        <v>802</v>
      </c>
      <c r="C41" s="572" t="s">
        <v>797</v>
      </c>
      <c r="D41" s="572" t="s">
        <v>813</v>
      </c>
      <c r="E41" s="572" t="s">
        <v>814</v>
      </c>
      <c r="F41" s="592">
        <v>1</v>
      </c>
      <c r="G41" s="592">
        <v>1519</v>
      </c>
      <c r="H41" s="592"/>
      <c r="I41" s="592">
        <v>1519</v>
      </c>
      <c r="J41" s="592"/>
      <c r="K41" s="592"/>
      <c r="L41" s="592"/>
      <c r="M41" s="592"/>
      <c r="N41" s="592">
        <v>1</v>
      </c>
      <c r="O41" s="592">
        <v>1522</v>
      </c>
      <c r="P41" s="577"/>
      <c r="Q41" s="593">
        <v>1522</v>
      </c>
    </row>
    <row r="42" spans="1:17" ht="14.4" customHeight="1" x14ac:dyDescent="0.3">
      <c r="A42" s="571" t="s">
        <v>905</v>
      </c>
      <c r="B42" s="572" t="s">
        <v>822</v>
      </c>
      <c r="C42" s="572" t="s">
        <v>797</v>
      </c>
      <c r="D42" s="572" t="s">
        <v>827</v>
      </c>
      <c r="E42" s="572" t="s">
        <v>828</v>
      </c>
      <c r="F42" s="592">
        <v>1</v>
      </c>
      <c r="G42" s="592">
        <v>1283</v>
      </c>
      <c r="H42" s="592"/>
      <c r="I42" s="592">
        <v>1283</v>
      </c>
      <c r="J42" s="592"/>
      <c r="K42" s="592"/>
      <c r="L42" s="592"/>
      <c r="M42" s="592"/>
      <c r="N42" s="592"/>
      <c r="O42" s="592"/>
      <c r="P42" s="577"/>
      <c r="Q42" s="593"/>
    </row>
    <row r="43" spans="1:17" ht="14.4" customHeight="1" thickBot="1" x14ac:dyDescent="0.35">
      <c r="A43" s="579" t="s">
        <v>905</v>
      </c>
      <c r="B43" s="580" t="s">
        <v>822</v>
      </c>
      <c r="C43" s="580" t="s">
        <v>797</v>
      </c>
      <c r="D43" s="580" t="s">
        <v>857</v>
      </c>
      <c r="E43" s="580" t="s">
        <v>858</v>
      </c>
      <c r="F43" s="594"/>
      <c r="G43" s="594"/>
      <c r="H43" s="594"/>
      <c r="I43" s="594"/>
      <c r="J43" s="594"/>
      <c r="K43" s="594"/>
      <c r="L43" s="594"/>
      <c r="M43" s="594"/>
      <c r="N43" s="594">
        <v>1</v>
      </c>
      <c r="O43" s="594">
        <v>1107</v>
      </c>
      <c r="P43" s="585"/>
      <c r="Q43" s="595">
        <v>1107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6.3589600000000024</v>
      </c>
      <c r="C5" s="29">
        <v>7.3457600000000012</v>
      </c>
      <c r="D5" s="8"/>
      <c r="E5" s="117">
        <v>8.3164200000000008</v>
      </c>
      <c r="F5" s="28">
        <v>10.000000610351563</v>
      </c>
      <c r="G5" s="116">
        <f>E5-F5</f>
        <v>-1.6835806103515623</v>
      </c>
      <c r="H5" s="122">
        <f>IF(F5&lt;0.00000001,"",E5/F5)</f>
        <v>0.83164194924060375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1097.52442</v>
      </c>
      <c r="C6" s="31">
        <v>1195.5884400000002</v>
      </c>
      <c r="D6" s="8"/>
      <c r="E6" s="118">
        <v>762.04353000000003</v>
      </c>
      <c r="F6" s="30">
        <v>1196.7385063934325</v>
      </c>
      <c r="G6" s="119">
        <f>E6-F6</f>
        <v>-434.69497639343251</v>
      </c>
      <c r="H6" s="123">
        <f>IF(F6&lt;0.00000001,"",E6/F6)</f>
        <v>0.63676695111661696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3903.58293</v>
      </c>
      <c r="C7" s="31">
        <v>4352.5425299999997</v>
      </c>
      <c r="D7" s="8"/>
      <c r="E7" s="118">
        <v>4633.0591400000003</v>
      </c>
      <c r="F7" s="30">
        <v>4720.4989987792969</v>
      </c>
      <c r="G7" s="119">
        <f>E7-F7</f>
        <v>-87.439858779296628</v>
      </c>
      <c r="H7" s="123">
        <f>IF(F7&lt;0.00000001,"",E7/F7)</f>
        <v>0.9814765644899176</v>
      </c>
    </row>
    <row r="8" spans="1:10" ht="14.4" customHeight="1" thickBot="1" x14ac:dyDescent="0.35">
      <c r="A8" s="1" t="s">
        <v>75</v>
      </c>
      <c r="B8" s="11">
        <v>1223.9618200000002</v>
      </c>
      <c r="C8" s="33">
        <v>555.09060999999974</v>
      </c>
      <c r="D8" s="8"/>
      <c r="E8" s="120">
        <v>599.46693000000039</v>
      </c>
      <c r="F8" s="32">
        <v>850.29341925430276</v>
      </c>
      <c r="G8" s="121">
        <f>E8-F8</f>
        <v>-250.82648925430237</v>
      </c>
      <c r="H8" s="124">
        <f>IF(F8&lt;0.00000001,"",E8/F8)</f>
        <v>0.70501184229524649</v>
      </c>
    </row>
    <row r="9" spans="1:10" ht="14.4" customHeight="1" thickBot="1" x14ac:dyDescent="0.35">
      <c r="A9" s="2" t="s">
        <v>76</v>
      </c>
      <c r="B9" s="3">
        <v>6231.4281300000002</v>
      </c>
      <c r="C9" s="35">
        <v>6110.5673399999996</v>
      </c>
      <c r="D9" s="8"/>
      <c r="E9" s="3">
        <v>6002.8860200000008</v>
      </c>
      <c r="F9" s="34">
        <v>6777.5309250373839</v>
      </c>
      <c r="G9" s="34">
        <f>E9-F9</f>
        <v>-774.64490503738307</v>
      </c>
      <c r="H9" s="125">
        <f>IF(F9&lt;0.00000001,"",E9/F9)</f>
        <v>0.88570396600099466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30504.049500000001</v>
      </c>
      <c r="C11" s="29">
        <f>IF(ISERROR(VLOOKUP("Celkem:",'ZV Vykáz.-A'!A:H,5,0)),0,VLOOKUP("Celkem:",'ZV Vykáz.-A'!A:H,5,0)/1000)</f>
        <v>20686.11175</v>
      </c>
      <c r="D11" s="8"/>
      <c r="E11" s="117">
        <f>IF(ISERROR(VLOOKUP("Celkem:",'ZV Vykáz.-A'!A:H,8,0)),0,VLOOKUP("Celkem:",'ZV Vykáz.-A'!A:H,8,0)/1000)</f>
        <v>11359.56155</v>
      </c>
      <c r="F11" s="28">
        <f>C11</f>
        <v>20686.11175</v>
      </c>
      <c r="G11" s="116">
        <f>E11-F11</f>
        <v>-9326.5501999999997</v>
      </c>
      <c r="H11" s="122">
        <f>IF(F11&lt;0.00000001,"",E11/F11)</f>
        <v>0.54913952352597151</v>
      </c>
      <c r="I11" s="116">
        <f>E11-B11</f>
        <v>-19144.487950000002</v>
      </c>
      <c r="J11" s="122">
        <f>IF(B11&lt;0.00000001,"",E11/B11)</f>
        <v>0.3723951978900375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30504.049500000001</v>
      </c>
      <c r="C13" s="37">
        <f>SUM(C11:C12)</f>
        <v>20686.11175</v>
      </c>
      <c r="D13" s="8"/>
      <c r="E13" s="5">
        <f>SUM(E11:E12)</f>
        <v>11359.56155</v>
      </c>
      <c r="F13" s="36">
        <f>SUM(F11:F12)</f>
        <v>20686.11175</v>
      </c>
      <c r="G13" s="36">
        <f>E13-F13</f>
        <v>-9326.5501999999997</v>
      </c>
      <c r="H13" s="126">
        <f>IF(F13&lt;0.00000001,"",E13/F13)</f>
        <v>0.54913952352597151</v>
      </c>
      <c r="I13" s="36">
        <f>SUM(I11:I12)</f>
        <v>-19144.487950000002</v>
      </c>
      <c r="J13" s="126">
        <f>IF(B13&lt;0.00000001,"",E13/B13)</f>
        <v>0.3723951978900375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4.8951939850103026</v>
      </c>
      <c r="C15" s="39">
        <f>IF(C9=0,"",C13/C9)</f>
        <v>3.3853013311199351</v>
      </c>
      <c r="D15" s="8"/>
      <c r="E15" s="6">
        <f>IF(E9=0,"",E13/E9)</f>
        <v>1.892350031660271</v>
      </c>
      <c r="F15" s="38">
        <f>IF(F9=0,"",F13/F9)</f>
        <v>3.0521604370083932</v>
      </c>
      <c r="G15" s="38">
        <f>IF(ISERROR(F15-E15),"",E15-F15)</f>
        <v>-1.1598104053481222</v>
      </c>
      <c r="H15" s="127">
        <f>IF(ISERROR(F15-E15),"",IF(F15&lt;0.00000001,"",E15/F15))</f>
        <v>0.62000346007861817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243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1.7847064800324726</v>
      </c>
      <c r="C4" s="201">
        <f t="shared" ref="C4:M4" si="0">(C10+C8)/C6</f>
        <v>1.8436467320535708</v>
      </c>
      <c r="D4" s="201">
        <f t="shared" si="0"/>
        <v>1.8923500133357491</v>
      </c>
      <c r="E4" s="201">
        <f t="shared" si="0"/>
        <v>1.8923500133357491</v>
      </c>
      <c r="F4" s="201">
        <f t="shared" si="0"/>
        <v>1.8923500133357491</v>
      </c>
      <c r="G4" s="201">
        <f t="shared" si="0"/>
        <v>1.8923500133357491</v>
      </c>
      <c r="H4" s="201">
        <f t="shared" si="0"/>
        <v>1.8923500133357491</v>
      </c>
      <c r="I4" s="201">
        <f t="shared" si="0"/>
        <v>1.8923500133357491</v>
      </c>
      <c r="J4" s="201">
        <f t="shared" si="0"/>
        <v>1.8923500133357491</v>
      </c>
      <c r="K4" s="201">
        <f t="shared" si="0"/>
        <v>1.8923500133357491</v>
      </c>
      <c r="L4" s="201">
        <f t="shared" si="0"/>
        <v>1.8923500133357491</v>
      </c>
      <c r="M4" s="201">
        <f t="shared" si="0"/>
        <v>1.8923500133357491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2056.4827500000001</v>
      </c>
      <c r="C5" s="201">
        <f>IF(ISERROR(VLOOKUP($A5,'Man Tab'!$A:$Q,COLUMN()+2,0)),0,VLOOKUP($A5,'Man Tab'!$A:$Q,COLUMN()+2,0))</f>
        <v>1925.07701</v>
      </c>
      <c r="D5" s="201">
        <f>IF(ISERROR(VLOOKUP($A5,'Man Tab'!$A:$Q,COLUMN()+2,0)),0,VLOOKUP($A5,'Man Tab'!$A:$Q,COLUMN()+2,0))</f>
        <v>2021.3262600000101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2056.4827500000001</v>
      </c>
      <c r="C6" s="203">
        <f t="shared" ref="C6:M6" si="1">C5+B6</f>
        <v>3981.5597600000001</v>
      </c>
      <c r="D6" s="203">
        <f t="shared" si="1"/>
        <v>6002.8860200000099</v>
      </c>
      <c r="E6" s="203">
        <f t="shared" si="1"/>
        <v>6002.8860200000099</v>
      </c>
      <c r="F6" s="203">
        <f t="shared" si="1"/>
        <v>6002.8860200000099</v>
      </c>
      <c r="G6" s="203">
        <f t="shared" si="1"/>
        <v>6002.8860200000099</v>
      </c>
      <c r="H6" s="203">
        <f t="shared" si="1"/>
        <v>6002.8860200000099</v>
      </c>
      <c r="I6" s="203">
        <f t="shared" si="1"/>
        <v>6002.8860200000099</v>
      </c>
      <c r="J6" s="203">
        <f t="shared" si="1"/>
        <v>6002.8860200000099</v>
      </c>
      <c r="K6" s="203">
        <f t="shared" si="1"/>
        <v>6002.8860200000099</v>
      </c>
      <c r="L6" s="203">
        <f t="shared" si="1"/>
        <v>6002.8860200000099</v>
      </c>
      <c r="M6" s="203">
        <f t="shared" si="1"/>
        <v>6002.8860200000099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3670218.0899999994</v>
      </c>
      <c r="C9" s="202">
        <v>3670371.5500000003</v>
      </c>
      <c r="D9" s="202">
        <v>4018971.8000000007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3670.2180899999994</v>
      </c>
      <c r="C10" s="203">
        <f t="shared" ref="C10:M10" si="3">C9/1000+B10</f>
        <v>7340.5896400000001</v>
      </c>
      <c r="D10" s="203">
        <f t="shared" si="3"/>
        <v>11359.561440000001</v>
      </c>
      <c r="E10" s="203">
        <f t="shared" si="3"/>
        <v>11359.561440000001</v>
      </c>
      <c r="F10" s="203">
        <f t="shared" si="3"/>
        <v>11359.561440000001</v>
      </c>
      <c r="G10" s="203">
        <f t="shared" si="3"/>
        <v>11359.561440000001</v>
      </c>
      <c r="H10" s="203">
        <f t="shared" si="3"/>
        <v>11359.561440000001</v>
      </c>
      <c r="I10" s="203">
        <f t="shared" si="3"/>
        <v>11359.561440000001</v>
      </c>
      <c r="J10" s="203">
        <f t="shared" si="3"/>
        <v>11359.561440000001</v>
      </c>
      <c r="K10" s="203">
        <f t="shared" si="3"/>
        <v>11359.561440000001</v>
      </c>
      <c r="L10" s="203">
        <f t="shared" si="3"/>
        <v>11359.561440000001</v>
      </c>
      <c r="M10" s="203">
        <f t="shared" si="3"/>
        <v>11359.561440000001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3.0521604370083932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3.0521604370083932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244</v>
      </c>
      <c r="E4" s="262" t="s">
        <v>245</v>
      </c>
      <c r="F4" s="262" t="s">
        <v>246</v>
      </c>
      <c r="G4" s="262" t="s">
        <v>247</v>
      </c>
      <c r="H4" s="262" t="s">
        <v>248</v>
      </c>
      <c r="I4" s="262" t="s">
        <v>249</v>
      </c>
      <c r="J4" s="262" t="s">
        <v>250</v>
      </c>
      <c r="K4" s="262" t="s">
        <v>251</v>
      </c>
      <c r="L4" s="262" t="s">
        <v>252</v>
      </c>
      <c r="M4" s="262" t="s">
        <v>253</v>
      </c>
      <c r="N4" s="262" t="s">
        <v>254</v>
      </c>
      <c r="O4" s="262" t="s">
        <v>255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40</v>
      </c>
      <c r="C7" s="52">
        <v>3.333333333333</v>
      </c>
      <c r="D7" s="52">
        <v>1.8433299999999999</v>
      </c>
      <c r="E7" s="52">
        <v>3.8738999999999999</v>
      </c>
      <c r="F7" s="52">
        <v>2.5991900000000001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8.3164200000000008</v>
      </c>
      <c r="Q7" s="95">
        <v>0.83164199999999999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4786.9540187726398</v>
      </c>
      <c r="C9" s="52">
        <v>398.91283489772002</v>
      </c>
      <c r="D9" s="52">
        <v>210.26895999999999</v>
      </c>
      <c r="E9" s="52">
        <v>270.64738</v>
      </c>
      <c r="F9" s="52">
        <v>281.12719000000101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762.04353000000106</v>
      </c>
      <c r="Q9" s="95">
        <v>0.63676695202099998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115.62484221605899</v>
      </c>
      <c r="C11" s="52">
        <v>9.6354035180040007</v>
      </c>
      <c r="D11" s="52">
        <v>8.2803299999999993</v>
      </c>
      <c r="E11" s="52">
        <v>6.9396300000000002</v>
      </c>
      <c r="F11" s="52">
        <v>15.35558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30.57554</v>
      </c>
      <c r="Q11" s="95">
        <v>1.0577498542349999</v>
      </c>
    </row>
    <row r="12" spans="1:17" ht="14.4" customHeight="1" x14ac:dyDescent="0.3">
      <c r="A12" s="15" t="s">
        <v>40</v>
      </c>
      <c r="B12" s="51">
        <v>9.8997786460100006</v>
      </c>
      <c r="C12" s="52">
        <v>0.82498155383399996</v>
      </c>
      <c r="D12" s="52">
        <v>4.385E-2</v>
      </c>
      <c r="E12" s="52">
        <v>0.14280000000000001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0.18665000000000001</v>
      </c>
      <c r="Q12" s="95">
        <v>7.5415827635000002E-2</v>
      </c>
    </row>
    <row r="13" spans="1:17" ht="14.4" customHeight="1" x14ac:dyDescent="0.3">
      <c r="A13" s="15" t="s">
        <v>41</v>
      </c>
      <c r="B13" s="51">
        <v>4</v>
      </c>
      <c r="C13" s="52">
        <v>0.33333333333300003</v>
      </c>
      <c r="D13" s="52">
        <v>1.1869799999999999</v>
      </c>
      <c r="E13" s="52">
        <v>0.88814000000000004</v>
      </c>
      <c r="F13" s="52">
        <v>0.52707999999999999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2.6021999999999998</v>
      </c>
      <c r="Q13" s="95">
        <v>2.6021999999999998</v>
      </c>
    </row>
    <row r="14" spans="1:17" ht="14.4" customHeight="1" x14ac:dyDescent="0.3">
      <c r="A14" s="15" t="s">
        <v>42</v>
      </c>
      <c r="B14" s="51">
        <v>163.58267765678099</v>
      </c>
      <c r="C14" s="52">
        <v>13.631889804730999</v>
      </c>
      <c r="D14" s="52">
        <v>18.457000000000001</v>
      </c>
      <c r="E14" s="52">
        <v>17.524000000000001</v>
      </c>
      <c r="F14" s="52">
        <v>17.225999999999999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53.207000000000001</v>
      </c>
      <c r="Q14" s="95">
        <v>1.3010424028300001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318.72196820059003</v>
      </c>
      <c r="C17" s="52">
        <v>26.560164016714999</v>
      </c>
      <c r="D17" s="52">
        <v>2.04732</v>
      </c>
      <c r="E17" s="52">
        <v>5.0287600000000001</v>
      </c>
      <c r="F17" s="52">
        <v>6.1038399999999999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13.179919999999999</v>
      </c>
      <c r="Q17" s="95">
        <v>0.16540962111099999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2.2599999999999998</v>
      </c>
      <c r="E18" s="52">
        <v>9.2200000000000006</v>
      </c>
      <c r="F18" s="52">
        <v>4.0880000000000001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15.568</v>
      </c>
      <c r="Q18" s="95" t="s">
        <v>266</v>
      </c>
    </row>
    <row r="19" spans="1:17" ht="14.4" customHeight="1" x14ac:dyDescent="0.3">
      <c r="A19" s="15" t="s">
        <v>47</v>
      </c>
      <c r="B19" s="51">
        <v>1380.88650095361</v>
      </c>
      <c r="C19" s="52">
        <v>115.073875079468</v>
      </c>
      <c r="D19" s="52">
        <v>62.013269999999999</v>
      </c>
      <c r="E19" s="52">
        <v>27.499140000000001</v>
      </c>
      <c r="F19" s="52">
        <v>37.074399999999997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126.58681</v>
      </c>
      <c r="Q19" s="95">
        <v>0.36668273579999999</v>
      </c>
    </row>
    <row r="20" spans="1:17" ht="14.4" customHeight="1" x14ac:dyDescent="0.3">
      <c r="A20" s="15" t="s">
        <v>48</v>
      </c>
      <c r="B20" s="51">
        <v>18881.9959987609</v>
      </c>
      <c r="C20" s="52">
        <v>1573.4996665634101</v>
      </c>
      <c r="D20" s="52">
        <v>1634.77269</v>
      </c>
      <c r="E20" s="52">
        <v>1454.76027</v>
      </c>
      <c r="F20" s="52">
        <v>1543.5261800000001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4633.0591400000003</v>
      </c>
      <c r="Q20" s="95">
        <v>0.98147656429999997</v>
      </c>
    </row>
    <row r="21" spans="1:17" ht="14.4" customHeight="1" x14ac:dyDescent="0.3">
      <c r="A21" s="16" t="s">
        <v>49</v>
      </c>
      <c r="B21" s="51">
        <v>1274.76838900639</v>
      </c>
      <c r="C21" s="52">
        <v>106.230699083866</v>
      </c>
      <c r="D21" s="52">
        <v>109.79900000000001</v>
      </c>
      <c r="E21" s="52">
        <v>109.79900000000001</v>
      </c>
      <c r="F21" s="52">
        <v>109.79900000000001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329.39699999999999</v>
      </c>
      <c r="Q21" s="95">
        <v>1.0335901104559999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133.68954556643399</v>
      </c>
      <c r="C24" s="52">
        <v>11.140795463869001</v>
      </c>
      <c r="D24" s="52">
        <v>5.5100199999989998</v>
      </c>
      <c r="E24" s="52">
        <v>18.753989999999</v>
      </c>
      <c r="F24" s="52">
        <v>3.8997999999999999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28.163809999999</v>
      </c>
      <c r="Q24" s="95"/>
    </row>
    <row r="25" spans="1:17" ht="14.4" customHeight="1" x14ac:dyDescent="0.3">
      <c r="A25" s="17" t="s">
        <v>53</v>
      </c>
      <c r="B25" s="54">
        <v>27110.1237197794</v>
      </c>
      <c r="C25" s="55">
        <v>2259.1769766482798</v>
      </c>
      <c r="D25" s="55">
        <v>2056.4827500000001</v>
      </c>
      <c r="E25" s="55">
        <v>1925.07701</v>
      </c>
      <c r="F25" s="55">
        <v>2021.3262600000101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6002.8860199999999</v>
      </c>
      <c r="Q25" s="96">
        <v>0.88570396535899998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255.65189000000001</v>
      </c>
      <c r="E26" s="52">
        <v>240.13558</v>
      </c>
      <c r="F26" s="52">
        <v>239.88684000000001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735.67430999999999</v>
      </c>
      <c r="Q26" s="95" t="s">
        <v>266</v>
      </c>
    </row>
    <row r="27" spans="1:17" ht="14.4" customHeight="1" x14ac:dyDescent="0.3">
      <c r="A27" s="18" t="s">
        <v>55</v>
      </c>
      <c r="B27" s="54">
        <v>27110.1237197794</v>
      </c>
      <c r="C27" s="55">
        <v>2259.1769766482798</v>
      </c>
      <c r="D27" s="55">
        <v>2312.1346400000002</v>
      </c>
      <c r="E27" s="55">
        <v>2165.2125900000001</v>
      </c>
      <c r="F27" s="55">
        <v>2261.2131000000099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6738.5603300000002</v>
      </c>
      <c r="Q27" s="96">
        <v>0.99425002993699996</v>
      </c>
    </row>
    <row r="28" spans="1:17" ht="14.4" customHeight="1" x14ac:dyDescent="0.3">
      <c r="A28" s="16" t="s">
        <v>56</v>
      </c>
      <c r="B28" s="51">
        <v>25.991262776671999</v>
      </c>
      <c r="C28" s="52">
        <v>2.165938564722</v>
      </c>
      <c r="D28" s="52">
        <v>0</v>
      </c>
      <c r="E28" s="52">
        <v>5.6529999999999996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5.6529999999999996</v>
      </c>
      <c r="Q28" s="95">
        <v>0.86998466347199999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18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2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2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2" ht="14.4" customHeight="1" x14ac:dyDescent="0.3">
      <c r="A4" s="77"/>
      <c r="B4" s="347"/>
      <c r="C4" s="348"/>
      <c r="D4" s="348"/>
      <c r="E4" s="348"/>
      <c r="F4" s="351" t="s">
        <v>260</v>
      </c>
      <c r="G4" s="353" t="s">
        <v>64</v>
      </c>
      <c r="H4" s="140" t="s">
        <v>140</v>
      </c>
      <c r="I4" s="351" t="s">
        <v>65</v>
      </c>
      <c r="J4" s="353" t="s">
        <v>262</v>
      </c>
      <c r="K4" s="354" t="s">
        <v>263</v>
      </c>
    </row>
    <row r="5" spans="1:12" ht="42" thickBot="1" x14ac:dyDescent="0.35">
      <c r="A5" s="78"/>
      <c r="B5" s="24" t="s">
        <v>256</v>
      </c>
      <c r="C5" s="25" t="s">
        <v>257</v>
      </c>
      <c r="D5" s="26" t="s">
        <v>258</v>
      </c>
      <c r="E5" s="26" t="s">
        <v>259</v>
      </c>
      <c r="F5" s="352"/>
      <c r="G5" s="352"/>
      <c r="H5" s="25" t="s">
        <v>261</v>
      </c>
      <c r="I5" s="352"/>
      <c r="J5" s="352"/>
      <c r="K5" s="355"/>
    </row>
    <row r="6" spans="1:12" ht="14.4" customHeight="1" thickBot="1" x14ac:dyDescent="0.35">
      <c r="A6" s="477" t="s">
        <v>268</v>
      </c>
      <c r="B6" s="459">
        <v>24968.0908375607</v>
      </c>
      <c r="C6" s="459">
        <v>27141.603810000001</v>
      </c>
      <c r="D6" s="460">
        <v>2173.51297243925</v>
      </c>
      <c r="E6" s="461">
        <v>1.087051628679</v>
      </c>
      <c r="F6" s="459">
        <v>27110.1237197794</v>
      </c>
      <c r="G6" s="460">
        <v>6777.53092994485</v>
      </c>
      <c r="H6" s="462">
        <v>2021.3262600000101</v>
      </c>
      <c r="I6" s="459">
        <v>6002.8860199999999</v>
      </c>
      <c r="J6" s="460">
        <v>-774.644909944848</v>
      </c>
      <c r="K6" s="463">
        <v>0.22142599133900001</v>
      </c>
      <c r="L6" s="150"/>
    </row>
    <row r="7" spans="1:12" ht="14.4" customHeight="1" thickBot="1" x14ac:dyDescent="0.35">
      <c r="A7" s="478" t="s">
        <v>269</v>
      </c>
      <c r="B7" s="459">
        <v>5158.8409267707802</v>
      </c>
      <c r="C7" s="459">
        <v>4877.4066599999996</v>
      </c>
      <c r="D7" s="460">
        <v>-281.43426677078497</v>
      </c>
      <c r="E7" s="461">
        <v>0.94544622120199995</v>
      </c>
      <c r="F7" s="459">
        <v>5120.06131729149</v>
      </c>
      <c r="G7" s="460">
        <v>1280.01532932287</v>
      </c>
      <c r="H7" s="462">
        <v>316.83484000000101</v>
      </c>
      <c r="I7" s="459">
        <v>856.93115000000103</v>
      </c>
      <c r="J7" s="460">
        <v>-423.08417932287199</v>
      </c>
      <c r="K7" s="463">
        <v>0.16736736083699999</v>
      </c>
      <c r="L7" s="150"/>
    </row>
    <row r="8" spans="1:12" ht="14.4" customHeight="1" thickBot="1" x14ac:dyDescent="0.35">
      <c r="A8" s="479" t="s">
        <v>270</v>
      </c>
      <c r="B8" s="459">
        <v>4991.8085263662797</v>
      </c>
      <c r="C8" s="459">
        <v>4713.2686599999997</v>
      </c>
      <c r="D8" s="460">
        <v>-278.53986636627599</v>
      </c>
      <c r="E8" s="461">
        <v>0.94420061088100005</v>
      </c>
      <c r="F8" s="459">
        <v>4956.4786396347099</v>
      </c>
      <c r="G8" s="460">
        <v>1239.11965990868</v>
      </c>
      <c r="H8" s="462">
        <v>299.60884000000101</v>
      </c>
      <c r="I8" s="459">
        <v>803.72415000000103</v>
      </c>
      <c r="J8" s="460">
        <v>-435.39550990867701</v>
      </c>
      <c r="K8" s="463">
        <v>0.16215628239999999</v>
      </c>
      <c r="L8" s="150"/>
    </row>
    <row r="9" spans="1:12" ht="14.4" customHeight="1" thickBot="1" x14ac:dyDescent="0.35">
      <c r="A9" s="480" t="s">
        <v>271</v>
      </c>
      <c r="B9" s="464">
        <v>0</v>
      </c>
      <c r="C9" s="464">
        <v>-1.01E-3</v>
      </c>
      <c r="D9" s="465">
        <v>-1.01E-3</v>
      </c>
      <c r="E9" s="466" t="s">
        <v>266</v>
      </c>
      <c r="F9" s="464">
        <v>0</v>
      </c>
      <c r="G9" s="465">
        <v>0</v>
      </c>
      <c r="H9" s="467">
        <v>-2.0000000000000001E-4</v>
      </c>
      <c r="I9" s="464">
        <v>-1.9000000000000001E-4</v>
      </c>
      <c r="J9" s="465">
        <v>-1.9000000000000001E-4</v>
      </c>
      <c r="K9" s="468" t="s">
        <v>266</v>
      </c>
      <c r="L9" s="150"/>
    </row>
    <row r="10" spans="1:12" ht="14.4" customHeight="1" thickBot="1" x14ac:dyDescent="0.35">
      <c r="A10" s="481" t="s">
        <v>272</v>
      </c>
      <c r="B10" s="459">
        <v>0</v>
      </c>
      <c r="C10" s="459">
        <v>-1.01E-3</v>
      </c>
      <c r="D10" s="460">
        <v>-1.01E-3</v>
      </c>
      <c r="E10" s="469" t="s">
        <v>266</v>
      </c>
      <c r="F10" s="459">
        <v>0</v>
      </c>
      <c r="G10" s="460">
        <v>0</v>
      </c>
      <c r="H10" s="462">
        <v>-2.0000000000000001E-4</v>
      </c>
      <c r="I10" s="459">
        <v>-1.9000000000000001E-4</v>
      </c>
      <c r="J10" s="460">
        <v>-1.9000000000000001E-4</v>
      </c>
      <c r="K10" s="470" t="s">
        <v>266</v>
      </c>
      <c r="L10" s="150"/>
    </row>
    <row r="11" spans="1:12" ht="14.4" customHeight="1" thickBot="1" x14ac:dyDescent="0.35">
      <c r="A11" s="480" t="s">
        <v>273</v>
      </c>
      <c r="B11" s="464">
        <v>50.202600188841998</v>
      </c>
      <c r="C11" s="464">
        <v>32.974739999999997</v>
      </c>
      <c r="D11" s="465">
        <v>-17.227860188842001</v>
      </c>
      <c r="E11" s="471">
        <v>0.65683330895100001</v>
      </c>
      <c r="F11" s="464">
        <v>40</v>
      </c>
      <c r="G11" s="465">
        <v>10</v>
      </c>
      <c r="H11" s="467">
        <v>2.5991900000000001</v>
      </c>
      <c r="I11" s="464">
        <v>8.3164200000000008</v>
      </c>
      <c r="J11" s="465">
        <v>-1.683579999999</v>
      </c>
      <c r="K11" s="472">
        <v>0.2079105</v>
      </c>
      <c r="L11" s="150"/>
    </row>
    <row r="12" spans="1:12" ht="14.4" customHeight="1" thickBot="1" x14ac:dyDescent="0.35">
      <c r="A12" s="481" t="s">
        <v>274</v>
      </c>
      <c r="B12" s="459">
        <v>50</v>
      </c>
      <c r="C12" s="459">
        <v>32.974739999999997</v>
      </c>
      <c r="D12" s="460">
        <v>-17.025259999999999</v>
      </c>
      <c r="E12" s="461">
        <v>0.65949480000000005</v>
      </c>
      <c r="F12" s="459">
        <v>40</v>
      </c>
      <c r="G12" s="460">
        <v>10</v>
      </c>
      <c r="H12" s="462">
        <v>2.5991900000000001</v>
      </c>
      <c r="I12" s="459">
        <v>8.3164200000000008</v>
      </c>
      <c r="J12" s="460">
        <v>-1.683579999999</v>
      </c>
      <c r="K12" s="463">
        <v>0.2079105</v>
      </c>
      <c r="L12" s="150"/>
    </row>
    <row r="13" spans="1:12" ht="14.4" customHeight="1" thickBot="1" x14ac:dyDescent="0.35">
      <c r="A13" s="481" t="s">
        <v>275</v>
      </c>
      <c r="B13" s="459">
        <v>0.20260018884200001</v>
      </c>
      <c r="C13" s="459">
        <v>0</v>
      </c>
      <c r="D13" s="460">
        <v>-0.20260018884200001</v>
      </c>
      <c r="E13" s="461">
        <v>0</v>
      </c>
      <c r="F13" s="459">
        <v>0</v>
      </c>
      <c r="G13" s="460">
        <v>0</v>
      </c>
      <c r="H13" s="462">
        <v>0</v>
      </c>
      <c r="I13" s="459">
        <v>0</v>
      </c>
      <c r="J13" s="460">
        <v>0</v>
      </c>
      <c r="K13" s="463">
        <v>3</v>
      </c>
      <c r="L13" s="150"/>
    </row>
    <row r="14" spans="1:12" ht="14.4" customHeight="1" thickBot="1" x14ac:dyDescent="0.35">
      <c r="A14" s="480" t="s">
        <v>276</v>
      </c>
      <c r="B14" s="464">
        <v>4761.6506508389502</v>
      </c>
      <c r="C14" s="464">
        <v>4545.3414300000004</v>
      </c>
      <c r="D14" s="465">
        <v>-216.309220838952</v>
      </c>
      <c r="E14" s="471">
        <v>0.95457263946799997</v>
      </c>
      <c r="F14" s="464">
        <v>4786.9540187726398</v>
      </c>
      <c r="G14" s="465">
        <v>1196.7385046931599</v>
      </c>
      <c r="H14" s="467">
        <v>281.12719000000101</v>
      </c>
      <c r="I14" s="464">
        <v>762.04353000000106</v>
      </c>
      <c r="J14" s="465">
        <v>-434.69497469316002</v>
      </c>
      <c r="K14" s="472">
        <v>0.159191738005</v>
      </c>
      <c r="L14" s="150"/>
    </row>
    <row r="15" spans="1:12" ht="14.4" customHeight="1" thickBot="1" x14ac:dyDescent="0.35">
      <c r="A15" s="481" t="s">
        <v>277</v>
      </c>
      <c r="B15" s="459">
        <v>4199.8662205187202</v>
      </c>
      <c r="C15" s="459">
        <v>4019.9522099999999</v>
      </c>
      <c r="D15" s="460">
        <v>-179.91401051872</v>
      </c>
      <c r="E15" s="461">
        <v>0.95716196633999995</v>
      </c>
      <c r="F15" s="459">
        <v>4200</v>
      </c>
      <c r="G15" s="460">
        <v>1050</v>
      </c>
      <c r="H15" s="462">
        <v>263.83271000000099</v>
      </c>
      <c r="I15" s="459">
        <v>683.272210000001</v>
      </c>
      <c r="J15" s="460">
        <v>-366.727789999999</v>
      </c>
      <c r="K15" s="463">
        <v>0.16268385952299999</v>
      </c>
      <c r="L15" s="150"/>
    </row>
    <row r="16" spans="1:12" ht="14.4" customHeight="1" thickBot="1" x14ac:dyDescent="0.35">
      <c r="A16" s="481" t="s">
        <v>278</v>
      </c>
      <c r="B16" s="459">
        <v>349.623541009836</v>
      </c>
      <c r="C16" s="459">
        <v>296.54930000000002</v>
      </c>
      <c r="D16" s="460">
        <v>-53.074241009836001</v>
      </c>
      <c r="E16" s="461">
        <v>0.84819603148900002</v>
      </c>
      <c r="F16" s="459">
        <v>350</v>
      </c>
      <c r="G16" s="460">
        <v>87.5</v>
      </c>
      <c r="H16" s="462">
        <v>13.424860000000001</v>
      </c>
      <c r="I16" s="459">
        <v>61.945619999999998</v>
      </c>
      <c r="J16" s="460">
        <v>-25.554379999999998</v>
      </c>
      <c r="K16" s="463">
        <v>0.176987485714</v>
      </c>
      <c r="L16" s="150"/>
    </row>
    <row r="17" spans="1:12" ht="14.4" customHeight="1" thickBot="1" x14ac:dyDescent="0.35">
      <c r="A17" s="481" t="s">
        <v>279</v>
      </c>
      <c r="B17" s="459">
        <v>20</v>
      </c>
      <c r="C17" s="459">
        <v>12.898490000000001</v>
      </c>
      <c r="D17" s="460">
        <v>-7.1015100000000002</v>
      </c>
      <c r="E17" s="461">
        <v>0.64492450000000001</v>
      </c>
      <c r="F17" s="459">
        <v>20</v>
      </c>
      <c r="G17" s="460">
        <v>5</v>
      </c>
      <c r="H17" s="462">
        <v>0.49152000000000001</v>
      </c>
      <c r="I17" s="459">
        <v>1.55697</v>
      </c>
      <c r="J17" s="460">
        <v>-3.4430299999999998</v>
      </c>
      <c r="K17" s="463">
        <v>7.7848500000000001E-2</v>
      </c>
      <c r="L17" s="150"/>
    </row>
    <row r="18" spans="1:12" ht="14.4" customHeight="1" thickBot="1" x14ac:dyDescent="0.35">
      <c r="A18" s="481" t="s">
        <v>280</v>
      </c>
      <c r="B18" s="459">
        <v>170</v>
      </c>
      <c r="C18" s="459">
        <v>194.93993</v>
      </c>
      <c r="D18" s="460">
        <v>24.939929999998999</v>
      </c>
      <c r="E18" s="461">
        <v>1.146705470588</v>
      </c>
      <c r="F18" s="459">
        <v>191.13127082925601</v>
      </c>
      <c r="G18" s="460">
        <v>47.782817707314003</v>
      </c>
      <c r="H18" s="462">
        <v>1.6141000000000001</v>
      </c>
      <c r="I18" s="459">
        <v>10.022729999999999</v>
      </c>
      <c r="J18" s="460">
        <v>-37.760087707314</v>
      </c>
      <c r="K18" s="463">
        <v>5.2438985814999999E-2</v>
      </c>
      <c r="L18" s="150"/>
    </row>
    <row r="19" spans="1:12" ht="14.4" customHeight="1" thickBot="1" x14ac:dyDescent="0.35">
      <c r="A19" s="481" t="s">
        <v>281</v>
      </c>
      <c r="B19" s="459">
        <v>0.16088931039500001</v>
      </c>
      <c r="C19" s="459">
        <v>0</v>
      </c>
      <c r="D19" s="460">
        <v>-0.16088931039500001</v>
      </c>
      <c r="E19" s="461">
        <v>0</v>
      </c>
      <c r="F19" s="459">
        <v>0</v>
      </c>
      <c r="G19" s="460">
        <v>0</v>
      </c>
      <c r="H19" s="462">
        <v>0</v>
      </c>
      <c r="I19" s="459">
        <v>0</v>
      </c>
      <c r="J19" s="460">
        <v>0</v>
      </c>
      <c r="K19" s="463">
        <v>0</v>
      </c>
      <c r="L19" s="150"/>
    </row>
    <row r="20" spans="1:12" ht="14.4" customHeight="1" thickBot="1" x14ac:dyDescent="0.35">
      <c r="A20" s="481" t="s">
        <v>282</v>
      </c>
      <c r="B20" s="459">
        <v>6</v>
      </c>
      <c r="C20" s="459">
        <v>3.496</v>
      </c>
      <c r="D20" s="460">
        <v>-2.504</v>
      </c>
      <c r="E20" s="461">
        <v>0.58266666666599998</v>
      </c>
      <c r="F20" s="459">
        <v>6</v>
      </c>
      <c r="G20" s="460">
        <v>1.5</v>
      </c>
      <c r="H20" s="462">
        <v>0.24</v>
      </c>
      <c r="I20" s="459">
        <v>0.72</v>
      </c>
      <c r="J20" s="460">
        <v>-0.77999999999900005</v>
      </c>
      <c r="K20" s="463">
        <v>0.12</v>
      </c>
      <c r="L20" s="150"/>
    </row>
    <row r="21" spans="1:12" ht="14.4" customHeight="1" thickBot="1" x14ac:dyDescent="0.35">
      <c r="A21" s="481" t="s">
        <v>283</v>
      </c>
      <c r="B21" s="459">
        <v>16</v>
      </c>
      <c r="C21" s="459">
        <v>17.505500000000001</v>
      </c>
      <c r="D21" s="460">
        <v>1.505499999999</v>
      </c>
      <c r="E21" s="461">
        <v>1.0940937500000001</v>
      </c>
      <c r="F21" s="459">
        <v>19.822747943385</v>
      </c>
      <c r="G21" s="460">
        <v>4.9556869858460004</v>
      </c>
      <c r="H21" s="462">
        <v>1.524</v>
      </c>
      <c r="I21" s="459">
        <v>4.5259999999999998</v>
      </c>
      <c r="J21" s="460">
        <v>-0.42968698584600001</v>
      </c>
      <c r="K21" s="463">
        <v>0.228323540859</v>
      </c>
      <c r="L21" s="150"/>
    </row>
    <row r="22" spans="1:12" ht="14.4" customHeight="1" thickBot="1" x14ac:dyDescent="0.35">
      <c r="A22" s="480" t="s">
        <v>284</v>
      </c>
      <c r="B22" s="464">
        <v>118.50567054448</v>
      </c>
      <c r="C22" s="464">
        <v>114.35916</v>
      </c>
      <c r="D22" s="465">
        <v>-4.1465105444799999</v>
      </c>
      <c r="E22" s="471">
        <v>0.96501002420000004</v>
      </c>
      <c r="F22" s="464">
        <v>115.62484221605899</v>
      </c>
      <c r="G22" s="465">
        <v>28.906210554013999</v>
      </c>
      <c r="H22" s="467">
        <v>15.35558</v>
      </c>
      <c r="I22" s="464">
        <v>30.57554</v>
      </c>
      <c r="J22" s="465">
        <v>1.6693294459850001</v>
      </c>
      <c r="K22" s="472">
        <v>0.26443746355800002</v>
      </c>
      <c r="L22" s="150"/>
    </row>
    <row r="23" spans="1:12" ht="14.4" customHeight="1" thickBot="1" x14ac:dyDescent="0.35">
      <c r="A23" s="481" t="s">
        <v>285</v>
      </c>
      <c r="B23" s="459">
        <v>0</v>
      </c>
      <c r="C23" s="459">
        <v>4.3014999999999999</v>
      </c>
      <c r="D23" s="460">
        <v>4.3014999999999999</v>
      </c>
      <c r="E23" s="469" t="s">
        <v>266</v>
      </c>
      <c r="F23" s="459">
        <v>0</v>
      </c>
      <c r="G23" s="460">
        <v>0</v>
      </c>
      <c r="H23" s="462">
        <v>0</v>
      </c>
      <c r="I23" s="459">
        <v>0</v>
      </c>
      <c r="J23" s="460">
        <v>0</v>
      </c>
      <c r="K23" s="470" t="s">
        <v>266</v>
      </c>
      <c r="L23" s="150"/>
    </row>
    <row r="24" spans="1:12" ht="14.4" customHeight="1" thickBot="1" x14ac:dyDescent="0.35">
      <c r="A24" s="481" t="s">
        <v>286</v>
      </c>
      <c r="B24" s="459">
        <v>5</v>
      </c>
      <c r="C24" s="459">
        <v>4.9196099999999996</v>
      </c>
      <c r="D24" s="460">
        <v>-8.0389999998999997E-2</v>
      </c>
      <c r="E24" s="461">
        <v>0.98392199999999996</v>
      </c>
      <c r="F24" s="459">
        <v>6.919713588714</v>
      </c>
      <c r="G24" s="460">
        <v>1.729928397178</v>
      </c>
      <c r="H24" s="462">
        <v>0.3649</v>
      </c>
      <c r="I24" s="459">
        <v>1.0958600000000001</v>
      </c>
      <c r="J24" s="460">
        <v>-0.63406839717800001</v>
      </c>
      <c r="K24" s="463">
        <v>0.15836782634800001</v>
      </c>
      <c r="L24" s="150"/>
    </row>
    <row r="25" spans="1:12" ht="14.4" customHeight="1" thickBot="1" x14ac:dyDescent="0.35">
      <c r="A25" s="481" t="s">
        <v>287</v>
      </c>
      <c r="B25" s="459">
        <v>14.349554122374</v>
      </c>
      <c r="C25" s="459">
        <v>6.94848</v>
      </c>
      <c r="D25" s="460">
        <v>-7.4010741223740002</v>
      </c>
      <c r="E25" s="461">
        <v>0.484229679942</v>
      </c>
      <c r="F25" s="459">
        <v>8.6161114615120002</v>
      </c>
      <c r="G25" s="460">
        <v>2.1540278653780001</v>
      </c>
      <c r="H25" s="462">
        <v>0.48354999999999998</v>
      </c>
      <c r="I25" s="459">
        <v>2.5508199999999999</v>
      </c>
      <c r="J25" s="460">
        <v>0.39679213462099999</v>
      </c>
      <c r="K25" s="463">
        <v>0.296052344656</v>
      </c>
      <c r="L25" s="150"/>
    </row>
    <row r="26" spans="1:12" ht="14.4" customHeight="1" thickBot="1" x14ac:dyDescent="0.35">
      <c r="A26" s="481" t="s">
        <v>288</v>
      </c>
      <c r="B26" s="459">
        <v>25</v>
      </c>
      <c r="C26" s="459">
        <v>31.0059</v>
      </c>
      <c r="D26" s="460">
        <v>6.0058999999999996</v>
      </c>
      <c r="E26" s="461">
        <v>1.2402359999999999</v>
      </c>
      <c r="F26" s="459">
        <v>33.137804132874003</v>
      </c>
      <c r="G26" s="460">
        <v>8.2844510332179997</v>
      </c>
      <c r="H26" s="462">
        <v>2.38598</v>
      </c>
      <c r="I26" s="459">
        <v>7.3117799999999997</v>
      </c>
      <c r="J26" s="460">
        <v>-0.97267103321799997</v>
      </c>
      <c r="K26" s="463">
        <v>0.220647692004</v>
      </c>
      <c r="L26" s="150"/>
    </row>
    <row r="27" spans="1:12" ht="14.4" customHeight="1" thickBot="1" x14ac:dyDescent="0.35">
      <c r="A27" s="481" t="s">
        <v>289</v>
      </c>
      <c r="B27" s="459">
        <v>3.9667456394260001</v>
      </c>
      <c r="C27" s="459">
        <v>3.9548800000000002</v>
      </c>
      <c r="D27" s="460">
        <v>-1.1865639426E-2</v>
      </c>
      <c r="E27" s="461">
        <v>0.99700872188300005</v>
      </c>
      <c r="F27" s="459">
        <v>3.5074837825829999</v>
      </c>
      <c r="G27" s="460">
        <v>0.87687094564500001</v>
      </c>
      <c r="H27" s="462">
        <v>0</v>
      </c>
      <c r="I27" s="459">
        <v>0</v>
      </c>
      <c r="J27" s="460">
        <v>-0.87687094564500001</v>
      </c>
      <c r="K27" s="463">
        <v>0</v>
      </c>
      <c r="L27" s="152"/>
    </row>
    <row r="28" spans="1:12" ht="14.4" customHeight="1" thickBot="1" x14ac:dyDescent="0.35">
      <c r="A28" s="481" t="s">
        <v>290</v>
      </c>
      <c r="B28" s="459">
        <v>0</v>
      </c>
      <c r="C28" s="459">
        <v>0.65336000000000005</v>
      </c>
      <c r="D28" s="460">
        <v>0.65336000000000005</v>
      </c>
      <c r="E28" s="469" t="s">
        <v>291</v>
      </c>
      <c r="F28" s="459">
        <v>0</v>
      </c>
      <c r="G28" s="460">
        <v>0</v>
      </c>
      <c r="H28" s="462">
        <v>0</v>
      </c>
      <c r="I28" s="459">
        <v>0.28026000000000001</v>
      </c>
      <c r="J28" s="460">
        <v>0.28026000000000001</v>
      </c>
      <c r="K28" s="470" t="s">
        <v>266</v>
      </c>
      <c r="L28" s="150"/>
    </row>
    <row r="29" spans="1:12" ht="14.4" customHeight="1" thickBot="1" x14ac:dyDescent="0.35">
      <c r="A29" s="481" t="s">
        <v>292</v>
      </c>
      <c r="B29" s="459">
        <v>4</v>
      </c>
      <c r="C29" s="459">
        <v>2.8981699999999999</v>
      </c>
      <c r="D29" s="460">
        <v>-1.1018300000000001</v>
      </c>
      <c r="E29" s="461">
        <v>0.72454249999999998</v>
      </c>
      <c r="F29" s="459">
        <v>5</v>
      </c>
      <c r="G29" s="460">
        <v>1.25</v>
      </c>
      <c r="H29" s="462">
        <v>0.87200999999999995</v>
      </c>
      <c r="I29" s="459">
        <v>0.87200999999999995</v>
      </c>
      <c r="J29" s="460">
        <v>-0.37798999999900001</v>
      </c>
      <c r="K29" s="463">
        <v>0.174402</v>
      </c>
      <c r="L29" s="150"/>
    </row>
    <row r="30" spans="1:12" ht="14.4" customHeight="1" thickBot="1" x14ac:dyDescent="0.35">
      <c r="A30" s="481" t="s">
        <v>293</v>
      </c>
      <c r="B30" s="459">
        <v>21.189370782678999</v>
      </c>
      <c r="C30" s="459">
        <v>24.299939999999999</v>
      </c>
      <c r="D30" s="460">
        <v>3.1105692173200001</v>
      </c>
      <c r="E30" s="461">
        <v>1.146798564677</v>
      </c>
      <c r="F30" s="459">
        <v>24.879762528446999</v>
      </c>
      <c r="G30" s="460">
        <v>6.2199406321110002</v>
      </c>
      <c r="H30" s="462">
        <v>8.2030700000000003</v>
      </c>
      <c r="I30" s="459">
        <v>11.261150000000001</v>
      </c>
      <c r="J30" s="460">
        <v>5.0412093678880003</v>
      </c>
      <c r="K30" s="463">
        <v>0.45262288927</v>
      </c>
      <c r="L30" s="150"/>
    </row>
    <row r="31" spans="1:12" ht="14.4" customHeight="1" thickBot="1" x14ac:dyDescent="0.35">
      <c r="A31" s="481" t="s">
        <v>294</v>
      </c>
      <c r="B31" s="459">
        <v>0</v>
      </c>
      <c r="C31" s="459">
        <v>1.5318499999999999</v>
      </c>
      <c r="D31" s="460">
        <v>1.5318499999999999</v>
      </c>
      <c r="E31" s="469" t="s">
        <v>291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70" t="s">
        <v>266</v>
      </c>
      <c r="L31" s="150"/>
    </row>
    <row r="32" spans="1:12" ht="14.4" customHeight="1" thickBot="1" x14ac:dyDescent="0.35">
      <c r="A32" s="481" t="s">
        <v>295</v>
      </c>
      <c r="B32" s="459">
        <v>30</v>
      </c>
      <c r="C32" s="459">
        <v>25.35127</v>
      </c>
      <c r="D32" s="460">
        <v>-4.6487299999999996</v>
      </c>
      <c r="E32" s="461">
        <v>0.84504233333300005</v>
      </c>
      <c r="F32" s="459">
        <v>25</v>
      </c>
      <c r="G32" s="460">
        <v>6.25</v>
      </c>
      <c r="H32" s="462">
        <v>2.1022699999999999</v>
      </c>
      <c r="I32" s="459">
        <v>5.3160600000000002</v>
      </c>
      <c r="J32" s="460">
        <v>-0.93393999999900001</v>
      </c>
      <c r="K32" s="463">
        <v>0.21264240000000001</v>
      </c>
      <c r="L32" s="150"/>
    </row>
    <row r="33" spans="1:12" ht="14.4" customHeight="1" thickBot="1" x14ac:dyDescent="0.35">
      <c r="A33" s="481" t="s">
        <v>296</v>
      </c>
      <c r="B33" s="459">
        <v>15</v>
      </c>
      <c r="C33" s="459">
        <v>8.4941999999999993</v>
      </c>
      <c r="D33" s="460">
        <v>-6.5057999999999998</v>
      </c>
      <c r="E33" s="461">
        <v>0.56627999999900003</v>
      </c>
      <c r="F33" s="459">
        <v>8.5639667219270006</v>
      </c>
      <c r="G33" s="460">
        <v>2.1409916804810001</v>
      </c>
      <c r="H33" s="462">
        <v>0.94379999999999997</v>
      </c>
      <c r="I33" s="459">
        <v>1.8875999999999999</v>
      </c>
      <c r="J33" s="460">
        <v>-0.25339168048100003</v>
      </c>
      <c r="K33" s="463">
        <v>0.22041187936500001</v>
      </c>
      <c r="L33" s="150"/>
    </row>
    <row r="34" spans="1:12" ht="14.4" customHeight="1" thickBot="1" x14ac:dyDescent="0.35">
      <c r="A34" s="480" t="s">
        <v>297</v>
      </c>
      <c r="B34" s="464">
        <v>44.449604794001999</v>
      </c>
      <c r="C34" s="464">
        <v>10.06193</v>
      </c>
      <c r="D34" s="465">
        <v>-34.387674794002002</v>
      </c>
      <c r="E34" s="471">
        <v>0.22636714199399999</v>
      </c>
      <c r="F34" s="464">
        <v>9.8997786460100006</v>
      </c>
      <c r="G34" s="465">
        <v>2.4749446615020001</v>
      </c>
      <c r="H34" s="467">
        <v>0</v>
      </c>
      <c r="I34" s="464">
        <v>0.18665000000000001</v>
      </c>
      <c r="J34" s="465">
        <v>-2.2882946615019999</v>
      </c>
      <c r="K34" s="472">
        <v>1.8853956908E-2</v>
      </c>
      <c r="L34" s="150"/>
    </row>
    <row r="35" spans="1:12" ht="14.4" customHeight="1" thickBot="1" x14ac:dyDescent="0.35">
      <c r="A35" s="481" t="s">
        <v>298</v>
      </c>
      <c r="B35" s="459">
        <v>6.3488781153789997</v>
      </c>
      <c r="C35" s="459">
        <v>7.3446999999999996</v>
      </c>
      <c r="D35" s="460">
        <v>0.99582188461999999</v>
      </c>
      <c r="E35" s="461">
        <v>1.1568500554779999</v>
      </c>
      <c r="F35" s="459">
        <v>7.3772011677069997</v>
      </c>
      <c r="G35" s="460">
        <v>1.8443002919260001</v>
      </c>
      <c r="H35" s="462">
        <v>0</v>
      </c>
      <c r="I35" s="459">
        <v>0</v>
      </c>
      <c r="J35" s="460">
        <v>-1.8443002919260001</v>
      </c>
      <c r="K35" s="463">
        <v>0</v>
      </c>
      <c r="L35" s="150"/>
    </row>
    <row r="36" spans="1:12" ht="14.4" customHeight="1" thickBot="1" x14ac:dyDescent="0.35">
      <c r="A36" s="481" t="s">
        <v>299</v>
      </c>
      <c r="B36" s="459">
        <v>34.482620857838</v>
      </c>
      <c r="C36" s="459">
        <v>0</v>
      </c>
      <c r="D36" s="460">
        <v>-34.482620857838</v>
      </c>
      <c r="E36" s="461">
        <v>0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63">
        <v>0</v>
      </c>
      <c r="L36" s="150"/>
    </row>
    <row r="37" spans="1:12" ht="14.4" customHeight="1" thickBot="1" x14ac:dyDescent="0.35">
      <c r="A37" s="481" t="s">
        <v>300</v>
      </c>
      <c r="B37" s="459">
        <v>3.6181058207839998</v>
      </c>
      <c r="C37" s="459">
        <v>2.7172299999999998</v>
      </c>
      <c r="D37" s="460">
        <v>-0.90087582078399997</v>
      </c>
      <c r="E37" s="461">
        <v>0.75100899050199998</v>
      </c>
      <c r="F37" s="459">
        <v>2.5225774783029999</v>
      </c>
      <c r="G37" s="460">
        <v>0.63064436957500003</v>
      </c>
      <c r="H37" s="462">
        <v>0</v>
      </c>
      <c r="I37" s="459">
        <v>0.18665000000000001</v>
      </c>
      <c r="J37" s="460">
        <v>-0.44399436957499999</v>
      </c>
      <c r="K37" s="463">
        <v>7.3991780869000004E-2</v>
      </c>
      <c r="L37" s="150"/>
    </row>
    <row r="38" spans="1:12" ht="14.4" customHeight="1" thickBot="1" x14ac:dyDescent="0.35">
      <c r="A38" s="480" t="s">
        <v>301</v>
      </c>
      <c r="B38" s="464">
        <v>17</v>
      </c>
      <c r="C38" s="464">
        <v>10.53241</v>
      </c>
      <c r="D38" s="465">
        <v>-6.4675900000000004</v>
      </c>
      <c r="E38" s="471">
        <v>0.61955352941099995</v>
      </c>
      <c r="F38" s="464">
        <v>4</v>
      </c>
      <c r="G38" s="465">
        <v>1</v>
      </c>
      <c r="H38" s="467">
        <v>0.52707999999999999</v>
      </c>
      <c r="I38" s="464">
        <v>2.6021999999999998</v>
      </c>
      <c r="J38" s="465">
        <v>1.6022000000000001</v>
      </c>
      <c r="K38" s="472">
        <v>0.65054999999999996</v>
      </c>
      <c r="L38" s="150"/>
    </row>
    <row r="39" spans="1:12" ht="14.4" customHeight="1" thickBot="1" x14ac:dyDescent="0.35">
      <c r="A39" s="481" t="s">
        <v>302</v>
      </c>
      <c r="B39" s="459">
        <v>13</v>
      </c>
      <c r="C39" s="459">
        <v>7.2332900000000002</v>
      </c>
      <c r="D39" s="460">
        <v>-5.7667099999999998</v>
      </c>
      <c r="E39" s="461">
        <v>0.55640692307600004</v>
      </c>
      <c r="F39" s="459">
        <v>0</v>
      </c>
      <c r="G39" s="460">
        <v>0</v>
      </c>
      <c r="H39" s="462">
        <v>0.22989999999999999</v>
      </c>
      <c r="I39" s="459">
        <v>1.47499</v>
      </c>
      <c r="J39" s="460">
        <v>1.47499</v>
      </c>
      <c r="K39" s="470" t="s">
        <v>266</v>
      </c>
      <c r="L39" s="150"/>
    </row>
    <row r="40" spans="1:12" ht="14.4" customHeight="1" thickBot="1" x14ac:dyDescent="0.35">
      <c r="A40" s="481" t="s">
        <v>303</v>
      </c>
      <c r="B40" s="459">
        <v>1</v>
      </c>
      <c r="C40" s="459">
        <v>0.38419999999999999</v>
      </c>
      <c r="D40" s="460">
        <v>-0.61580000000000001</v>
      </c>
      <c r="E40" s="461">
        <v>0.38419999999999999</v>
      </c>
      <c r="F40" s="459">
        <v>1</v>
      </c>
      <c r="G40" s="460">
        <v>0.25</v>
      </c>
      <c r="H40" s="462">
        <v>0</v>
      </c>
      <c r="I40" s="459">
        <v>0.38419999999999999</v>
      </c>
      <c r="J40" s="460">
        <v>0.13420000000000001</v>
      </c>
      <c r="K40" s="463">
        <v>0.38419999999999999</v>
      </c>
      <c r="L40" s="150"/>
    </row>
    <row r="41" spans="1:12" ht="14.4" customHeight="1" thickBot="1" x14ac:dyDescent="0.35">
      <c r="A41" s="481" t="s">
        <v>304</v>
      </c>
      <c r="B41" s="459">
        <v>3</v>
      </c>
      <c r="C41" s="459">
        <v>2.91492</v>
      </c>
      <c r="D41" s="460">
        <v>-8.5080000000000003E-2</v>
      </c>
      <c r="E41" s="461">
        <v>0.97163999999999995</v>
      </c>
      <c r="F41" s="459">
        <v>3</v>
      </c>
      <c r="G41" s="460">
        <v>0.75</v>
      </c>
      <c r="H41" s="462">
        <v>0.29718</v>
      </c>
      <c r="I41" s="459">
        <v>0.74300999999999995</v>
      </c>
      <c r="J41" s="460">
        <v>-6.9899999990000001E-3</v>
      </c>
      <c r="K41" s="463">
        <v>0.24767</v>
      </c>
      <c r="L41" s="150"/>
    </row>
    <row r="42" spans="1:12" ht="14.4" customHeight="1" thickBot="1" x14ac:dyDescent="0.35">
      <c r="A42" s="479" t="s">
        <v>42</v>
      </c>
      <c r="B42" s="459">
        <v>167.032400404507</v>
      </c>
      <c r="C42" s="459">
        <v>164.13800000000001</v>
      </c>
      <c r="D42" s="460">
        <v>-2.8944004045059999</v>
      </c>
      <c r="E42" s="461">
        <v>0.98267162300499999</v>
      </c>
      <c r="F42" s="459">
        <v>163.58267765678099</v>
      </c>
      <c r="G42" s="460">
        <v>40.895669414194998</v>
      </c>
      <c r="H42" s="462">
        <v>17.225999999999999</v>
      </c>
      <c r="I42" s="459">
        <v>53.207000000000001</v>
      </c>
      <c r="J42" s="460">
        <v>12.311330585804001</v>
      </c>
      <c r="K42" s="463">
        <v>0.32526060070700002</v>
      </c>
      <c r="L42" s="150"/>
    </row>
    <row r="43" spans="1:12" ht="14.4" customHeight="1" thickBot="1" x14ac:dyDescent="0.35">
      <c r="A43" s="480" t="s">
        <v>305</v>
      </c>
      <c r="B43" s="464">
        <v>167.032400404507</v>
      </c>
      <c r="C43" s="464">
        <v>164.13800000000001</v>
      </c>
      <c r="D43" s="465">
        <v>-2.8944004045059999</v>
      </c>
      <c r="E43" s="471">
        <v>0.98267162300499999</v>
      </c>
      <c r="F43" s="464">
        <v>163.58267765678099</v>
      </c>
      <c r="G43" s="465">
        <v>40.895669414194998</v>
      </c>
      <c r="H43" s="467">
        <v>17.225999999999999</v>
      </c>
      <c r="I43" s="464">
        <v>53.207000000000001</v>
      </c>
      <c r="J43" s="465">
        <v>12.311330585804001</v>
      </c>
      <c r="K43" s="472">
        <v>0.32526060070700002</v>
      </c>
      <c r="L43" s="150"/>
    </row>
    <row r="44" spans="1:12" ht="14.4" customHeight="1" thickBot="1" x14ac:dyDescent="0.35">
      <c r="A44" s="481" t="s">
        <v>306</v>
      </c>
      <c r="B44" s="459">
        <v>55.999999999998998</v>
      </c>
      <c r="C44" s="459">
        <v>57.244</v>
      </c>
      <c r="D44" s="460">
        <v>1.244</v>
      </c>
      <c r="E44" s="461">
        <v>1.022214285714</v>
      </c>
      <c r="F44" s="459">
        <v>56.590948534797</v>
      </c>
      <c r="G44" s="460">
        <v>14.147737133699</v>
      </c>
      <c r="H44" s="462">
        <v>4.5510000000000002</v>
      </c>
      <c r="I44" s="459">
        <v>13.8</v>
      </c>
      <c r="J44" s="460">
        <v>-0.347737133699</v>
      </c>
      <c r="K44" s="463">
        <v>0.24385525171899999</v>
      </c>
      <c r="L44" s="150"/>
    </row>
    <row r="45" spans="1:12" ht="14.4" customHeight="1" thickBot="1" x14ac:dyDescent="0.35">
      <c r="A45" s="481" t="s">
        <v>307</v>
      </c>
      <c r="B45" s="459">
        <v>27.032400404507001</v>
      </c>
      <c r="C45" s="459">
        <v>24.547999999999998</v>
      </c>
      <c r="D45" s="460">
        <v>-2.4844004045069998</v>
      </c>
      <c r="E45" s="461">
        <v>0.90809545703100003</v>
      </c>
      <c r="F45" s="459">
        <v>26.103329548232999</v>
      </c>
      <c r="G45" s="460">
        <v>6.5258323870580002</v>
      </c>
      <c r="H45" s="462">
        <v>2.2919999999999998</v>
      </c>
      <c r="I45" s="459">
        <v>7.2210000000000001</v>
      </c>
      <c r="J45" s="460">
        <v>0.69516761294100005</v>
      </c>
      <c r="K45" s="463">
        <v>0.276631377106</v>
      </c>
      <c r="L45" s="150"/>
    </row>
    <row r="46" spans="1:12" ht="14.4" customHeight="1" thickBot="1" x14ac:dyDescent="0.35">
      <c r="A46" s="481" t="s">
        <v>308</v>
      </c>
      <c r="B46" s="459">
        <v>83.999999999999005</v>
      </c>
      <c r="C46" s="459">
        <v>82.346000000000004</v>
      </c>
      <c r="D46" s="460">
        <v>-1.653999999999</v>
      </c>
      <c r="E46" s="461">
        <v>0.98030952380900005</v>
      </c>
      <c r="F46" s="459">
        <v>80.888399573749993</v>
      </c>
      <c r="G46" s="460">
        <v>20.222099893437001</v>
      </c>
      <c r="H46" s="462">
        <v>10.382999999999999</v>
      </c>
      <c r="I46" s="459">
        <v>32.186</v>
      </c>
      <c r="J46" s="460">
        <v>11.963900106562001</v>
      </c>
      <c r="K46" s="463">
        <v>0.39790625317799999</v>
      </c>
      <c r="L46" s="150"/>
    </row>
    <row r="47" spans="1:12" ht="14.4" customHeight="1" thickBot="1" x14ac:dyDescent="0.35">
      <c r="A47" s="482" t="s">
        <v>309</v>
      </c>
      <c r="B47" s="464">
        <v>1490.24991078996</v>
      </c>
      <c r="C47" s="464">
        <v>1526.1762699999999</v>
      </c>
      <c r="D47" s="465">
        <v>35.926359210039998</v>
      </c>
      <c r="E47" s="471">
        <v>1.0241076070190001</v>
      </c>
      <c r="F47" s="464">
        <v>1699.6084691542001</v>
      </c>
      <c r="G47" s="465">
        <v>424.90211728855002</v>
      </c>
      <c r="H47" s="467">
        <v>47.266240000000003</v>
      </c>
      <c r="I47" s="464">
        <v>155.33473000000001</v>
      </c>
      <c r="J47" s="465">
        <v>-269.56738728854998</v>
      </c>
      <c r="K47" s="472">
        <v>9.1394419842999994E-2</v>
      </c>
      <c r="L47" s="150"/>
    </row>
    <row r="48" spans="1:12" ht="14.4" customHeight="1" thickBot="1" x14ac:dyDescent="0.35">
      <c r="A48" s="479" t="s">
        <v>45</v>
      </c>
      <c r="B48" s="459">
        <v>405.94661257208202</v>
      </c>
      <c r="C48" s="459">
        <v>375.92858999999999</v>
      </c>
      <c r="D48" s="460">
        <v>-30.018022572081001</v>
      </c>
      <c r="E48" s="461">
        <v>0.92605426023399995</v>
      </c>
      <c r="F48" s="459">
        <v>318.72196820059003</v>
      </c>
      <c r="G48" s="460">
        <v>79.680492050146995</v>
      </c>
      <c r="H48" s="462">
        <v>6.1038399999999999</v>
      </c>
      <c r="I48" s="459">
        <v>13.179919999999999</v>
      </c>
      <c r="J48" s="460">
        <v>-66.500572050146999</v>
      </c>
      <c r="K48" s="463">
        <v>4.1352405277000001E-2</v>
      </c>
      <c r="L48" s="150"/>
    </row>
    <row r="49" spans="1:12" ht="14.4" customHeight="1" thickBot="1" x14ac:dyDescent="0.35">
      <c r="A49" s="483" t="s">
        <v>310</v>
      </c>
      <c r="B49" s="459">
        <v>405.94661257208202</v>
      </c>
      <c r="C49" s="459">
        <v>375.92858999999999</v>
      </c>
      <c r="D49" s="460">
        <v>-30.018022572081001</v>
      </c>
      <c r="E49" s="461">
        <v>0.92605426023399995</v>
      </c>
      <c r="F49" s="459">
        <v>318.72196820059003</v>
      </c>
      <c r="G49" s="460">
        <v>79.680492050146995</v>
      </c>
      <c r="H49" s="462">
        <v>6.1038399999999999</v>
      </c>
      <c r="I49" s="459">
        <v>13.179919999999999</v>
      </c>
      <c r="J49" s="460">
        <v>-66.500572050146999</v>
      </c>
      <c r="K49" s="463">
        <v>4.1352405277000001E-2</v>
      </c>
      <c r="L49" s="150"/>
    </row>
    <row r="50" spans="1:12" ht="14.4" customHeight="1" thickBot="1" x14ac:dyDescent="0.35">
      <c r="A50" s="481" t="s">
        <v>311</v>
      </c>
      <c r="B50" s="459">
        <v>304.56326156191699</v>
      </c>
      <c r="C50" s="459">
        <v>234.97575000000001</v>
      </c>
      <c r="D50" s="460">
        <v>-69.587511561916003</v>
      </c>
      <c r="E50" s="461">
        <v>0.77151705295899997</v>
      </c>
      <c r="F50" s="459">
        <v>192.26413595438399</v>
      </c>
      <c r="G50" s="460">
        <v>48.066033988595997</v>
      </c>
      <c r="H50" s="462">
        <v>0</v>
      </c>
      <c r="I50" s="459">
        <v>1.9601999999999999</v>
      </c>
      <c r="J50" s="460">
        <v>-46.105833988595997</v>
      </c>
      <c r="K50" s="463">
        <v>1.0195349175E-2</v>
      </c>
      <c r="L50" s="150"/>
    </row>
    <row r="51" spans="1:12" ht="14.4" customHeight="1" thickBot="1" x14ac:dyDescent="0.35">
      <c r="A51" s="481" t="s">
        <v>312</v>
      </c>
      <c r="B51" s="459">
        <v>1.383351010165</v>
      </c>
      <c r="C51" s="459">
        <v>52.872199999999999</v>
      </c>
      <c r="D51" s="460">
        <v>51.488848989833997</v>
      </c>
      <c r="E51" s="461">
        <v>38.220379073331003</v>
      </c>
      <c r="F51" s="459">
        <v>43.77582921914</v>
      </c>
      <c r="G51" s="460">
        <v>10.943957304785</v>
      </c>
      <c r="H51" s="462">
        <v>3.2669999999999999</v>
      </c>
      <c r="I51" s="459">
        <v>3.2669999999999999</v>
      </c>
      <c r="J51" s="460">
        <v>-7.6769573047849997</v>
      </c>
      <c r="K51" s="463">
        <v>7.4630225361000002E-2</v>
      </c>
      <c r="L51" s="150"/>
    </row>
    <row r="52" spans="1:12" ht="14.4" customHeight="1" thickBot="1" x14ac:dyDescent="0.35">
      <c r="A52" s="481" t="s">
        <v>313</v>
      </c>
      <c r="B52" s="459">
        <v>49.999999999998998</v>
      </c>
      <c r="C52" s="459">
        <v>43.25562</v>
      </c>
      <c r="D52" s="460">
        <v>-6.7443799999990004</v>
      </c>
      <c r="E52" s="461">
        <v>0.8651124</v>
      </c>
      <c r="F52" s="459">
        <v>40.581173918231997</v>
      </c>
      <c r="G52" s="460">
        <v>10.145293479557999</v>
      </c>
      <c r="H52" s="462">
        <v>0</v>
      </c>
      <c r="I52" s="459">
        <v>0.33879999999999999</v>
      </c>
      <c r="J52" s="460">
        <v>-9.8064934795580001</v>
      </c>
      <c r="K52" s="463">
        <v>8.3486988490000004E-3</v>
      </c>
      <c r="L52" s="150"/>
    </row>
    <row r="53" spans="1:12" ht="14.4" customHeight="1" thickBot="1" x14ac:dyDescent="0.35">
      <c r="A53" s="481" t="s">
        <v>314</v>
      </c>
      <c r="B53" s="459">
        <v>49.999999999998998</v>
      </c>
      <c r="C53" s="459">
        <v>44.825020000000002</v>
      </c>
      <c r="D53" s="460">
        <v>-5.1749799999989996</v>
      </c>
      <c r="E53" s="461">
        <v>0.89650039999999998</v>
      </c>
      <c r="F53" s="459">
        <v>42.100829108832002</v>
      </c>
      <c r="G53" s="460">
        <v>10.525207277208001</v>
      </c>
      <c r="H53" s="462">
        <v>2.83684</v>
      </c>
      <c r="I53" s="459">
        <v>7.6139200000000002</v>
      </c>
      <c r="J53" s="460">
        <v>-2.9112872772079998</v>
      </c>
      <c r="K53" s="463">
        <v>0.180849645034</v>
      </c>
      <c r="L53" s="150"/>
    </row>
    <row r="54" spans="1:12" ht="14.4" customHeight="1" thickBot="1" x14ac:dyDescent="0.35">
      <c r="A54" s="484" t="s">
        <v>46</v>
      </c>
      <c r="B54" s="464">
        <v>0</v>
      </c>
      <c r="C54" s="464">
        <v>134.73400000000001</v>
      </c>
      <c r="D54" s="465">
        <v>134.73400000000001</v>
      </c>
      <c r="E54" s="466" t="s">
        <v>266</v>
      </c>
      <c r="F54" s="464">
        <v>0</v>
      </c>
      <c r="G54" s="465">
        <v>0</v>
      </c>
      <c r="H54" s="467">
        <v>4.0880000000000001</v>
      </c>
      <c r="I54" s="464">
        <v>15.568</v>
      </c>
      <c r="J54" s="465">
        <v>15.568</v>
      </c>
      <c r="K54" s="468" t="s">
        <v>266</v>
      </c>
      <c r="L54" s="150"/>
    </row>
    <row r="55" spans="1:12" ht="14.4" customHeight="1" thickBot="1" x14ac:dyDescent="0.35">
      <c r="A55" s="480" t="s">
        <v>315</v>
      </c>
      <c r="B55" s="464">
        <v>0</v>
      </c>
      <c r="C55" s="464">
        <v>76.164000000000001</v>
      </c>
      <c r="D55" s="465">
        <v>76.164000000000001</v>
      </c>
      <c r="E55" s="466" t="s">
        <v>266</v>
      </c>
      <c r="F55" s="464">
        <v>0</v>
      </c>
      <c r="G55" s="465">
        <v>0</v>
      </c>
      <c r="H55" s="467">
        <v>4.0880000000000001</v>
      </c>
      <c r="I55" s="464">
        <v>15.568</v>
      </c>
      <c r="J55" s="465">
        <v>15.568</v>
      </c>
      <c r="K55" s="468" t="s">
        <v>266</v>
      </c>
      <c r="L55" s="150"/>
    </row>
    <row r="56" spans="1:12" ht="14.4" customHeight="1" thickBot="1" x14ac:dyDescent="0.35">
      <c r="A56" s="481" t="s">
        <v>316</v>
      </c>
      <c r="B56" s="459">
        <v>0</v>
      </c>
      <c r="C56" s="459">
        <v>71.364000000000004</v>
      </c>
      <c r="D56" s="460">
        <v>71.364000000000004</v>
      </c>
      <c r="E56" s="469" t="s">
        <v>266</v>
      </c>
      <c r="F56" s="459">
        <v>0</v>
      </c>
      <c r="G56" s="460">
        <v>0</v>
      </c>
      <c r="H56" s="462">
        <v>3.6379999999999999</v>
      </c>
      <c r="I56" s="459">
        <v>15.118</v>
      </c>
      <c r="J56" s="460">
        <v>15.118</v>
      </c>
      <c r="K56" s="470" t="s">
        <v>266</v>
      </c>
      <c r="L56" s="150"/>
    </row>
    <row r="57" spans="1:12" ht="14.4" customHeight="1" thickBot="1" x14ac:dyDescent="0.35">
      <c r="A57" s="481" t="s">
        <v>317</v>
      </c>
      <c r="B57" s="459">
        <v>0</v>
      </c>
      <c r="C57" s="459">
        <v>4.8</v>
      </c>
      <c r="D57" s="460">
        <v>4.8</v>
      </c>
      <c r="E57" s="469" t="s">
        <v>266</v>
      </c>
      <c r="F57" s="459">
        <v>0</v>
      </c>
      <c r="G57" s="460">
        <v>0</v>
      </c>
      <c r="H57" s="462">
        <v>0.45</v>
      </c>
      <c r="I57" s="459">
        <v>0.45</v>
      </c>
      <c r="J57" s="460">
        <v>0.45</v>
      </c>
      <c r="K57" s="470" t="s">
        <v>266</v>
      </c>
      <c r="L57" s="150"/>
    </row>
    <row r="58" spans="1:12" ht="14.4" customHeight="1" thickBot="1" x14ac:dyDescent="0.35">
      <c r="A58" s="480" t="s">
        <v>318</v>
      </c>
      <c r="B58" s="464">
        <v>0</v>
      </c>
      <c r="C58" s="464">
        <v>58.569999999998998</v>
      </c>
      <c r="D58" s="465">
        <v>58.569999999998998</v>
      </c>
      <c r="E58" s="466" t="s">
        <v>266</v>
      </c>
      <c r="F58" s="464">
        <v>0</v>
      </c>
      <c r="G58" s="465">
        <v>0</v>
      </c>
      <c r="H58" s="467">
        <v>0</v>
      </c>
      <c r="I58" s="464">
        <v>0</v>
      </c>
      <c r="J58" s="465">
        <v>0</v>
      </c>
      <c r="K58" s="468" t="s">
        <v>266</v>
      </c>
      <c r="L58" s="150"/>
    </row>
    <row r="59" spans="1:12" ht="14.4" customHeight="1" thickBot="1" x14ac:dyDescent="0.35">
      <c r="A59" s="481" t="s">
        <v>319</v>
      </c>
      <c r="B59" s="459">
        <v>0</v>
      </c>
      <c r="C59" s="459">
        <v>58.569999999998998</v>
      </c>
      <c r="D59" s="460">
        <v>58.569999999998998</v>
      </c>
      <c r="E59" s="469" t="s">
        <v>266</v>
      </c>
      <c r="F59" s="459">
        <v>0</v>
      </c>
      <c r="G59" s="460">
        <v>0</v>
      </c>
      <c r="H59" s="462">
        <v>0</v>
      </c>
      <c r="I59" s="459">
        <v>0</v>
      </c>
      <c r="J59" s="460">
        <v>0</v>
      </c>
      <c r="K59" s="470" t="s">
        <v>266</v>
      </c>
      <c r="L59" s="150"/>
    </row>
    <row r="60" spans="1:12" ht="14.4" customHeight="1" thickBot="1" x14ac:dyDescent="0.35">
      <c r="A60" s="479" t="s">
        <v>47</v>
      </c>
      <c r="B60" s="459">
        <v>1084.30329821788</v>
      </c>
      <c r="C60" s="459">
        <v>1015.51368</v>
      </c>
      <c r="D60" s="460">
        <v>-68.789618217877006</v>
      </c>
      <c r="E60" s="461">
        <v>0.93655869318899998</v>
      </c>
      <c r="F60" s="459">
        <v>1380.88650095361</v>
      </c>
      <c r="G60" s="460">
        <v>345.22162523840302</v>
      </c>
      <c r="H60" s="462">
        <v>37.074399999999997</v>
      </c>
      <c r="I60" s="459">
        <v>126.58681</v>
      </c>
      <c r="J60" s="460">
        <v>-218.63481523840301</v>
      </c>
      <c r="K60" s="463">
        <v>9.1670683949999998E-2</v>
      </c>
      <c r="L60" s="150"/>
    </row>
    <row r="61" spans="1:12" ht="14.4" customHeight="1" thickBot="1" x14ac:dyDescent="0.35">
      <c r="A61" s="480" t="s">
        <v>320</v>
      </c>
      <c r="B61" s="464">
        <v>0</v>
      </c>
      <c r="C61" s="464">
        <v>2.828449999999</v>
      </c>
      <c r="D61" s="465">
        <v>2.828449999999</v>
      </c>
      <c r="E61" s="466" t="s">
        <v>291</v>
      </c>
      <c r="F61" s="464">
        <v>0</v>
      </c>
      <c r="G61" s="465">
        <v>0</v>
      </c>
      <c r="H61" s="467">
        <v>0</v>
      </c>
      <c r="I61" s="464">
        <v>0</v>
      </c>
      <c r="J61" s="465">
        <v>0</v>
      </c>
      <c r="K61" s="472">
        <v>0</v>
      </c>
      <c r="L61" s="150"/>
    </row>
    <row r="62" spans="1:12" ht="14.4" customHeight="1" thickBot="1" x14ac:dyDescent="0.35">
      <c r="A62" s="481" t="s">
        <v>321</v>
      </c>
      <c r="B62" s="459">
        <v>0</v>
      </c>
      <c r="C62" s="459">
        <v>2.828449999999</v>
      </c>
      <c r="D62" s="460">
        <v>2.828449999999</v>
      </c>
      <c r="E62" s="469" t="s">
        <v>291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63">
        <v>0</v>
      </c>
      <c r="L62" s="150"/>
    </row>
    <row r="63" spans="1:12" ht="14.4" customHeight="1" thickBot="1" x14ac:dyDescent="0.35">
      <c r="A63" s="480" t="s">
        <v>322</v>
      </c>
      <c r="B63" s="464">
        <v>38.739524529577999</v>
      </c>
      <c r="C63" s="464">
        <v>42.003259999999997</v>
      </c>
      <c r="D63" s="465">
        <v>3.263735470421</v>
      </c>
      <c r="E63" s="471">
        <v>1.0842482067100001</v>
      </c>
      <c r="F63" s="464">
        <v>41.495417365441</v>
      </c>
      <c r="G63" s="465">
        <v>10.37385434136</v>
      </c>
      <c r="H63" s="467">
        <v>4.4249400000000003</v>
      </c>
      <c r="I63" s="464">
        <v>12.75005</v>
      </c>
      <c r="J63" s="465">
        <v>2.3761956586389998</v>
      </c>
      <c r="K63" s="472">
        <v>0.30726405009199997</v>
      </c>
      <c r="L63" s="150"/>
    </row>
    <row r="64" spans="1:12" ht="14.4" customHeight="1" thickBot="1" x14ac:dyDescent="0.35">
      <c r="A64" s="481" t="s">
        <v>323</v>
      </c>
      <c r="B64" s="459">
        <v>28.323295698664001</v>
      </c>
      <c r="C64" s="459">
        <v>31.676600000000001</v>
      </c>
      <c r="D64" s="460">
        <v>3.3533043013350001</v>
      </c>
      <c r="E64" s="461">
        <v>1.1183938598459999</v>
      </c>
      <c r="F64" s="459">
        <v>30.875383554245001</v>
      </c>
      <c r="G64" s="460">
        <v>7.7188458885609998</v>
      </c>
      <c r="H64" s="462">
        <v>3.4672000000000001</v>
      </c>
      <c r="I64" s="459">
        <v>9.6880000000000006</v>
      </c>
      <c r="J64" s="460">
        <v>1.969154111438</v>
      </c>
      <c r="K64" s="463">
        <v>0.31377747851999999</v>
      </c>
      <c r="L64" s="150"/>
    </row>
    <row r="65" spans="1:12" ht="14.4" customHeight="1" thickBot="1" x14ac:dyDescent="0.35">
      <c r="A65" s="481" t="s">
        <v>324</v>
      </c>
      <c r="B65" s="459">
        <v>10.416228830912999</v>
      </c>
      <c r="C65" s="459">
        <v>10.32666</v>
      </c>
      <c r="D65" s="460">
        <v>-8.9568830912999997E-2</v>
      </c>
      <c r="E65" s="461">
        <v>0.99140103079800002</v>
      </c>
      <c r="F65" s="459">
        <v>10.620033811196</v>
      </c>
      <c r="G65" s="460">
        <v>2.6550084527990001</v>
      </c>
      <c r="H65" s="462">
        <v>0.95774000000000004</v>
      </c>
      <c r="I65" s="459">
        <v>3.0620500000000002</v>
      </c>
      <c r="J65" s="460">
        <v>0.40704154720000002</v>
      </c>
      <c r="K65" s="463">
        <v>0.288327707278</v>
      </c>
      <c r="L65" s="150"/>
    </row>
    <row r="66" spans="1:12" ht="14.4" customHeight="1" thickBot="1" x14ac:dyDescent="0.35">
      <c r="A66" s="480" t="s">
        <v>325</v>
      </c>
      <c r="B66" s="464">
        <v>25</v>
      </c>
      <c r="C66" s="464">
        <v>20.608000000000001</v>
      </c>
      <c r="D66" s="465">
        <v>-4.3920000000000003</v>
      </c>
      <c r="E66" s="471">
        <v>0.82431999999899996</v>
      </c>
      <c r="F66" s="464">
        <v>27.440013654967998</v>
      </c>
      <c r="G66" s="465">
        <v>6.8600034137419996</v>
      </c>
      <c r="H66" s="467">
        <v>0</v>
      </c>
      <c r="I66" s="464">
        <v>15.59834</v>
      </c>
      <c r="J66" s="465">
        <v>8.7383365862570006</v>
      </c>
      <c r="K66" s="472">
        <v>0.56845234102700004</v>
      </c>
      <c r="L66" s="150"/>
    </row>
    <row r="67" spans="1:12" ht="14.4" customHeight="1" thickBot="1" x14ac:dyDescent="0.35">
      <c r="A67" s="481" t="s">
        <v>326</v>
      </c>
      <c r="B67" s="459">
        <v>2</v>
      </c>
      <c r="C67" s="459">
        <v>2.7</v>
      </c>
      <c r="D67" s="460">
        <v>0.69999999999899998</v>
      </c>
      <c r="E67" s="461">
        <v>1.35</v>
      </c>
      <c r="F67" s="459">
        <v>2.8394366197180001</v>
      </c>
      <c r="G67" s="460">
        <v>0.70985915492899998</v>
      </c>
      <c r="H67" s="462">
        <v>0</v>
      </c>
      <c r="I67" s="459">
        <v>0.67500000000000004</v>
      </c>
      <c r="J67" s="460">
        <v>-3.4859154928999998E-2</v>
      </c>
      <c r="K67" s="463">
        <v>0.23772321428500001</v>
      </c>
      <c r="L67" s="150"/>
    </row>
    <row r="68" spans="1:12" ht="14.4" customHeight="1" thickBot="1" x14ac:dyDescent="0.35">
      <c r="A68" s="481" t="s">
        <v>327</v>
      </c>
      <c r="B68" s="459">
        <v>23</v>
      </c>
      <c r="C68" s="459">
        <v>17.908000000000001</v>
      </c>
      <c r="D68" s="460">
        <v>-5.0919999999999996</v>
      </c>
      <c r="E68" s="461">
        <v>0.77860869565199997</v>
      </c>
      <c r="F68" s="459">
        <v>24.600577035249</v>
      </c>
      <c r="G68" s="460">
        <v>6.1501442588120003</v>
      </c>
      <c r="H68" s="462">
        <v>0</v>
      </c>
      <c r="I68" s="459">
        <v>14.92334</v>
      </c>
      <c r="J68" s="460">
        <v>8.7731957411869992</v>
      </c>
      <c r="K68" s="463">
        <v>0.60662560795200005</v>
      </c>
      <c r="L68" s="150"/>
    </row>
    <row r="69" spans="1:12" ht="14.4" customHeight="1" thickBot="1" x14ac:dyDescent="0.35">
      <c r="A69" s="480" t="s">
        <v>328</v>
      </c>
      <c r="B69" s="464">
        <v>275.33534641976303</v>
      </c>
      <c r="C69" s="464">
        <v>263.86840999999998</v>
      </c>
      <c r="D69" s="465">
        <v>-11.466936419763</v>
      </c>
      <c r="E69" s="471">
        <v>0.95835283566399998</v>
      </c>
      <c r="F69" s="464">
        <v>295.332630834459</v>
      </c>
      <c r="G69" s="465">
        <v>73.833157708613996</v>
      </c>
      <c r="H69" s="467">
        <v>23.021889999999999</v>
      </c>
      <c r="I69" s="464">
        <v>67.51885</v>
      </c>
      <c r="J69" s="465">
        <v>-6.3143077086139998</v>
      </c>
      <c r="K69" s="472">
        <v>0.22861967473399999</v>
      </c>
      <c r="L69" s="150"/>
    </row>
    <row r="70" spans="1:12" ht="14.4" customHeight="1" thickBot="1" x14ac:dyDescent="0.35">
      <c r="A70" s="481" t="s">
        <v>329</v>
      </c>
      <c r="B70" s="459">
        <v>236</v>
      </c>
      <c r="C70" s="459">
        <v>228.29633999999999</v>
      </c>
      <c r="D70" s="460">
        <v>-7.7036600000000002</v>
      </c>
      <c r="E70" s="461">
        <v>0.96735737288099999</v>
      </c>
      <c r="F70" s="459">
        <v>259.75243803257098</v>
      </c>
      <c r="G70" s="460">
        <v>64.938109508142006</v>
      </c>
      <c r="H70" s="462">
        <v>20.050249999999998</v>
      </c>
      <c r="I70" s="459">
        <v>58.684649999999998</v>
      </c>
      <c r="J70" s="460">
        <v>-6.2534595081419999</v>
      </c>
      <c r="K70" s="463">
        <v>0.22592530966900001</v>
      </c>
      <c r="L70" s="150"/>
    </row>
    <row r="71" spans="1:12" ht="14.4" customHeight="1" thickBot="1" x14ac:dyDescent="0.35">
      <c r="A71" s="481" t="s">
        <v>330</v>
      </c>
      <c r="B71" s="459">
        <v>0.40874392592300002</v>
      </c>
      <c r="C71" s="459">
        <v>0.36399999999999999</v>
      </c>
      <c r="D71" s="460">
        <v>-4.4743925923E-2</v>
      </c>
      <c r="E71" s="461">
        <v>0.89053311111099998</v>
      </c>
      <c r="F71" s="459">
        <v>0</v>
      </c>
      <c r="G71" s="460">
        <v>0</v>
      </c>
      <c r="H71" s="462">
        <v>0</v>
      </c>
      <c r="I71" s="459">
        <v>0.182</v>
      </c>
      <c r="J71" s="460">
        <v>0.182</v>
      </c>
      <c r="K71" s="470" t="s">
        <v>266</v>
      </c>
      <c r="L71" s="150"/>
    </row>
    <row r="72" spans="1:12" ht="14.4" customHeight="1" thickBot="1" x14ac:dyDescent="0.35">
      <c r="A72" s="481" t="s">
        <v>331</v>
      </c>
      <c r="B72" s="459">
        <v>38.926602493840001</v>
      </c>
      <c r="C72" s="459">
        <v>35.208069999999999</v>
      </c>
      <c r="D72" s="460">
        <v>-3.7185324938400002</v>
      </c>
      <c r="E72" s="461">
        <v>0.90447323281199998</v>
      </c>
      <c r="F72" s="459">
        <v>35.580192801888003</v>
      </c>
      <c r="G72" s="460">
        <v>8.8950482004720008</v>
      </c>
      <c r="H72" s="462">
        <v>2.9716399999999998</v>
      </c>
      <c r="I72" s="459">
        <v>8.6522000000000006</v>
      </c>
      <c r="J72" s="460">
        <v>-0.24284820047200001</v>
      </c>
      <c r="K72" s="463">
        <v>0.24317462381800001</v>
      </c>
      <c r="L72" s="150"/>
    </row>
    <row r="73" spans="1:12" ht="14.4" customHeight="1" thickBot="1" x14ac:dyDescent="0.35">
      <c r="A73" s="480" t="s">
        <v>332</v>
      </c>
      <c r="B73" s="464">
        <v>475.228427268536</v>
      </c>
      <c r="C73" s="464">
        <v>562.54259999999999</v>
      </c>
      <c r="D73" s="465">
        <v>87.314172731463003</v>
      </c>
      <c r="E73" s="471">
        <v>1.183730954886</v>
      </c>
      <c r="F73" s="464">
        <v>675.08293070908906</v>
      </c>
      <c r="G73" s="465">
        <v>168.77073267727201</v>
      </c>
      <c r="H73" s="467">
        <v>9.6275700000000004</v>
      </c>
      <c r="I73" s="464">
        <v>30.719570000000001</v>
      </c>
      <c r="J73" s="465">
        <v>-138.051162677272</v>
      </c>
      <c r="K73" s="472">
        <v>4.5504883330000002E-2</v>
      </c>
      <c r="L73" s="150"/>
    </row>
    <row r="74" spans="1:12" ht="14.4" customHeight="1" thickBot="1" x14ac:dyDescent="0.35">
      <c r="A74" s="481" t="s">
        <v>333</v>
      </c>
      <c r="B74" s="459">
        <v>0</v>
      </c>
      <c r="C74" s="459">
        <v>12.934900000000001</v>
      </c>
      <c r="D74" s="460">
        <v>12.934900000000001</v>
      </c>
      <c r="E74" s="469" t="s">
        <v>291</v>
      </c>
      <c r="F74" s="459">
        <v>0</v>
      </c>
      <c r="G74" s="460">
        <v>0</v>
      </c>
      <c r="H74" s="462">
        <v>0</v>
      </c>
      <c r="I74" s="459">
        <v>0</v>
      </c>
      <c r="J74" s="460">
        <v>0</v>
      </c>
      <c r="K74" s="470" t="s">
        <v>266</v>
      </c>
      <c r="L74" s="150"/>
    </row>
    <row r="75" spans="1:12" ht="14.4" customHeight="1" thickBot="1" x14ac:dyDescent="0.35">
      <c r="A75" s="481" t="s">
        <v>334</v>
      </c>
      <c r="B75" s="459">
        <v>273.23801520251601</v>
      </c>
      <c r="C75" s="459">
        <v>363.95447000000001</v>
      </c>
      <c r="D75" s="460">
        <v>90.716454797484005</v>
      </c>
      <c r="E75" s="461">
        <v>1.3320052472570001</v>
      </c>
      <c r="F75" s="459">
        <v>459.54662533480501</v>
      </c>
      <c r="G75" s="460">
        <v>114.886656333701</v>
      </c>
      <c r="H75" s="462">
        <v>8.5506700000000002</v>
      </c>
      <c r="I75" s="459">
        <v>18.449670000000001</v>
      </c>
      <c r="J75" s="460">
        <v>-96.436986333701</v>
      </c>
      <c r="K75" s="463">
        <v>4.0147547567000001E-2</v>
      </c>
      <c r="L75" s="150"/>
    </row>
    <row r="76" spans="1:12" ht="14.4" customHeight="1" thickBot="1" x14ac:dyDescent="0.35">
      <c r="A76" s="481" t="s">
        <v>335</v>
      </c>
      <c r="B76" s="459">
        <v>15</v>
      </c>
      <c r="C76" s="459">
        <v>9.6989999999999998</v>
      </c>
      <c r="D76" s="460">
        <v>-5.3010000000000002</v>
      </c>
      <c r="E76" s="461">
        <v>0.64659999999999995</v>
      </c>
      <c r="F76" s="459">
        <v>15.544532759457001</v>
      </c>
      <c r="G76" s="460">
        <v>3.8861331898640001</v>
      </c>
      <c r="H76" s="462">
        <v>0</v>
      </c>
      <c r="I76" s="459">
        <v>0</v>
      </c>
      <c r="J76" s="460">
        <v>-3.8861331898640001</v>
      </c>
      <c r="K76" s="463">
        <v>0</v>
      </c>
      <c r="L76" s="150"/>
    </row>
    <row r="77" spans="1:12" ht="14.4" customHeight="1" thickBot="1" x14ac:dyDescent="0.35">
      <c r="A77" s="481" t="s">
        <v>336</v>
      </c>
      <c r="B77" s="459">
        <v>185.28001220453299</v>
      </c>
      <c r="C77" s="459">
        <v>173.66459</v>
      </c>
      <c r="D77" s="460">
        <v>-11.615422204532999</v>
      </c>
      <c r="E77" s="461">
        <v>0.93730882211</v>
      </c>
      <c r="F77" s="459">
        <v>197.82051572174001</v>
      </c>
      <c r="G77" s="460">
        <v>49.455128930435002</v>
      </c>
      <c r="H77" s="462">
        <v>0</v>
      </c>
      <c r="I77" s="459">
        <v>11.193</v>
      </c>
      <c r="J77" s="460">
        <v>-38.262128930434997</v>
      </c>
      <c r="K77" s="463">
        <v>5.6581593467000001E-2</v>
      </c>
      <c r="L77" s="150"/>
    </row>
    <row r="78" spans="1:12" ht="14.4" customHeight="1" thickBot="1" x14ac:dyDescent="0.35">
      <c r="A78" s="481" t="s">
        <v>337</v>
      </c>
      <c r="B78" s="459">
        <v>1.7103998614860001</v>
      </c>
      <c r="C78" s="459">
        <v>2.2896399999999999</v>
      </c>
      <c r="D78" s="460">
        <v>0.57924013851300005</v>
      </c>
      <c r="E78" s="461">
        <v>1.338657732355</v>
      </c>
      <c r="F78" s="459">
        <v>2.1712568930849998</v>
      </c>
      <c r="G78" s="460">
        <v>0.54281422327100004</v>
      </c>
      <c r="H78" s="462">
        <v>1.0769</v>
      </c>
      <c r="I78" s="459">
        <v>1.0769</v>
      </c>
      <c r="J78" s="460">
        <v>0.53408577672799995</v>
      </c>
      <c r="K78" s="463">
        <v>0.49598000283999999</v>
      </c>
      <c r="L78" s="150"/>
    </row>
    <row r="79" spans="1:12" ht="14.4" customHeight="1" thickBot="1" x14ac:dyDescent="0.35">
      <c r="A79" s="480" t="s">
        <v>338</v>
      </c>
      <c r="B79" s="464">
        <v>270</v>
      </c>
      <c r="C79" s="464">
        <v>123.66296</v>
      </c>
      <c r="D79" s="465">
        <v>-146.33704</v>
      </c>
      <c r="E79" s="471">
        <v>0.458010962962</v>
      </c>
      <c r="F79" s="464">
        <v>341.53550838965401</v>
      </c>
      <c r="G79" s="465">
        <v>85.383877097413006</v>
      </c>
      <c r="H79" s="467">
        <v>0</v>
      </c>
      <c r="I79" s="464">
        <v>0</v>
      </c>
      <c r="J79" s="465">
        <v>-85.383877097413006</v>
      </c>
      <c r="K79" s="472">
        <v>0</v>
      </c>
      <c r="L79" s="150"/>
    </row>
    <row r="80" spans="1:12" ht="14.4" customHeight="1" thickBot="1" x14ac:dyDescent="0.35">
      <c r="A80" s="481" t="s">
        <v>339</v>
      </c>
      <c r="B80" s="459">
        <v>180</v>
      </c>
      <c r="C80" s="459">
        <v>64.571160000000006</v>
      </c>
      <c r="D80" s="460">
        <v>-115.42883999999999</v>
      </c>
      <c r="E80" s="461">
        <v>0.35872866666600001</v>
      </c>
      <c r="F80" s="459">
        <v>193.98030683992599</v>
      </c>
      <c r="G80" s="460">
        <v>48.495076709980999</v>
      </c>
      <c r="H80" s="462">
        <v>0</v>
      </c>
      <c r="I80" s="459">
        <v>0</v>
      </c>
      <c r="J80" s="460">
        <v>-48.495076709980999</v>
      </c>
      <c r="K80" s="463">
        <v>0</v>
      </c>
      <c r="L80" s="150"/>
    </row>
    <row r="81" spans="1:12" ht="14.4" customHeight="1" thickBot="1" x14ac:dyDescent="0.35">
      <c r="A81" s="481" t="s">
        <v>340</v>
      </c>
      <c r="B81" s="459">
        <v>90</v>
      </c>
      <c r="C81" s="459">
        <v>59.091799999999999</v>
      </c>
      <c r="D81" s="460">
        <v>-30.908200000000001</v>
      </c>
      <c r="E81" s="461">
        <v>0.65657555555500002</v>
      </c>
      <c r="F81" s="459">
        <v>147.555201549728</v>
      </c>
      <c r="G81" s="460">
        <v>36.888800387430997</v>
      </c>
      <c r="H81" s="462">
        <v>0</v>
      </c>
      <c r="I81" s="459">
        <v>0</v>
      </c>
      <c r="J81" s="460">
        <v>-36.888800387430997</v>
      </c>
      <c r="K81" s="463">
        <v>0</v>
      </c>
      <c r="L81" s="150"/>
    </row>
    <row r="82" spans="1:12" ht="14.4" customHeight="1" thickBot="1" x14ac:dyDescent="0.35">
      <c r="A82" s="478" t="s">
        <v>48</v>
      </c>
      <c r="B82" s="459">
        <v>17135</v>
      </c>
      <c r="C82" s="459">
        <v>19212.99785</v>
      </c>
      <c r="D82" s="460">
        <v>2077.9978500000002</v>
      </c>
      <c r="E82" s="461">
        <v>1.121272124306</v>
      </c>
      <c r="F82" s="459">
        <v>18881.9959987609</v>
      </c>
      <c r="G82" s="460">
        <v>4720.4989996902204</v>
      </c>
      <c r="H82" s="462">
        <v>1543.5261800000001</v>
      </c>
      <c r="I82" s="459">
        <v>4633.0591400000003</v>
      </c>
      <c r="J82" s="460">
        <v>-87.439859690217006</v>
      </c>
      <c r="K82" s="463">
        <v>0.24536914107499999</v>
      </c>
      <c r="L82" s="150"/>
    </row>
    <row r="83" spans="1:12" ht="14.4" customHeight="1" thickBot="1" x14ac:dyDescent="0.35">
      <c r="A83" s="484" t="s">
        <v>341</v>
      </c>
      <c r="B83" s="464">
        <v>12639</v>
      </c>
      <c r="C83" s="464">
        <v>14170.05</v>
      </c>
      <c r="D83" s="465">
        <v>1531.04999999999</v>
      </c>
      <c r="E83" s="471">
        <v>1.121136957037</v>
      </c>
      <c r="F83" s="464">
        <v>13931.9959987609</v>
      </c>
      <c r="G83" s="465">
        <v>3482.99899969022</v>
      </c>
      <c r="H83" s="467">
        <v>1137.671</v>
      </c>
      <c r="I83" s="464">
        <v>3418.6849999999999</v>
      </c>
      <c r="J83" s="465">
        <v>-64.313999690219006</v>
      </c>
      <c r="K83" s="472">
        <v>0.245383719626</v>
      </c>
      <c r="L83" s="150"/>
    </row>
    <row r="84" spans="1:12" ht="14.4" customHeight="1" thickBot="1" x14ac:dyDescent="0.35">
      <c r="A84" s="480" t="s">
        <v>342</v>
      </c>
      <c r="B84" s="464">
        <v>12484</v>
      </c>
      <c r="C84" s="464">
        <v>13975.272000000001</v>
      </c>
      <c r="D84" s="465">
        <v>1491.2719999999899</v>
      </c>
      <c r="E84" s="471">
        <v>1.1194546619670001</v>
      </c>
      <c r="F84" s="464">
        <v>13750</v>
      </c>
      <c r="G84" s="465">
        <v>3437.49999999999</v>
      </c>
      <c r="H84" s="467">
        <v>1122.271</v>
      </c>
      <c r="I84" s="464">
        <v>3356.5349999999999</v>
      </c>
      <c r="J84" s="465">
        <v>-80.964999999986006</v>
      </c>
      <c r="K84" s="472">
        <v>0.24411163636300001</v>
      </c>
      <c r="L84" s="150"/>
    </row>
    <row r="85" spans="1:12" ht="14.4" customHeight="1" thickBot="1" x14ac:dyDescent="0.35">
      <c r="A85" s="481" t="s">
        <v>343</v>
      </c>
      <c r="B85" s="459">
        <v>12484</v>
      </c>
      <c r="C85" s="459">
        <v>13975.272000000001</v>
      </c>
      <c r="D85" s="460">
        <v>1491.2719999999899</v>
      </c>
      <c r="E85" s="461">
        <v>1.1194546619670001</v>
      </c>
      <c r="F85" s="459">
        <v>13750</v>
      </c>
      <c r="G85" s="460">
        <v>3437.49999999999</v>
      </c>
      <c r="H85" s="462">
        <v>1122.271</v>
      </c>
      <c r="I85" s="459">
        <v>3356.5349999999999</v>
      </c>
      <c r="J85" s="460">
        <v>-80.964999999986006</v>
      </c>
      <c r="K85" s="463">
        <v>0.24411163636300001</v>
      </c>
      <c r="L85" s="150"/>
    </row>
    <row r="86" spans="1:12" ht="14.4" customHeight="1" thickBot="1" x14ac:dyDescent="0.35">
      <c r="A86" s="480" t="s">
        <v>344</v>
      </c>
      <c r="B86" s="464">
        <v>120</v>
      </c>
      <c r="C86" s="464">
        <v>132</v>
      </c>
      <c r="D86" s="465">
        <v>12</v>
      </c>
      <c r="E86" s="471">
        <v>1.1000000000000001</v>
      </c>
      <c r="F86" s="464">
        <v>149.22699876093</v>
      </c>
      <c r="G86" s="465">
        <v>37.306749690232003</v>
      </c>
      <c r="H86" s="467">
        <v>15.4</v>
      </c>
      <c r="I86" s="464">
        <v>46.8</v>
      </c>
      <c r="J86" s="465">
        <v>9.4932503097669994</v>
      </c>
      <c r="K86" s="472">
        <v>0.31361617125899999</v>
      </c>
      <c r="L86" s="150"/>
    </row>
    <row r="87" spans="1:12" ht="14.4" customHeight="1" thickBot="1" x14ac:dyDescent="0.35">
      <c r="A87" s="481" t="s">
        <v>345</v>
      </c>
      <c r="B87" s="459">
        <v>120</v>
      </c>
      <c r="C87" s="459">
        <v>132</v>
      </c>
      <c r="D87" s="460">
        <v>12</v>
      </c>
      <c r="E87" s="461">
        <v>1.1000000000000001</v>
      </c>
      <c r="F87" s="459">
        <v>149.22699876093</v>
      </c>
      <c r="G87" s="460">
        <v>37.306749690232003</v>
      </c>
      <c r="H87" s="462">
        <v>15.4</v>
      </c>
      <c r="I87" s="459">
        <v>46.8</v>
      </c>
      <c r="J87" s="460">
        <v>9.4932503097669994</v>
      </c>
      <c r="K87" s="463">
        <v>0.31361617125899999</v>
      </c>
      <c r="L87" s="150"/>
    </row>
    <row r="88" spans="1:12" ht="14.4" customHeight="1" thickBot="1" x14ac:dyDescent="0.35">
      <c r="A88" s="480" t="s">
        <v>346</v>
      </c>
      <c r="B88" s="464">
        <v>35</v>
      </c>
      <c r="C88" s="464">
        <v>32.027999999999999</v>
      </c>
      <c r="D88" s="465">
        <v>-2.972</v>
      </c>
      <c r="E88" s="471">
        <v>0.91508571428499996</v>
      </c>
      <c r="F88" s="464">
        <v>32.768999999999998</v>
      </c>
      <c r="G88" s="465">
        <v>8.1922499999999996</v>
      </c>
      <c r="H88" s="467">
        <v>0</v>
      </c>
      <c r="I88" s="464">
        <v>15.35</v>
      </c>
      <c r="J88" s="465">
        <v>7.1577500000000001</v>
      </c>
      <c r="K88" s="472">
        <v>0.46843052885300002</v>
      </c>
      <c r="L88" s="150"/>
    </row>
    <row r="89" spans="1:12" ht="14.4" customHeight="1" thickBot="1" x14ac:dyDescent="0.35">
      <c r="A89" s="481" t="s">
        <v>347</v>
      </c>
      <c r="B89" s="459">
        <v>35</v>
      </c>
      <c r="C89" s="459">
        <v>32.027999999999999</v>
      </c>
      <c r="D89" s="460">
        <v>-2.972</v>
      </c>
      <c r="E89" s="461">
        <v>0.91508571428499996</v>
      </c>
      <c r="F89" s="459">
        <v>32.768999999999998</v>
      </c>
      <c r="G89" s="460">
        <v>8.1922499999999996</v>
      </c>
      <c r="H89" s="462">
        <v>0</v>
      </c>
      <c r="I89" s="459">
        <v>15.35</v>
      </c>
      <c r="J89" s="460">
        <v>7.1577500000000001</v>
      </c>
      <c r="K89" s="463">
        <v>0.46843052885300002</v>
      </c>
      <c r="L89" s="150"/>
    </row>
    <row r="90" spans="1:12" ht="14.4" customHeight="1" thickBot="1" x14ac:dyDescent="0.35">
      <c r="A90" s="483" t="s">
        <v>348</v>
      </c>
      <c r="B90" s="459">
        <v>0</v>
      </c>
      <c r="C90" s="459">
        <v>30.75</v>
      </c>
      <c r="D90" s="460">
        <v>30.75</v>
      </c>
      <c r="E90" s="469" t="s">
        <v>291</v>
      </c>
      <c r="F90" s="459">
        <v>0</v>
      </c>
      <c r="G90" s="460">
        <v>0</v>
      </c>
      <c r="H90" s="462">
        <v>0</v>
      </c>
      <c r="I90" s="459">
        <v>0</v>
      </c>
      <c r="J90" s="460">
        <v>0</v>
      </c>
      <c r="K90" s="470" t="s">
        <v>266</v>
      </c>
      <c r="L90" s="150"/>
    </row>
    <row r="91" spans="1:12" ht="14.4" customHeight="1" thickBot="1" x14ac:dyDescent="0.35">
      <c r="A91" s="481" t="s">
        <v>349</v>
      </c>
      <c r="B91" s="459">
        <v>0</v>
      </c>
      <c r="C91" s="459">
        <v>30.75</v>
      </c>
      <c r="D91" s="460">
        <v>30.75</v>
      </c>
      <c r="E91" s="469" t="s">
        <v>291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70" t="s">
        <v>266</v>
      </c>
      <c r="L91" s="150"/>
    </row>
    <row r="92" spans="1:12" ht="14.4" customHeight="1" thickBot="1" x14ac:dyDescent="0.35">
      <c r="A92" s="479" t="s">
        <v>350</v>
      </c>
      <c r="B92" s="459">
        <v>4245.99999999999</v>
      </c>
      <c r="C92" s="459">
        <v>4762.8097699999998</v>
      </c>
      <c r="D92" s="460">
        <v>516.80977000000496</v>
      </c>
      <c r="E92" s="461">
        <v>1.1217168558640001</v>
      </c>
      <c r="F92" s="459">
        <v>4675</v>
      </c>
      <c r="G92" s="460">
        <v>1168.75</v>
      </c>
      <c r="H92" s="462">
        <v>383.40820000000099</v>
      </c>
      <c r="I92" s="459">
        <v>1146.93247</v>
      </c>
      <c r="J92" s="460">
        <v>-21.817529999998001</v>
      </c>
      <c r="K92" s="463">
        <v>0.24533314866299999</v>
      </c>
      <c r="L92" s="150"/>
    </row>
    <row r="93" spans="1:12" ht="14.4" customHeight="1" thickBot="1" x14ac:dyDescent="0.35">
      <c r="A93" s="480" t="s">
        <v>351</v>
      </c>
      <c r="B93" s="464">
        <v>1124</v>
      </c>
      <c r="C93" s="464">
        <v>1261.6228000000001</v>
      </c>
      <c r="D93" s="465">
        <v>137.62280000000499</v>
      </c>
      <c r="E93" s="471">
        <v>1.1224402135230001</v>
      </c>
      <c r="F93" s="464">
        <v>1237.5</v>
      </c>
      <c r="G93" s="465">
        <v>309.37500000000102</v>
      </c>
      <c r="H93" s="467">
        <v>101.49045</v>
      </c>
      <c r="I93" s="464">
        <v>303.59872000000001</v>
      </c>
      <c r="J93" s="465">
        <v>-5.7762799999999999</v>
      </c>
      <c r="K93" s="472">
        <v>0.245332298989</v>
      </c>
      <c r="L93" s="150"/>
    </row>
    <row r="94" spans="1:12" ht="14.4" customHeight="1" thickBot="1" x14ac:dyDescent="0.35">
      <c r="A94" s="481" t="s">
        <v>352</v>
      </c>
      <c r="B94" s="459">
        <v>1124</v>
      </c>
      <c r="C94" s="459">
        <v>1261.6228000000001</v>
      </c>
      <c r="D94" s="460">
        <v>137.62280000000499</v>
      </c>
      <c r="E94" s="461">
        <v>1.1224402135230001</v>
      </c>
      <c r="F94" s="459">
        <v>1237.5</v>
      </c>
      <c r="G94" s="460">
        <v>309.37500000000102</v>
      </c>
      <c r="H94" s="462">
        <v>101.49045</v>
      </c>
      <c r="I94" s="459">
        <v>303.59872000000001</v>
      </c>
      <c r="J94" s="460">
        <v>-5.7762799999999999</v>
      </c>
      <c r="K94" s="463">
        <v>0.245332298989</v>
      </c>
      <c r="L94" s="150"/>
    </row>
    <row r="95" spans="1:12" ht="14.4" customHeight="1" thickBot="1" x14ac:dyDescent="0.35">
      <c r="A95" s="480" t="s">
        <v>353</v>
      </c>
      <c r="B95" s="464">
        <v>3122</v>
      </c>
      <c r="C95" s="464">
        <v>3501.1869700000002</v>
      </c>
      <c r="D95" s="465">
        <v>379.186970000001</v>
      </c>
      <c r="E95" s="471">
        <v>1.121456428571</v>
      </c>
      <c r="F95" s="464">
        <v>3437.5</v>
      </c>
      <c r="G95" s="465">
        <v>859.37499999999898</v>
      </c>
      <c r="H95" s="467">
        <v>281.91775000000098</v>
      </c>
      <c r="I95" s="464">
        <v>843.33375000000103</v>
      </c>
      <c r="J95" s="465">
        <v>-16.041249999998001</v>
      </c>
      <c r="K95" s="472">
        <v>0.245333454545</v>
      </c>
      <c r="L95" s="150"/>
    </row>
    <row r="96" spans="1:12" ht="14.4" customHeight="1" thickBot="1" x14ac:dyDescent="0.35">
      <c r="A96" s="481" t="s">
        <v>354</v>
      </c>
      <c r="B96" s="459">
        <v>3122</v>
      </c>
      <c r="C96" s="459">
        <v>3501.1869700000002</v>
      </c>
      <c r="D96" s="460">
        <v>379.186970000001</v>
      </c>
      <c r="E96" s="461">
        <v>1.121456428571</v>
      </c>
      <c r="F96" s="459">
        <v>3437.5</v>
      </c>
      <c r="G96" s="460">
        <v>859.37499999999898</v>
      </c>
      <c r="H96" s="462">
        <v>281.91775000000098</v>
      </c>
      <c r="I96" s="459">
        <v>843.33375000000103</v>
      </c>
      <c r="J96" s="460">
        <v>-16.041249999998001</v>
      </c>
      <c r="K96" s="463">
        <v>0.245333454545</v>
      </c>
      <c r="L96" s="150"/>
    </row>
    <row r="97" spans="1:12" ht="14.4" customHeight="1" thickBot="1" x14ac:dyDescent="0.35">
      <c r="A97" s="479" t="s">
        <v>355</v>
      </c>
      <c r="B97" s="459">
        <v>250</v>
      </c>
      <c r="C97" s="459">
        <v>280.13808</v>
      </c>
      <c r="D97" s="460">
        <v>30.138079999999</v>
      </c>
      <c r="E97" s="461">
        <v>1.12055232</v>
      </c>
      <c r="F97" s="459">
        <v>275.00000000000102</v>
      </c>
      <c r="G97" s="460">
        <v>68.75</v>
      </c>
      <c r="H97" s="462">
        <v>22.44698</v>
      </c>
      <c r="I97" s="459">
        <v>67.441670000000002</v>
      </c>
      <c r="J97" s="460">
        <v>-1.30833</v>
      </c>
      <c r="K97" s="463">
        <v>0.245242436363</v>
      </c>
      <c r="L97" s="150"/>
    </row>
    <row r="98" spans="1:12" ht="14.4" customHeight="1" thickBot="1" x14ac:dyDescent="0.35">
      <c r="A98" s="480" t="s">
        <v>356</v>
      </c>
      <c r="B98" s="464">
        <v>250</v>
      </c>
      <c r="C98" s="464">
        <v>280.13808</v>
      </c>
      <c r="D98" s="465">
        <v>30.138079999999</v>
      </c>
      <c r="E98" s="471">
        <v>1.12055232</v>
      </c>
      <c r="F98" s="464">
        <v>275.00000000000102</v>
      </c>
      <c r="G98" s="465">
        <v>68.75</v>
      </c>
      <c r="H98" s="467">
        <v>22.44698</v>
      </c>
      <c r="I98" s="464">
        <v>67.441670000000002</v>
      </c>
      <c r="J98" s="465">
        <v>-1.30833</v>
      </c>
      <c r="K98" s="472">
        <v>0.245242436363</v>
      </c>
      <c r="L98" s="150"/>
    </row>
    <row r="99" spans="1:12" ht="14.4" customHeight="1" thickBot="1" x14ac:dyDescent="0.35">
      <c r="A99" s="481" t="s">
        <v>357</v>
      </c>
      <c r="B99" s="459">
        <v>250</v>
      </c>
      <c r="C99" s="459">
        <v>280.13808</v>
      </c>
      <c r="D99" s="460">
        <v>30.138079999999</v>
      </c>
      <c r="E99" s="461">
        <v>1.12055232</v>
      </c>
      <c r="F99" s="459">
        <v>275.00000000000102</v>
      </c>
      <c r="G99" s="460">
        <v>68.75</v>
      </c>
      <c r="H99" s="462">
        <v>22.44698</v>
      </c>
      <c r="I99" s="459">
        <v>67.441670000000002</v>
      </c>
      <c r="J99" s="460">
        <v>-1.30833</v>
      </c>
      <c r="K99" s="463">
        <v>0.245242436363</v>
      </c>
      <c r="L99" s="150"/>
    </row>
    <row r="100" spans="1:12" ht="14.4" customHeight="1" thickBot="1" x14ac:dyDescent="0.35">
      <c r="A100" s="478" t="s">
        <v>358</v>
      </c>
      <c r="B100" s="459">
        <v>0</v>
      </c>
      <c r="C100" s="459">
        <v>146.37988000000001</v>
      </c>
      <c r="D100" s="460">
        <v>146.37988000000001</v>
      </c>
      <c r="E100" s="469" t="s">
        <v>266</v>
      </c>
      <c r="F100" s="459">
        <v>133.689545566437</v>
      </c>
      <c r="G100" s="460">
        <v>33.422386391609002</v>
      </c>
      <c r="H100" s="462">
        <v>3.9</v>
      </c>
      <c r="I100" s="459">
        <v>28.164000000000001</v>
      </c>
      <c r="J100" s="460">
        <v>-5.2583863916090001</v>
      </c>
      <c r="K100" s="463">
        <v>0.21066718329100001</v>
      </c>
      <c r="L100" s="150"/>
    </row>
    <row r="101" spans="1:12" ht="14.4" customHeight="1" thickBot="1" x14ac:dyDescent="0.35">
      <c r="A101" s="479" t="s">
        <v>359</v>
      </c>
      <c r="B101" s="459">
        <v>0</v>
      </c>
      <c r="C101" s="459">
        <v>146.37988000000001</v>
      </c>
      <c r="D101" s="460">
        <v>146.37988000000001</v>
      </c>
      <c r="E101" s="469" t="s">
        <v>266</v>
      </c>
      <c r="F101" s="459">
        <v>133.689545566437</v>
      </c>
      <c r="G101" s="460">
        <v>33.422386391609002</v>
      </c>
      <c r="H101" s="462">
        <v>3.9</v>
      </c>
      <c r="I101" s="459">
        <v>28.164000000000001</v>
      </c>
      <c r="J101" s="460">
        <v>-5.2583863916090001</v>
      </c>
      <c r="K101" s="463">
        <v>0.21066718329100001</v>
      </c>
      <c r="L101" s="150"/>
    </row>
    <row r="102" spans="1:12" ht="14.4" customHeight="1" thickBot="1" x14ac:dyDescent="0.35">
      <c r="A102" s="480" t="s">
        <v>360</v>
      </c>
      <c r="B102" s="464">
        <v>0</v>
      </c>
      <c r="C102" s="464">
        <v>64.012879999999996</v>
      </c>
      <c r="D102" s="465">
        <v>64.012879999999996</v>
      </c>
      <c r="E102" s="466" t="s">
        <v>266</v>
      </c>
      <c r="F102" s="464">
        <v>70.013093016062996</v>
      </c>
      <c r="G102" s="465">
        <v>17.503273254014999</v>
      </c>
      <c r="H102" s="467">
        <v>3.9</v>
      </c>
      <c r="I102" s="464">
        <v>4.01</v>
      </c>
      <c r="J102" s="465">
        <v>-13.493273254015</v>
      </c>
      <c r="K102" s="472">
        <v>5.7275001392000001E-2</v>
      </c>
      <c r="L102" s="150"/>
    </row>
    <row r="103" spans="1:12" ht="14.4" customHeight="1" thickBot="1" x14ac:dyDescent="0.35">
      <c r="A103" s="481" t="s">
        <v>361</v>
      </c>
      <c r="B103" s="459">
        <v>0</v>
      </c>
      <c r="C103" s="459">
        <v>1.7878799999999999</v>
      </c>
      <c r="D103" s="460">
        <v>1.7878799999999999</v>
      </c>
      <c r="E103" s="469" t="s">
        <v>291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70" t="s">
        <v>266</v>
      </c>
      <c r="L103" s="150"/>
    </row>
    <row r="104" spans="1:12" ht="14.4" customHeight="1" thickBot="1" x14ac:dyDescent="0.35">
      <c r="A104" s="481" t="s">
        <v>362</v>
      </c>
      <c r="B104" s="459">
        <v>0</v>
      </c>
      <c r="C104" s="459">
        <v>62.225000000000001</v>
      </c>
      <c r="D104" s="460">
        <v>62.225000000000001</v>
      </c>
      <c r="E104" s="469" t="s">
        <v>266</v>
      </c>
      <c r="F104" s="459">
        <v>70.013093016062996</v>
      </c>
      <c r="G104" s="460">
        <v>17.503273254014999</v>
      </c>
      <c r="H104" s="462">
        <v>3.9</v>
      </c>
      <c r="I104" s="459">
        <v>3.9</v>
      </c>
      <c r="J104" s="460">
        <v>-13.603273254015001</v>
      </c>
      <c r="K104" s="463">
        <v>5.5703866690999998E-2</v>
      </c>
      <c r="L104" s="150"/>
    </row>
    <row r="105" spans="1:12" ht="14.4" customHeight="1" thickBot="1" x14ac:dyDescent="0.35">
      <c r="A105" s="481" t="s">
        <v>363</v>
      </c>
      <c r="B105" s="459">
        <v>0</v>
      </c>
      <c r="C105" s="459">
        <v>0</v>
      </c>
      <c r="D105" s="460">
        <v>0</v>
      </c>
      <c r="E105" s="469" t="s">
        <v>266</v>
      </c>
      <c r="F105" s="459">
        <v>0</v>
      </c>
      <c r="G105" s="460">
        <v>0</v>
      </c>
      <c r="H105" s="462">
        <v>0</v>
      </c>
      <c r="I105" s="459">
        <v>0.11</v>
      </c>
      <c r="J105" s="460">
        <v>0.11</v>
      </c>
      <c r="K105" s="470" t="s">
        <v>291</v>
      </c>
      <c r="L105" s="150"/>
    </row>
    <row r="106" spans="1:12" ht="14.4" customHeight="1" thickBot="1" x14ac:dyDescent="0.35">
      <c r="A106" s="483" t="s">
        <v>364</v>
      </c>
      <c r="B106" s="459">
        <v>0</v>
      </c>
      <c r="C106" s="459">
        <v>0</v>
      </c>
      <c r="D106" s="460">
        <v>0</v>
      </c>
      <c r="E106" s="461">
        <v>1</v>
      </c>
      <c r="F106" s="459">
        <v>0</v>
      </c>
      <c r="G106" s="460">
        <v>0</v>
      </c>
      <c r="H106" s="462">
        <v>0</v>
      </c>
      <c r="I106" s="459">
        <v>17.454000000000001</v>
      </c>
      <c r="J106" s="460">
        <v>17.454000000000001</v>
      </c>
      <c r="K106" s="470" t="s">
        <v>291</v>
      </c>
      <c r="L106" s="150"/>
    </row>
    <row r="107" spans="1:12" ht="14.4" customHeight="1" thickBot="1" x14ac:dyDescent="0.35">
      <c r="A107" s="481" t="s">
        <v>365</v>
      </c>
      <c r="B107" s="459">
        <v>0</v>
      </c>
      <c r="C107" s="459">
        <v>0</v>
      </c>
      <c r="D107" s="460">
        <v>0</v>
      </c>
      <c r="E107" s="461">
        <v>1</v>
      </c>
      <c r="F107" s="459">
        <v>0</v>
      </c>
      <c r="G107" s="460">
        <v>0</v>
      </c>
      <c r="H107" s="462">
        <v>0</v>
      </c>
      <c r="I107" s="459">
        <v>17.454000000000001</v>
      </c>
      <c r="J107" s="460">
        <v>17.454000000000001</v>
      </c>
      <c r="K107" s="470" t="s">
        <v>291</v>
      </c>
      <c r="L107" s="150"/>
    </row>
    <row r="108" spans="1:12" ht="14.4" customHeight="1" thickBot="1" x14ac:dyDescent="0.35">
      <c r="A108" s="483" t="s">
        <v>366</v>
      </c>
      <c r="B108" s="459">
        <v>0</v>
      </c>
      <c r="C108" s="459">
        <v>22.65</v>
      </c>
      <c r="D108" s="460">
        <v>22.65</v>
      </c>
      <c r="E108" s="469" t="s">
        <v>266</v>
      </c>
      <c r="F108" s="459">
        <v>16.552120762752001</v>
      </c>
      <c r="G108" s="460">
        <v>4.1380301906880002</v>
      </c>
      <c r="H108" s="462">
        <v>0</v>
      </c>
      <c r="I108" s="459">
        <v>6.1</v>
      </c>
      <c r="J108" s="460">
        <v>1.9619698093110001</v>
      </c>
      <c r="K108" s="463">
        <v>0.36853283560599998</v>
      </c>
      <c r="L108" s="150"/>
    </row>
    <row r="109" spans="1:12" ht="14.4" customHeight="1" thickBot="1" x14ac:dyDescent="0.35">
      <c r="A109" s="481" t="s">
        <v>367</v>
      </c>
      <c r="B109" s="459">
        <v>0</v>
      </c>
      <c r="C109" s="459">
        <v>22.65</v>
      </c>
      <c r="D109" s="460">
        <v>22.65</v>
      </c>
      <c r="E109" s="469" t="s">
        <v>266</v>
      </c>
      <c r="F109" s="459">
        <v>16.552120762752001</v>
      </c>
      <c r="G109" s="460">
        <v>4.1380301906880002</v>
      </c>
      <c r="H109" s="462">
        <v>0</v>
      </c>
      <c r="I109" s="459">
        <v>6.1</v>
      </c>
      <c r="J109" s="460">
        <v>1.9619698093110001</v>
      </c>
      <c r="K109" s="463">
        <v>0.36853283560599998</v>
      </c>
      <c r="L109" s="150"/>
    </row>
    <row r="110" spans="1:12" ht="14.4" customHeight="1" thickBot="1" x14ac:dyDescent="0.35">
      <c r="A110" s="483" t="s">
        <v>368</v>
      </c>
      <c r="B110" s="459">
        <v>0</v>
      </c>
      <c r="C110" s="459">
        <v>27.114000000000001</v>
      </c>
      <c r="D110" s="460">
        <v>27.114000000000001</v>
      </c>
      <c r="E110" s="469" t="s">
        <v>266</v>
      </c>
      <c r="F110" s="459">
        <v>14.962337059335001</v>
      </c>
      <c r="G110" s="460">
        <v>3.7405842648330001</v>
      </c>
      <c r="H110" s="462">
        <v>0</v>
      </c>
      <c r="I110" s="459">
        <v>0.6</v>
      </c>
      <c r="J110" s="460">
        <v>-3.140584264833</v>
      </c>
      <c r="K110" s="463">
        <v>4.0100687320000002E-2</v>
      </c>
      <c r="L110" s="150"/>
    </row>
    <row r="111" spans="1:12" ht="14.4" customHeight="1" thickBot="1" x14ac:dyDescent="0.35">
      <c r="A111" s="481" t="s">
        <v>369</v>
      </c>
      <c r="B111" s="459">
        <v>0</v>
      </c>
      <c r="C111" s="459">
        <v>27.114000000000001</v>
      </c>
      <c r="D111" s="460">
        <v>27.114000000000001</v>
      </c>
      <c r="E111" s="469" t="s">
        <v>266</v>
      </c>
      <c r="F111" s="459">
        <v>14.962337059335001</v>
      </c>
      <c r="G111" s="460">
        <v>3.7405842648330001</v>
      </c>
      <c r="H111" s="462">
        <v>0</v>
      </c>
      <c r="I111" s="459">
        <v>0.6</v>
      </c>
      <c r="J111" s="460">
        <v>-3.140584264833</v>
      </c>
      <c r="K111" s="463">
        <v>4.0100687320000002E-2</v>
      </c>
      <c r="L111" s="150"/>
    </row>
    <row r="112" spans="1:12" ht="14.4" customHeight="1" thickBot="1" x14ac:dyDescent="0.35">
      <c r="A112" s="483" t="s">
        <v>370</v>
      </c>
      <c r="B112" s="459">
        <v>0</v>
      </c>
      <c r="C112" s="459">
        <v>32.603000000000002</v>
      </c>
      <c r="D112" s="460">
        <v>32.603000000000002</v>
      </c>
      <c r="E112" s="469" t="s">
        <v>266</v>
      </c>
      <c r="F112" s="459">
        <v>32.161994728285002</v>
      </c>
      <c r="G112" s="460">
        <v>8.040498682071</v>
      </c>
      <c r="H112" s="462">
        <v>0</v>
      </c>
      <c r="I112" s="459">
        <v>0</v>
      </c>
      <c r="J112" s="460">
        <v>-8.040498682071</v>
      </c>
      <c r="K112" s="463">
        <v>0</v>
      </c>
      <c r="L112" s="150"/>
    </row>
    <row r="113" spans="1:12" ht="14.4" customHeight="1" thickBot="1" x14ac:dyDescent="0.35">
      <c r="A113" s="481" t="s">
        <v>371</v>
      </c>
      <c r="B113" s="459">
        <v>0</v>
      </c>
      <c r="C113" s="459">
        <v>32.603000000000002</v>
      </c>
      <c r="D113" s="460">
        <v>32.603000000000002</v>
      </c>
      <c r="E113" s="469" t="s">
        <v>266</v>
      </c>
      <c r="F113" s="459">
        <v>32.161994728285002</v>
      </c>
      <c r="G113" s="460">
        <v>8.040498682071</v>
      </c>
      <c r="H113" s="462">
        <v>0</v>
      </c>
      <c r="I113" s="459">
        <v>0</v>
      </c>
      <c r="J113" s="460">
        <v>-8.040498682071</v>
      </c>
      <c r="K113" s="463">
        <v>0</v>
      </c>
      <c r="L113" s="150"/>
    </row>
    <row r="114" spans="1:12" ht="14.4" customHeight="1" thickBot="1" x14ac:dyDescent="0.35">
      <c r="A114" s="478" t="s">
        <v>372</v>
      </c>
      <c r="B114" s="459">
        <v>1184</v>
      </c>
      <c r="C114" s="459">
        <v>1378.4770699999999</v>
      </c>
      <c r="D114" s="460">
        <v>194.47706999999801</v>
      </c>
      <c r="E114" s="461">
        <v>1.1642542820940001</v>
      </c>
      <c r="F114" s="459">
        <v>1274.76838900639</v>
      </c>
      <c r="G114" s="460">
        <v>318.692097251598</v>
      </c>
      <c r="H114" s="462">
        <v>109.79900000000001</v>
      </c>
      <c r="I114" s="459">
        <v>329.39699999999999</v>
      </c>
      <c r="J114" s="460">
        <v>10.704902748402001</v>
      </c>
      <c r="K114" s="463">
        <v>0.25839752761399998</v>
      </c>
      <c r="L114" s="150"/>
    </row>
    <row r="115" spans="1:12" ht="14.4" customHeight="1" thickBot="1" x14ac:dyDescent="0.35">
      <c r="A115" s="479" t="s">
        <v>373</v>
      </c>
      <c r="B115" s="459">
        <v>1167</v>
      </c>
      <c r="C115" s="459">
        <v>1204.3779999999999</v>
      </c>
      <c r="D115" s="460">
        <v>37.377999999998003</v>
      </c>
      <c r="E115" s="461">
        <v>1.0320291345320001</v>
      </c>
      <c r="F115" s="459">
        <v>1274.76838900639</v>
      </c>
      <c r="G115" s="460">
        <v>318.692097251598</v>
      </c>
      <c r="H115" s="462">
        <v>109.79900000000001</v>
      </c>
      <c r="I115" s="459">
        <v>329.39699999999999</v>
      </c>
      <c r="J115" s="460">
        <v>10.704902748402001</v>
      </c>
      <c r="K115" s="463">
        <v>0.25839752761399998</v>
      </c>
      <c r="L115" s="150"/>
    </row>
    <row r="116" spans="1:12" ht="14.4" customHeight="1" thickBot="1" x14ac:dyDescent="0.35">
      <c r="A116" s="480" t="s">
        <v>374</v>
      </c>
      <c r="B116" s="464">
        <v>1167</v>
      </c>
      <c r="C116" s="464">
        <v>1204.3779999999999</v>
      </c>
      <c r="D116" s="465">
        <v>37.377999999998003</v>
      </c>
      <c r="E116" s="471">
        <v>1.0320291345320001</v>
      </c>
      <c r="F116" s="464">
        <v>1274.76838900639</v>
      </c>
      <c r="G116" s="465">
        <v>318.692097251598</v>
      </c>
      <c r="H116" s="467">
        <v>109.79900000000001</v>
      </c>
      <c r="I116" s="464">
        <v>329.39699999999999</v>
      </c>
      <c r="J116" s="465">
        <v>10.704902748402001</v>
      </c>
      <c r="K116" s="472">
        <v>0.25839752761399998</v>
      </c>
      <c r="L116" s="150"/>
    </row>
    <row r="117" spans="1:12" ht="14.4" customHeight="1" thickBot="1" x14ac:dyDescent="0.35">
      <c r="A117" s="481" t="s">
        <v>375</v>
      </c>
      <c r="B117" s="459">
        <v>42</v>
      </c>
      <c r="C117" s="459">
        <v>42.335999999999999</v>
      </c>
      <c r="D117" s="460">
        <v>0.33599999999899999</v>
      </c>
      <c r="E117" s="461">
        <v>1.008</v>
      </c>
      <c r="F117" s="459">
        <v>44.992838238300997</v>
      </c>
      <c r="G117" s="460">
        <v>11.248209559575001</v>
      </c>
      <c r="H117" s="462">
        <v>3.528</v>
      </c>
      <c r="I117" s="459">
        <v>10.584</v>
      </c>
      <c r="J117" s="460">
        <v>-0.66420955957500005</v>
      </c>
      <c r="K117" s="463">
        <v>0.235237438099</v>
      </c>
      <c r="L117" s="150"/>
    </row>
    <row r="118" spans="1:12" ht="14.4" customHeight="1" thickBot="1" x14ac:dyDescent="0.35">
      <c r="A118" s="481" t="s">
        <v>376</v>
      </c>
      <c r="B118" s="459">
        <v>423.00000000000102</v>
      </c>
      <c r="C118" s="459">
        <v>440.11099999999999</v>
      </c>
      <c r="D118" s="460">
        <v>17.110999999998999</v>
      </c>
      <c r="E118" s="461">
        <v>1.0404515366430001</v>
      </c>
      <c r="F118" s="459">
        <v>467.73060822696999</v>
      </c>
      <c r="G118" s="460">
        <v>116.932652056742</v>
      </c>
      <c r="H118" s="462">
        <v>41.405000000000001</v>
      </c>
      <c r="I118" s="459">
        <v>124.215</v>
      </c>
      <c r="J118" s="460">
        <v>7.2823479432570002</v>
      </c>
      <c r="K118" s="463">
        <v>0.26556953471700001</v>
      </c>
      <c r="L118" s="150"/>
    </row>
    <row r="119" spans="1:12" ht="14.4" customHeight="1" thickBot="1" x14ac:dyDescent="0.35">
      <c r="A119" s="481" t="s">
        <v>377</v>
      </c>
      <c r="B119" s="459">
        <v>698.00000000000102</v>
      </c>
      <c r="C119" s="459">
        <v>712.26700000000005</v>
      </c>
      <c r="D119" s="460">
        <v>14.266999999998999</v>
      </c>
      <c r="E119" s="461">
        <v>1.02043982808</v>
      </c>
      <c r="F119" s="459">
        <v>756.966031592028</v>
      </c>
      <c r="G119" s="460">
        <v>189.241507898007</v>
      </c>
      <c r="H119" s="462">
        <v>59.557000000000002</v>
      </c>
      <c r="I119" s="459">
        <v>178.67099999999999</v>
      </c>
      <c r="J119" s="460">
        <v>-10.570507898005999</v>
      </c>
      <c r="K119" s="463">
        <v>0.236035690563</v>
      </c>
      <c r="L119" s="150"/>
    </row>
    <row r="120" spans="1:12" ht="14.4" customHeight="1" thickBot="1" x14ac:dyDescent="0.35">
      <c r="A120" s="481" t="s">
        <v>378</v>
      </c>
      <c r="B120" s="459">
        <v>0</v>
      </c>
      <c r="C120" s="459">
        <v>4.8849999999989997</v>
      </c>
      <c r="D120" s="460">
        <v>4.8849999999989997</v>
      </c>
      <c r="E120" s="469" t="s">
        <v>291</v>
      </c>
      <c r="F120" s="459">
        <v>0</v>
      </c>
      <c r="G120" s="460">
        <v>0</v>
      </c>
      <c r="H120" s="462">
        <v>4.8849999999999998</v>
      </c>
      <c r="I120" s="459">
        <v>14.654999999999999</v>
      </c>
      <c r="J120" s="460">
        <v>14.654999999999999</v>
      </c>
      <c r="K120" s="470" t="s">
        <v>291</v>
      </c>
      <c r="L120" s="150"/>
    </row>
    <row r="121" spans="1:12" ht="14.4" customHeight="1" thickBot="1" x14ac:dyDescent="0.35">
      <c r="A121" s="481" t="s">
        <v>379</v>
      </c>
      <c r="B121" s="459">
        <v>4</v>
      </c>
      <c r="C121" s="459">
        <v>4.7789999999999999</v>
      </c>
      <c r="D121" s="460">
        <v>0.77899999999900005</v>
      </c>
      <c r="E121" s="461">
        <v>1.19475</v>
      </c>
      <c r="F121" s="459">
        <v>5.0789109490930002</v>
      </c>
      <c r="G121" s="460">
        <v>1.269727737273</v>
      </c>
      <c r="H121" s="462">
        <v>0.42399999999999999</v>
      </c>
      <c r="I121" s="459">
        <v>1.272</v>
      </c>
      <c r="J121" s="460">
        <v>2.2722627259999999E-3</v>
      </c>
      <c r="K121" s="463">
        <v>0.25044739172399999</v>
      </c>
      <c r="L121" s="150"/>
    </row>
    <row r="122" spans="1:12" ht="14.4" customHeight="1" thickBot="1" x14ac:dyDescent="0.35">
      <c r="A122" s="479" t="s">
        <v>380</v>
      </c>
      <c r="B122" s="459">
        <v>17</v>
      </c>
      <c r="C122" s="459">
        <v>174.09907000000001</v>
      </c>
      <c r="D122" s="460">
        <v>157.09907000000001</v>
      </c>
      <c r="E122" s="461">
        <v>10.241121764704999</v>
      </c>
      <c r="F122" s="459">
        <v>0</v>
      </c>
      <c r="G122" s="460">
        <v>0</v>
      </c>
      <c r="H122" s="462">
        <v>0</v>
      </c>
      <c r="I122" s="459">
        <v>0</v>
      </c>
      <c r="J122" s="460">
        <v>0</v>
      </c>
      <c r="K122" s="470" t="s">
        <v>266</v>
      </c>
      <c r="L122" s="150"/>
    </row>
    <row r="123" spans="1:12" ht="14.4" customHeight="1" thickBot="1" x14ac:dyDescent="0.35">
      <c r="A123" s="480" t="s">
        <v>381</v>
      </c>
      <c r="B123" s="464">
        <v>17</v>
      </c>
      <c r="C123" s="464">
        <v>69.904999999999006</v>
      </c>
      <c r="D123" s="465">
        <v>52.904999999998999</v>
      </c>
      <c r="E123" s="471">
        <v>4.1120588235289999</v>
      </c>
      <c r="F123" s="464">
        <v>0</v>
      </c>
      <c r="G123" s="465">
        <v>0</v>
      </c>
      <c r="H123" s="467">
        <v>0</v>
      </c>
      <c r="I123" s="464">
        <v>0</v>
      </c>
      <c r="J123" s="465">
        <v>0</v>
      </c>
      <c r="K123" s="468" t="s">
        <v>266</v>
      </c>
      <c r="L123" s="150"/>
    </row>
    <row r="124" spans="1:12" ht="14.4" customHeight="1" thickBot="1" x14ac:dyDescent="0.35">
      <c r="A124" s="481" t="s">
        <v>382</v>
      </c>
      <c r="B124" s="459">
        <v>17</v>
      </c>
      <c r="C124" s="459">
        <v>69.904999999999006</v>
      </c>
      <c r="D124" s="460">
        <v>52.904999999998999</v>
      </c>
      <c r="E124" s="461">
        <v>4.1120588235289999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266</v>
      </c>
      <c r="L124" s="150"/>
    </row>
    <row r="125" spans="1:12" ht="14.4" customHeight="1" thickBot="1" x14ac:dyDescent="0.35">
      <c r="A125" s="480" t="s">
        <v>383</v>
      </c>
      <c r="B125" s="464">
        <v>0</v>
      </c>
      <c r="C125" s="464">
        <v>14.46918</v>
      </c>
      <c r="D125" s="465">
        <v>14.46918</v>
      </c>
      <c r="E125" s="466" t="s">
        <v>291</v>
      </c>
      <c r="F125" s="464">
        <v>0</v>
      </c>
      <c r="G125" s="465">
        <v>0</v>
      </c>
      <c r="H125" s="467">
        <v>0</v>
      </c>
      <c r="I125" s="464">
        <v>0</v>
      </c>
      <c r="J125" s="465">
        <v>0</v>
      </c>
      <c r="K125" s="468" t="s">
        <v>266</v>
      </c>
      <c r="L125" s="150"/>
    </row>
    <row r="126" spans="1:12" ht="14.4" customHeight="1" thickBot="1" x14ac:dyDescent="0.35">
      <c r="A126" s="481" t="s">
        <v>384</v>
      </c>
      <c r="B126" s="459">
        <v>0</v>
      </c>
      <c r="C126" s="459">
        <v>14.46918</v>
      </c>
      <c r="D126" s="460">
        <v>14.46918</v>
      </c>
      <c r="E126" s="469" t="s">
        <v>291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266</v>
      </c>
      <c r="L126" s="150"/>
    </row>
    <row r="127" spans="1:12" ht="14.4" customHeight="1" thickBot="1" x14ac:dyDescent="0.35">
      <c r="A127" s="480" t="s">
        <v>385</v>
      </c>
      <c r="B127" s="464">
        <v>0</v>
      </c>
      <c r="C127" s="464">
        <v>89.724890000000002</v>
      </c>
      <c r="D127" s="465">
        <v>89.724890000000002</v>
      </c>
      <c r="E127" s="466" t="s">
        <v>291</v>
      </c>
      <c r="F127" s="464">
        <v>0</v>
      </c>
      <c r="G127" s="465">
        <v>0</v>
      </c>
      <c r="H127" s="467">
        <v>0</v>
      </c>
      <c r="I127" s="464">
        <v>0</v>
      </c>
      <c r="J127" s="465">
        <v>0</v>
      </c>
      <c r="K127" s="468" t="s">
        <v>266</v>
      </c>
      <c r="L127" s="150"/>
    </row>
    <row r="128" spans="1:12" ht="14.4" customHeight="1" thickBot="1" x14ac:dyDescent="0.35">
      <c r="A128" s="481" t="s">
        <v>386</v>
      </c>
      <c r="B128" s="459">
        <v>0</v>
      </c>
      <c r="C128" s="459">
        <v>89.724890000000002</v>
      </c>
      <c r="D128" s="460">
        <v>89.724890000000002</v>
      </c>
      <c r="E128" s="469" t="s">
        <v>291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266</v>
      </c>
      <c r="L128" s="150"/>
    </row>
    <row r="129" spans="1:12" ht="14.4" customHeight="1" thickBot="1" x14ac:dyDescent="0.35">
      <c r="A129" s="478" t="s">
        <v>387</v>
      </c>
      <c r="B129" s="459">
        <v>0</v>
      </c>
      <c r="C129" s="459">
        <v>0.16608000000000001</v>
      </c>
      <c r="D129" s="460">
        <v>0.16608000000000001</v>
      </c>
      <c r="E129" s="469" t="s">
        <v>266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266</v>
      </c>
      <c r="L129" s="150"/>
    </row>
    <row r="130" spans="1:12" ht="14.4" customHeight="1" thickBot="1" x14ac:dyDescent="0.35">
      <c r="A130" s="479" t="s">
        <v>388</v>
      </c>
      <c r="B130" s="459">
        <v>0</v>
      </c>
      <c r="C130" s="459">
        <v>0.16608000000000001</v>
      </c>
      <c r="D130" s="460">
        <v>0.16608000000000001</v>
      </c>
      <c r="E130" s="469" t="s">
        <v>266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266</v>
      </c>
      <c r="L130" s="150"/>
    </row>
    <row r="131" spans="1:12" ht="14.4" customHeight="1" thickBot="1" x14ac:dyDescent="0.35">
      <c r="A131" s="480" t="s">
        <v>389</v>
      </c>
      <c r="B131" s="464">
        <v>0</v>
      </c>
      <c r="C131" s="464">
        <v>0.16608000000000001</v>
      </c>
      <c r="D131" s="465">
        <v>0.16608000000000001</v>
      </c>
      <c r="E131" s="466" t="s">
        <v>266</v>
      </c>
      <c r="F131" s="464">
        <v>0</v>
      </c>
      <c r="G131" s="465">
        <v>0</v>
      </c>
      <c r="H131" s="467">
        <v>0</v>
      </c>
      <c r="I131" s="464">
        <v>0</v>
      </c>
      <c r="J131" s="465">
        <v>0</v>
      </c>
      <c r="K131" s="468" t="s">
        <v>266</v>
      </c>
      <c r="L131" s="150"/>
    </row>
    <row r="132" spans="1:12" ht="14.4" customHeight="1" thickBot="1" x14ac:dyDescent="0.35">
      <c r="A132" s="481" t="s">
        <v>390</v>
      </c>
      <c r="B132" s="459">
        <v>0</v>
      </c>
      <c r="C132" s="459">
        <v>0.16608000000000001</v>
      </c>
      <c r="D132" s="460">
        <v>0.16608000000000001</v>
      </c>
      <c r="E132" s="469" t="s">
        <v>266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266</v>
      </c>
      <c r="L132" s="150"/>
    </row>
    <row r="133" spans="1:12" ht="14.4" customHeight="1" thickBot="1" x14ac:dyDescent="0.35">
      <c r="A133" s="477" t="s">
        <v>391</v>
      </c>
      <c r="B133" s="459">
        <v>83879.326475502603</v>
      </c>
      <c r="C133" s="459">
        <v>81857.170740000001</v>
      </c>
      <c r="D133" s="460">
        <v>-2022.15573550259</v>
      </c>
      <c r="E133" s="461">
        <v>0.97589208425399998</v>
      </c>
      <c r="F133" s="459">
        <v>82954.281088354401</v>
      </c>
      <c r="G133" s="460">
        <v>20738.5702720886</v>
      </c>
      <c r="H133" s="462">
        <v>5939.9758599999996</v>
      </c>
      <c r="I133" s="459">
        <v>15058.616819999999</v>
      </c>
      <c r="J133" s="460">
        <v>-5679.95345208861</v>
      </c>
      <c r="K133" s="463">
        <v>0.18152911004</v>
      </c>
      <c r="L133" s="150"/>
    </row>
    <row r="134" spans="1:12" ht="14.4" customHeight="1" thickBot="1" x14ac:dyDescent="0.35">
      <c r="A134" s="478" t="s">
        <v>392</v>
      </c>
      <c r="B134" s="459">
        <v>83852.9597242249</v>
      </c>
      <c r="C134" s="459">
        <v>81803.006630000003</v>
      </c>
      <c r="D134" s="460">
        <v>-2049.9530942248998</v>
      </c>
      <c r="E134" s="461">
        <v>0.97555300252999999</v>
      </c>
      <c r="F134" s="459">
        <v>82931.927874898494</v>
      </c>
      <c r="G134" s="460">
        <v>20732.981968724602</v>
      </c>
      <c r="H134" s="462">
        <v>5939.9758599999996</v>
      </c>
      <c r="I134" s="459">
        <v>15050.352360000001</v>
      </c>
      <c r="J134" s="460">
        <v>-5682.6296087246201</v>
      </c>
      <c r="K134" s="463">
        <v>0.18147838529300001</v>
      </c>
      <c r="L134" s="150"/>
    </row>
    <row r="135" spans="1:12" ht="14.4" customHeight="1" thickBot="1" x14ac:dyDescent="0.35">
      <c r="A135" s="479" t="s">
        <v>393</v>
      </c>
      <c r="B135" s="459">
        <v>83852.9597242249</v>
      </c>
      <c r="C135" s="459">
        <v>81803.006630000003</v>
      </c>
      <c r="D135" s="460">
        <v>-2049.9530942248998</v>
      </c>
      <c r="E135" s="461">
        <v>0.97555300252999999</v>
      </c>
      <c r="F135" s="459">
        <v>82931.927874898494</v>
      </c>
      <c r="G135" s="460">
        <v>20732.981968724602</v>
      </c>
      <c r="H135" s="462">
        <v>5939.9758599999996</v>
      </c>
      <c r="I135" s="459">
        <v>15050.352360000001</v>
      </c>
      <c r="J135" s="460">
        <v>-5682.6296087246201</v>
      </c>
      <c r="K135" s="463">
        <v>0.18147838529300001</v>
      </c>
      <c r="L135" s="150"/>
    </row>
    <row r="136" spans="1:12" ht="14.4" customHeight="1" thickBot="1" x14ac:dyDescent="0.35">
      <c r="A136" s="480" t="s">
        <v>394</v>
      </c>
      <c r="B136" s="464">
        <v>40</v>
      </c>
      <c r="C136" s="464">
        <v>36.450719999999997</v>
      </c>
      <c r="D136" s="465">
        <v>-3.54928</v>
      </c>
      <c r="E136" s="471">
        <v>0.91126799999999997</v>
      </c>
      <c r="F136" s="464">
        <v>25.991262776671999</v>
      </c>
      <c r="G136" s="465">
        <v>6.4978156941679996</v>
      </c>
      <c r="H136" s="467">
        <v>0</v>
      </c>
      <c r="I136" s="464">
        <v>5.6529999999999996</v>
      </c>
      <c r="J136" s="465">
        <v>-0.84481569416799995</v>
      </c>
      <c r="K136" s="472">
        <v>0.217496165868</v>
      </c>
      <c r="L136" s="150"/>
    </row>
    <row r="137" spans="1:12" ht="14.4" customHeight="1" thickBot="1" x14ac:dyDescent="0.35">
      <c r="A137" s="481" t="s">
        <v>395</v>
      </c>
      <c r="B137" s="459">
        <v>25</v>
      </c>
      <c r="C137" s="459">
        <v>0.26432</v>
      </c>
      <c r="D137" s="460">
        <v>-24.735679999999999</v>
      </c>
      <c r="E137" s="461">
        <v>1.05728E-2</v>
      </c>
      <c r="F137" s="459">
        <v>0.263101171473</v>
      </c>
      <c r="G137" s="460">
        <v>6.5775292868000004E-2</v>
      </c>
      <c r="H137" s="462">
        <v>0</v>
      </c>
      <c r="I137" s="459">
        <v>5.6529999999999996</v>
      </c>
      <c r="J137" s="460">
        <v>5.5872247071309999</v>
      </c>
      <c r="K137" s="463">
        <v>0</v>
      </c>
      <c r="L137" s="150"/>
    </row>
    <row r="138" spans="1:12" ht="14.4" customHeight="1" thickBot="1" x14ac:dyDescent="0.35">
      <c r="A138" s="481" t="s">
        <v>396</v>
      </c>
      <c r="B138" s="459">
        <v>0</v>
      </c>
      <c r="C138" s="459">
        <v>14.2364</v>
      </c>
      <c r="D138" s="460">
        <v>14.2364</v>
      </c>
      <c r="E138" s="469" t="s">
        <v>291</v>
      </c>
      <c r="F138" s="459">
        <v>2.846120438876</v>
      </c>
      <c r="G138" s="460">
        <v>0.71153010971899999</v>
      </c>
      <c r="H138" s="462">
        <v>0</v>
      </c>
      <c r="I138" s="459">
        <v>0</v>
      </c>
      <c r="J138" s="460">
        <v>-0.71153010971899999</v>
      </c>
      <c r="K138" s="463">
        <v>0</v>
      </c>
      <c r="L138" s="150"/>
    </row>
    <row r="139" spans="1:12" ht="14.4" customHeight="1" thickBot="1" x14ac:dyDescent="0.35">
      <c r="A139" s="481" t="s">
        <v>397</v>
      </c>
      <c r="B139" s="459">
        <v>15</v>
      </c>
      <c r="C139" s="459">
        <v>21.95</v>
      </c>
      <c r="D139" s="460">
        <v>6.95</v>
      </c>
      <c r="E139" s="461">
        <v>1.4633333333330001</v>
      </c>
      <c r="F139" s="459">
        <v>22.882041166322001</v>
      </c>
      <c r="G139" s="460">
        <v>5.7205102915800001</v>
      </c>
      <c r="H139" s="462">
        <v>0</v>
      </c>
      <c r="I139" s="459">
        <v>0</v>
      </c>
      <c r="J139" s="460">
        <v>-5.7205102915800001</v>
      </c>
      <c r="K139" s="463">
        <v>0</v>
      </c>
      <c r="L139" s="150"/>
    </row>
    <row r="140" spans="1:12" ht="14.4" customHeight="1" thickBot="1" x14ac:dyDescent="0.35">
      <c r="A140" s="480" t="s">
        <v>398</v>
      </c>
      <c r="B140" s="464">
        <v>105.95972422491801</v>
      </c>
      <c r="C140" s="464">
        <v>53.945439999999998</v>
      </c>
      <c r="D140" s="465">
        <v>-52.014284224918001</v>
      </c>
      <c r="E140" s="471">
        <v>0.50911268781200003</v>
      </c>
      <c r="F140" s="464">
        <v>37.038982367144001</v>
      </c>
      <c r="G140" s="465">
        <v>9.2597455917860003</v>
      </c>
      <c r="H140" s="467">
        <v>0.82189000000000001</v>
      </c>
      <c r="I140" s="464">
        <v>5.3426799999999997</v>
      </c>
      <c r="J140" s="465">
        <v>-3.9170655917859998</v>
      </c>
      <c r="K140" s="472">
        <v>0.14424478369900001</v>
      </c>
      <c r="L140" s="150"/>
    </row>
    <row r="141" spans="1:12" ht="14.4" customHeight="1" thickBot="1" x14ac:dyDescent="0.35">
      <c r="A141" s="481" t="s">
        <v>399</v>
      </c>
      <c r="B141" s="459">
        <v>2.9597242249179998</v>
      </c>
      <c r="C141" s="459">
        <v>53.945439999999998</v>
      </c>
      <c r="D141" s="460">
        <v>50.985715775080998</v>
      </c>
      <c r="E141" s="461">
        <v>18.226508924657001</v>
      </c>
      <c r="F141" s="459">
        <v>37.038982367144001</v>
      </c>
      <c r="G141" s="460">
        <v>9.2597455917860003</v>
      </c>
      <c r="H141" s="462">
        <v>0.82189000000000001</v>
      </c>
      <c r="I141" s="459">
        <v>5.3426799999999997</v>
      </c>
      <c r="J141" s="460">
        <v>-3.9170655917859998</v>
      </c>
      <c r="K141" s="463">
        <v>0.14424478369900001</v>
      </c>
      <c r="L141" s="150"/>
    </row>
    <row r="142" spans="1:12" ht="14.4" customHeight="1" thickBot="1" x14ac:dyDescent="0.35">
      <c r="A142" s="481" t="s">
        <v>400</v>
      </c>
      <c r="B142" s="459">
        <v>103</v>
      </c>
      <c r="C142" s="459">
        <v>0</v>
      </c>
      <c r="D142" s="460">
        <v>-103</v>
      </c>
      <c r="E142" s="461">
        <v>0</v>
      </c>
      <c r="F142" s="459">
        <v>0</v>
      </c>
      <c r="G142" s="460">
        <v>0</v>
      </c>
      <c r="H142" s="462">
        <v>0</v>
      </c>
      <c r="I142" s="459">
        <v>0</v>
      </c>
      <c r="J142" s="460">
        <v>0</v>
      </c>
      <c r="K142" s="463">
        <v>3</v>
      </c>
      <c r="L142" s="150"/>
    </row>
    <row r="143" spans="1:12" ht="14.4" customHeight="1" thickBot="1" x14ac:dyDescent="0.35">
      <c r="A143" s="480" t="s">
        <v>401</v>
      </c>
      <c r="B143" s="464">
        <v>0</v>
      </c>
      <c r="C143" s="464">
        <v>5.0609999999999999</v>
      </c>
      <c r="D143" s="465">
        <v>5.0609999999999999</v>
      </c>
      <c r="E143" s="466" t="s">
        <v>266</v>
      </c>
      <c r="F143" s="464">
        <v>4.7208109027459999</v>
      </c>
      <c r="G143" s="465">
        <v>1.1802027256859999</v>
      </c>
      <c r="H143" s="467">
        <v>0</v>
      </c>
      <c r="I143" s="464">
        <v>0</v>
      </c>
      <c r="J143" s="465">
        <v>-1.1802027256859999</v>
      </c>
      <c r="K143" s="472">
        <v>0</v>
      </c>
      <c r="L143" s="150"/>
    </row>
    <row r="144" spans="1:12" ht="14.4" customHeight="1" thickBot="1" x14ac:dyDescent="0.35">
      <c r="A144" s="481" t="s">
        <v>402</v>
      </c>
      <c r="B144" s="459">
        <v>0</v>
      </c>
      <c r="C144" s="459">
        <v>5.0609999999999999</v>
      </c>
      <c r="D144" s="460">
        <v>5.0609999999999999</v>
      </c>
      <c r="E144" s="469" t="s">
        <v>266</v>
      </c>
      <c r="F144" s="459">
        <v>4.7208109027459999</v>
      </c>
      <c r="G144" s="460">
        <v>1.1802027256859999</v>
      </c>
      <c r="H144" s="462">
        <v>0</v>
      </c>
      <c r="I144" s="459">
        <v>0</v>
      </c>
      <c r="J144" s="460">
        <v>-1.1802027256859999</v>
      </c>
      <c r="K144" s="463">
        <v>0</v>
      </c>
      <c r="L144" s="150"/>
    </row>
    <row r="145" spans="1:12" ht="14.4" customHeight="1" thickBot="1" x14ac:dyDescent="0.35">
      <c r="A145" s="480" t="s">
        <v>403</v>
      </c>
      <c r="B145" s="464">
        <v>83707</v>
      </c>
      <c r="C145" s="464">
        <v>79311.177840000004</v>
      </c>
      <c r="D145" s="465">
        <v>-4395.8221599999797</v>
      </c>
      <c r="E145" s="471">
        <v>0.94748560860999997</v>
      </c>
      <c r="F145" s="464">
        <v>82864.176818851905</v>
      </c>
      <c r="G145" s="465">
        <v>20716.044204712998</v>
      </c>
      <c r="H145" s="467">
        <v>5655.9765600000001</v>
      </c>
      <c r="I145" s="464">
        <v>13174.08798</v>
      </c>
      <c r="J145" s="465">
        <v>-7541.9562247129797</v>
      </c>
      <c r="K145" s="472">
        <v>0.15898411697000001</v>
      </c>
      <c r="L145" s="150"/>
    </row>
    <row r="146" spans="1:12" ht="14.4" customHeight="1" thickBot="1" x14ac:dyDescent="0.35">
      <c r="A146" s="481" t="s">
        <v>404</v>
      </c>
      <c r="B146" s="459">
        <v>32237</v>
      </c>
      <c r="C146" s="459">
        <v>30860.470740000001</v>
      </c>
      <c r="D146" s="460">
        <v>-1376.52925999999</v>
      </c>
      <c r="E146" s="461">
        <v>0.95729970965</v>
      </c>
      <c r="F146" s="459">
        <v>33634.274548514797</v>
      </c>
      <c r="G146" s="460">
        <v>8408.5686371286993</v>
      </c>
      <c r="H146" s="462">
        <v>1863.4602600000001</v>
      </c>
      <c r="I146" s="459">
        <v>4237.4659099999999</v>
      </c>
      <c r="J146" s="460">
        <v>-4171.1027271287003</v>
      </c>
      <c r="K146" s="463">
        <v>0.12598654101699999</v>
      </c>
      <c r="L146" s="150"/>
    </row>
    <row r="147" spans="1:12" ht="14.4" customHeight="1" thickBot="1" x14ac:dyDescent="0.35">
      <c r="A147" s="481" t="s">
        <v>405</v>
      </c>
      <c r="B147" s="459">
        <v>51470</v>
      </c>
      <c r="C147" s="459">
        <v>48450.7071</v>
      </c>
      <c r="D147" s="460">
        <v>-3019.2928999999999</v>
      </c>
      <c r="E147" s="461">
        <v>0.94133878181399999</v>
      </c>
      <c r="F147" s="459">
        <v>49229.902270337101</v>
      </c>
      <c r="G147" s="460">
        <v>12307.475567584301</v>
      </c>
      <c r="H147" s="462">
        <v>3792.5162999999998</v>
      </c>
      <c r="I147" s="459">
        <v>8936.6220699999994</v>
      </c>
      <c r="J147" s="460">
        <v>-3370.8534975842699</v>
      </c>
      <c r="K147" s="463">
        <v>0.181528332535</v>
      </c>
      <c r="L147" s="150"/>
    </row>
    <row r="148" spans="1:12" ht="14.4" customHeight="1" thickBot="1" x14ac:dyDescent="0.35">
      <c r="A148" s="480" t="s">
        <v>406</v>
      </c>
      <c r="B148" s="464">
        <v>0</v>
      </c>
      <c r="C148" s="464">
        <v>2396.3716300000001</v>
      </c>
      <c r="D148" s="465">
        <v>2396.3716300000001</v>
      </c>
      <c r="E148" s="466" t="s">
        <v>266</v>
      </c>
      <c r="F148" s="464">
        <v>0</v>
      </c>
      <c r="G148" s="465">
        <v>0</v>
      </c>
      <c r="H148" s="467">
        <v>283.17741000000001</v>
      </c>
      <c r="I148" s="464">
        <v>1865.2687000000001</v>
      </c>
      <c r="J148" s="465">
        <v>1865.2687000000001</v>
      </c>
      <c r="K148" s="468" t="s">
        <v>266</v>
      </c>
      <c r="L148" s="150"/>
    </row>
    <row r="149" spans="1:12" ht="14.4" customHeight="1" thickBot="1" x14ac:dyDescent="0.35">
      <c r="A149" s="481" t="s">
        <v>407</v>
      </c>
      <c r="B149" s="459">
        <v>0</v>
      </c>
      <c r="C149" s="459">
        <v>1562.8987400000001</v>
      </c>
      <c r="D149" s="460">
        <v>1562.8987400000001</v>
      </c>
      <c r="E149" s="469" t="s">
        <v>266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266</v>
      </c>
      <c r="L149" s="150"/>
    </row>
    <row r="150" spans="1:12" ht="14.4" customHeight="1" thickBot="1" x14ac:dyDescent="0.35">
      <c r="A150" s="481" t="s">
        <v>408</v>
      </c>
      <c r="B150" s="459">
        <v>0</v>
      </c>
      <c r="C150" s="459">
        <v>833.47289000000001</v>
      </c>
      <c r="D150" s="460">
        <v>833.47289000000001</v>
      </c>
      <c r="E150" s="469" t="s">
        <v>266</v>
      </c>
      <c r="F150" s="459">
        <v>0</v>
      </c>
      <c r="G150" s="460">
        <v>0</v>
      </c>
      <c r="H150" s="462">
        <v>283.17741000000001</v>
      </c>
      <c r="I150" s="459">
        <v>1865.2687000000001</v>
      </c>
      <c r="J150" s="460">
        <v>1865.2687000000001</v>
      </c>
      <c r="K150" s="470" t="s">
        <v>266</v>
      </c>
      <c r="L150" s="150"/>
    </row>
    <row r="151" spans="1:12" ht="14.4" customHeight="1" thickBot="1" x14ac:dyDescent="0.35">
      <c r="A151" s="478" t="s">
        <v>409</v>
      </c>
      <c r="B151" s="459">
        <v>26.366751277681001</v>
      </c>
      <c r="C151" s="459">
        <v>53.25376</v>
      </c>
      <c r="D151" s="460">
        <v>26.887008722318001</v>
      </c>
      <c r="E151" s="461">
        <v>2.0197315717489999</v>
      </c>
      <c r="F151" s="459">
        <v>22.353213455957999</v>
      </c>
      <c r="G151" s="460">
        <v>5.5883033639889996</v>
      </c>
      <c r="H151" s="462">
        <v>0</v>
      </c>
      <c r="I151" s="459">
        <v>8.2644599999999997</v>
      </c>
      <c r="J151" s="460">
        <v>2.67615663601</v>
      </c>
      <c r="K151" s="463">
        <v>0.36972133855700001</v>
      </c>
      <c r="L151" s="150"/>
    </row>
    <row r="152" spans="1:12" ht="14.4" customHeight="1" thickBot="1" x14ac:dyDescent="0.35">
      <c r="A152" s="479" t="s">
        <v>410</v>
      </c>
      <c r="B152" s="459">
        <v>0</v>
      </c>
      <c r="C152" s="459">
        <v>30.75</v>
      </c>
      <c r="D152" s="460">
        <v>30.75</v>
      </c>
      <c r="E152" s="469" t="s">
        <v>266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266</v>
      </c>
      <c r="L152" s="150"/>
    </row>
    <row r="153" spans="1:12" ht="14.4" customHeight="1" thickBot="1" x14ac:dyDescent="0.35">
      <c r="A153" s="480" t="s">
        <v>411</v>
      </c>
      <c r="B153" s="464">
        <v>0</v>
      </c>
      <c r="C153" s="464">
        <v>30.75</v>
      </c>
      <c r="D153" s="465">
        <v>30.75</v>
      </c>
      <c r="E153" s="466" t="s">
        <v>291</v>
      </c>
      <c r="F153" s="464">
        <v>0</v>
      </c>
      <c r="G153" s="465">
        <v>0</v>
      </c>
      <c r="H153" s="467">
        <v>0</v>
      </c>
      <c r="I153" s="464">
        <v>0</v>
      </c>
      <c r="J153" s="465">
        <v>0</v>
      </c>
      <c r="K153" s="468" t="s">
        <v>266</v>
      </c>
      <c r="L153" s="150"/>
    </row>
    <row r="154" spans="1:12" ht="14.4" customHeight="1" thickBot="1" x14ac:dyDescent="0.35">
      <c r="A154" s="481" t="s">
        <v>412</v>
      </c>
      <c r="B154" s="459">
        <v>0</v>
      </c>
      <c r="C154" s="459">
        <v>30.75</v>
      </c>
      <c r="D154" s="460">
        <v>30.75</v>
      </c>
      <c r="E154" s="469" t="s">
        <v>291</v>
      </c>
      <c r="F154" s="459">
        <v>0</v>
      </c>
      <c r="G154" s="460">
        <v>0</v>
      </c>
      <c r="H154" s="462">
        <v>0</v>
      </c>
      <c r="I154" s="459">
        <v>0</v>
      </c>
      <c r="J154" s="460">
        <v>0</v>
      </c>
      <c r="K154" s="470" t="s">
        <v>266</v>
      </c>
      <c r="L154" s="150"/>
    </row>
    <row r="155" spans="1:12" ht="14.4" customHeight="1" thickBot="1" x14ac:dyDescent="0.35">
      <c r="A155" s="484" t="s">
        <v>413</v>
      </c>
      <c r="B155" s="464">
        <v>26.366751277681001</v>
      </c>
      <c r="C155" s="464">
        <v>22.50376</v>
      </c>
      <c r="D155" s="465">
        <v>-3.862991277681</v>
      </c>
      <c r="E155" s="471">
        <v>0.853490055069</v>
      </c>
      <c r="F155" s="464">
        <v>22.353213455957999</v>
      </c>
      <c r="G155" s="465">
        <v>5.5883033639889996</v>
      </c>
      <c r="H155" s="467">
        <v>0</v>
      </c>
      <c r="I155" s="464">
        <v>8.2644599999999997</v>
      </c>
      <c r="J155" s="465">
        <v>2.67615663601</v>
      </c>
      <c r="K155" s="472">
        <v>0.36972133855700001</v>
      </c>
      <c r="L155" s="150"/>
    </row>
    <row r="156" spans="1:12" ht="14.4" customHeight="1" thickBot="1" x14ac:dyDescent="0.35">
      <c r="A156" s="480" t="s">
        <v>414</v>
      </c>
      <c r="B156" s="464">
        <v>0</v>
      </c>
      <c r="C156" s="464">
        <v>-3.6000000000000002E-4</v>
      </c>
      <c r="D156" s="465">
        <v>-3.6000000000000002E-4</v>
      </c>
      <c r="E156" s="466" t="s">
        <v>266</v>
      </c>
      <c r="F156" s="464">
        <v>0</v>
      </c>
      <c r="G156" s="465">
        <v>0</v>
      </c>
      <c r="H156" s="467">
        <v>0</v>
      </c>
      <c r="I156" s="464">
        <v>0</v>
      </c>
      <c r="J156" s="465">
        <v>0</v>
      </c>
      <c r="K156" s="468" t="s">
        <v>266</v>
      </c>
      <c r="L156" s="150"/>
    </row>
    <row r="157" spans="1:12" ht="14.4" customHeight="1" thickBot="1" x14ac:dyDescent="0.35">
      <c r="A157" s="481" t="s">
        <v>415</v>
      </c>
      <c r="B157" s="459">
        <v>0</v>
      </c>
      <c r="C157" s="459">
        <v>-3.6000000000000002E-4</v>
      </c>
      <c r="D157" s="460">
        <v>-3.6000000000000002E-4</v>
      </c>
      <c r="E157" s="469" t="s">
        <v>266</v>
      </c>
      <c r="F157" s="459">
        <v>0</v>
      </c>
      <c r="G157" s="460">
        <v>0</v>
      </c>
      <c r="H157" s="462">
        <v>0</v>
      </c>
      <c r="I157" s="459">
        <v>0</v>
      </c>
      <c r="J157" s="460">
        <v>0</v>
      </c>
      <c r="K157" s="470" t="s">
        <v>266</v>
      </c>
      <c r="L157" s="150"/>
    </row>
    <row r="158" spans="1:12" ht="14.4" customHeight="1" thickBot="1" x14ac:dyDescent="0.35">
      <c r="A158" s="480" t="s">
        <v>416</v>
      </c>
      <c r="B158" s="464">
        <v>26.366751277681001</v>
      </c>
      <c r="C158" s="464">
        <v>22.50412</v>
      </c>
      <c r="D158" s="465">
        <v>-3.8626312776809999</v>
      </c>
      <c r="E158" s="471">
        <v>0.85350370862900005</v>
      </c>
      <c r="F158" s="464">
        <v>22.353213455957999</v>
      </c>
      <c r="G158" s="465">
        <v>5.5883033639889996</v>
      </c>
      <c r="H158" s="467">
        <v>0</v>
      </c>
      <c r="I158" s="464">
        <v>8.2644599999999997</v>
      </c>
      <c r="J158" s="465">
        <v>2.67615663601</v>
      </c>
      <c r="K158" s="472">
        <v>0.36972133855700001</v>
      </c>
      <c r="L158" s="150"/>
    </row>
    <row r="159" spans="1:12" ht="14.4" customHeight="1" thickBot="1" x14ac:dyDescent="0.35">
      <c r="A159" s="481" t="s">
        <v>417</v>
      </c>
      <c r="B159" s="459">
        <v>26.366751277681001</v>
      </c>
      <c r="C159" s="459">
        <v>22.50412</v>
      </c>
      <c r="D159" s="460">
        <v>-3.8626312776809999</v>
      </c>
      <c r="E159" s="461">
        <v>0.85350370862900005</v>
      </c>
      <c r="F159" s="459">
        <v>22.353213455957999</v>
      </c>
      <c r="G159" s="460">
        <v>5.5883033639889996</v>
      </c>
      <c r="H159" s="462">
        <v>0</v>
      </c>
      <c r="I159" s="459">
        <v>8.2644599999999997</v>
      </c>
      <c r="J159" s="460">
        <v>2.67615663601</v>
      </c>
      <c r="K159" s="463">
        <v>0.36972133855700001</v>
      </c>
      <c r="L159" s="150"/>
    </row>
    <row r="160" spans="1:12" ht="14.4" customHeight="1" thickBot="1" x14ac:dyDescent="0.35">
      <c r="A160" s="478" t="s">
        <v>418</v>
      </c>
      <c r="B160" s="459">
        <v>0</v>
      </c>
      <c r="C160" s="459">
        <v>0.91034999999999999</v>
      </c>
      <c r="D160" s="460">
        <v>0.91034999999999999</v>
      </c>
      <c r="E160" s="469" t="s">
        <v>266</v>
      </c>
      <c r="F160" s="459">
        <v>0</v>
      </c>
      <c r="G160" s="460">
        <v>0</v>
      </c>
      <c r="H160" s="462">
        <v>0</v>
      </c>
      <c r="I160" s="459">
        <v>0</v>
      </c>
      <c r="J160" s="460">
        <v>0</v>
      </c>
      <c r="K160" s="470" t="s">
        <v>266</v>
      </c>
      <c r="L160" s="150"/>
    </row>
    <row r="161" spans="1:12" ht="14.4" customHeight="1" thickBot="1" x14ac:dyDescent="0.35">
      <c r="A161" s="484" t="s">
        <v>419</v>
      </c>
      <c r="B161" s="464">
        <v>0</v>
      </c>
      <c r="C161" s="464">
        <v>0.91034999999999999</v>
      </c>
      <c r="D161" s="465">
        <v>0.91034999999999999</v>
      </c>
      <c r="E161" s="466" t="s">
        <v>266</v>
      </c>
      <c r="F161" s="464">
        <v>0</v>
      </c>
      <c r="G161" s="465">
        <v>0</v>
      </c>
      <c r="H161" s="467">
        <v>0</v>
      </c>
      <c r="I161" s="464">
        <v>0</v>
      </c>
      <c r="J161" s="465">
        <v>0</v>
      </c>
      <c r="K161" s="468" t="s">
        <v>266</v>
      </c>
      <c r="L161" s="150"/>
    </row>
    <row r="162" spans="1:12" ht="14.4" customHeight="1" thickBot="1" x14ac:dyDescent="0.35">
      <c r="A162" s="480" t="s">
        <v>420</v>
      </c>
      <c r="B162" s="464">
        <v>0</v>
      </c>
      <c r="C162" s="464">
        <v>0.91034999999999999</v>
      </c>
      <c r="D162" s="465">
        <v>0.91034999999999999</v>
      </c>
      <c r="E162" s="466" t="s">
        <v>266</v>
      </c>
      <c r="F162" s="464">
        <v>0</v>
      </c>
      <c r="G162" s="465">
        <v>0</v>
      </c>
      <c r="H162" s="467">
        <v>0</v>
      </c>
      <c r="I162" s="464">
        <v>0</v>
      </c>
      <c r="J162" s="465">
        <v>0</v>
      </c>
      <c r="K162" s="468" t="s">
        <v>266</v>
      </c>
      <c r="L162" s="150"/>
    </row>
    <row r="163" spans="1:12" ht="14.4" customHeight="1" thickBot="1" x14ac:dyDescent="0.35">
      <c r="A163" s="481" t="s">
        <v>421</v>
      </c>
      <c r="B163" s="459">
        <v>0</v>
      </c>
      <c r="C163" s="459">
        <v>0.91034999999999999</v>
      </c>
      <c r="D163" s="460">
        <v>0.91034999999999999</v>
      </c>
      <c r="E163" s="469" t="s">
        <v>266</v>
      </c>
      <c r="F163" s="459">
        <v>0</v>
      </c>
      <c r="G163" s="460">
        <v>0</v>
      </c>
      <c r="H163" s="462">
        <v>0</v>
      </c>
      <c r="I163" s="459">
        <v>0</v>
      </c>
      <c r="J163" s="460">
        <v>0</v>
      </c>
      <c r="K163" s="470" t="s">
        <v>266</v>
      </c>
      <c r="L163" s="150"/>
    </row>
    <row r="164" spans="1:12" ht="14.4" customHeight="1" thickBot="1" x14ac:dyDescent="0.35">
      <c r="A164" s="477" t="s">
        <v>422</v>
      </c>
      <c r="B164" s="459">
        <v>2687.0938758759899</v>
      </c>
      <c r="C164" s="459">
        <v>3086.02709</v>
      </c>
      <c r="D164" s="460">
        <v>398.93321412401298</v>
      </c>
      <c r="E164" s="461">
        <v>1.1484627008029999</v>
      </c>
      <c r="F164" s="459">
        <v>0</v>
      </c>
      <c r="G164" s="460">
        <v>0</v>
      </c>
      <c r="H164" s="462">
        <v>239.88684000000001</v>
      </c>
      <c r="I164" s="459">
        <v>735.67430999999999</v>
      </c>
      <c r="J164" s="460">
        <v>735.67430999999999</v>
      </c>
      <c r="K164" s="470" t="s">
        <v>291</v>
      </c>
      <c r="L164" s="150"/>
    </row>
    <row r="165" spans="1:12" ht="14.4" customHeight="1" thickBot="1" x14ac:dyDescent="0.35">
      <c r="A165" s="482" t="s">
        <v>423</v>
      </c>
      <c r="B165" s="464">
        <v>2687.0938758759899</v>
      </c>
      <c r="C165" s="464">
        <v>3086.02709</v>
      </c>
      <c r="D165" s="465">
        <v>398.93321412401298</v>
      </c>
      <c r="E165" s="471">
        <v>1.1484627008029999</v>
      </c>
      <c r="F165" s="464">
        <v>0</v>
      </c>
      <c r="G165" s="465">
        <v>0</v>
      </c>
      <c r="H165" s="467">
        <v>239.88684000000001</v>
      </c>
      <c r="I165" s="464">
        <v>735.67430999999999</v>
      </c>
      <c r="J165" s="465">
        <v>735.67430999999999</v>
      </c>
      <c r="K165" s="468" t="s">
        <v>291</v>
      </c>
      <c r="L165" s="150"/>
    </row>
    <row r="166" spans="1:12" ht="14.4" customHeight="1" thickBot="1" x14ac:dyDescent="0.35">
      <c r="A166" s="484" t="s">
        <v>54</v>
      </c>
      <c r="B166" s="464">
        <v>2687.0938758759899</v>
      </c>
      <c r="C166" s="464">
        <v>3086.02709</v>
      </c>
      <c r="D166" s="465">
        <v>398.93321412401298</v>
      </c>
      <c r="E166" s="471">
        <v>1.1484627008029999</v>
      </c>
      <c r="F166" s="464">
        <v>0</v>
      </c>
      <c r="G166" s="465">
        <v>0</v>
      </c>
      <c r="H166" s="467">
        <v>239.88684000000001</v>
      </c>
      <c r="I166" s="464">
        <v>735.67430999999999</v>
      </c>
      <c r="J166" s="465">
        <v>735.67430999999999</v>
      </c>
      <c r="K166" s="468" t="s">
        <v>291</v>
      </c>
      <c r="L166" s="150"/>
    </row>
    <row r="167" spans="1:12" ht="14.4" customHeight="1" thickBot="1" x14ac:dyDescent="0.35">
      <c r="A167" s="483" t="s">
        <v>424</v>
      </c>
      <c r="B167" s="459">
        <v>0</v>
      </c>
      <c r="C167" s="459">
        <v>0.26645999999999997</v>
      </c>
      <c r="D167" s="460">
        <v>0.26645999999999997</v>
      </c>
      <c r="E167" s="469" t="s">
        <v>291</v>
      </c>
      <c r="F167" s="459">
        <v>0</v>
      </c>
      <c r="G167" s="460">
        <v>0</v>
      </c>
      <c r="H167" s="462">
        <v>0</v>
      </c>
      <c r="I167" s="459">
        <v>1.9910000000000001E-2</v>
      </c>
      <c r="J167" s="460">
        <v>1.9910000000000001E-2</v>
      </c>
      <c r="K167" s="470" t="s">
        <v>291</v>
      </c>
      <c r="L167" s="150"/>
    </row>
    <row r="168" spans="1:12" ht="14.4" customHeight="1" thickBot="1" x14ac:dyDescent="0.35">
      <c r="A168" s="481" t="s">
        <v>425</v>
      </c>
      <c r="B168" s="459">
        <v>0</v>
      </c>
      <c r="C168" s="459">
        <v>0.26645999999999997</v>
      </c>
      <c r="D168" s="460">
        <v>0.26645999999999997</v>
      </c>
      <c r="E168" s="469" t="s">
        <v>291</v>
      </c>
      <c r="F168" s="459">
        <v>0</v>
      </c>
      <c r="G168" s="460">
        <v>0</v>
      </c>
      <c r="H168" s="462">
        <v>0</v>
      </c>
      <c r="I168" s="459">
        <v>1.9910000000000001E-2</v>
      </c>
      <c r="J168" s="460">
        <v>1.9910000000000001E-2</v>
      </c>
      <c r="K168" s="470" t="s">
        <v>291</v>
      </c>
      <c r="L168" s="150"/>
    </row>
    <row r="169" spans="1:12" ht="14.4" customHeight="1" thickBot="1" x14ac:dyDescent="0.35">
      <c r="A169" s="480" t="s">
        <v>426</v>
      </c>
      <c r="B169" s="464">
        <v>43.736732114764003</v>
      </c>
      <c r="C169" s="464">
        <v>39.311999999999998</v>
      </c>
      <c r="D169" s="465">
        <v>-4.4247321147639997</v>
      </c>
      <c r="E169" s="471">
        <v>0.89883258531599997</v>
      </c>
      <c r="F169" s="464">
        <v>0</v>
      </c>
      <c r="G169" s="465">
        <v>0</v>
      </c>
      <c r="H169" s="467">
        <v>0</v>
      </c>
      <c r="I169" s="464">
        <v>4.9989999999999997</v>
      </c>
      <c r="J169" s="465">
        <v>4.9989999999999997</v>
      </c>
      <c r="K169" s="468" t="s">
        <v>291</v>
      </c>
      <c r="L169" s="150"/>
    </row>
    <row r="170" spans="1:12" ht="14.4" customHeight="1" thickBot="1" x14ac:dyDescent="0.35">
      <c r="A170" s="481" t="s">
        <v>427</v>
      </c>
      <c r="B170" s="459">
        <v>43.736732114764003</v>
      </c>
      <c r="C170" s="459">
        <v>39.311999999999998</v>
      </c>
      <c r="D170" s="460">
        <v>-4.4247321147639997</v>
      </c>
      <c r="E170" s="461">
        <v>0.89883258531599997</v>
      </c>
      <c r="F170" s="459">
        <v>0</v>
      </c>
      <c r="G170" s="460">
        <v>0</v>
      </c>
      <c r="H170" s="462">
        <v>0</v>
      </c>
      <c r="I170" s="459">
        <v>4.9989999999999997</v>
      </c>
      <c r="J170" s="460">
        <v>4.9989999999999997</v>
      </c>
      <c r="K170" s="470" t="s">
        <v>291</v>
      </c>
      <c r="L170" s="150"/>
    </row>
    <row r="171" spans="1:12" ht="14.4" customHeight="1" thickBot="1" x14ac:dyDescent="0.35">
      <c r="A171" s="480" t="s">
        <v>428</v>
      </c>
      <c r="B171" s="464">
        <v>5.6046283929170002</v>
      </c>
      <c r="C171" s="464">
        <v>38.749639999999999</v>
      </c>
      <c r="D171" s="465">
        <v>33.145011607081997</v>
      </c>
      <c r="E171" s="471">
        <v>6.9138642713519998</v>
      </c>
      <c r="F171" s="464">
        <v>0</v>
      </c>
      <c r="G171" s="465">
        <v>0</v>
      </c>
      <c r="H171" s="467">
        <v>0.24401999999999999</v>
      </c>
      <c r="I171" s="464">
        <v>0.63504000000000005</v>
      </c>
      <c r="J171" s="465">
        <v>0.63504000000000005</v>
      </c>
      <c r="K171" s="468" t="s">
        <v>291</v>
      </c>
      <c r="L171" s="150"/>
    </row>
    <row r="172" spans="1:12" ht="14.4" customHeight="1" thickBot="1" x14ac:dyDescent="0.35">
      <c r="A172" s="481" t="s">
        <v>429</v>
      </c>
      <c r="B172" s="459">
        <v>0.86427441196999999</v>
      </c>
      <c r="C172" s="459">
        <v>0.37</v>
      </c>
      <c r="D172" s="460">
        <v>-0.49427441196999999</v>
      </c>
      <c r="E172" s="461">
        <v>0.42810477190500001</v>
      </c>
      <c r="F172" s="459">
        <v>0</v>
      </c>
      <c r="G172" s="460">
        <v>0</v>
      </c>
      <c r="H172" s="462">
        <v>0</v>
      </c>
      <c r="I172" s="459">
        <v>0</v>
      </c>
      <c r="J172" s="460">
        <v>0</v>
      </c>
      <c r="K172" s="463">
        <v>0</v>
      </c>
      <c r="L172" s="150"/>
    </row>
    <row r="173" spans="1:12" ht="14.4" customHeight="1" thickBot="1" x14ac:dyDescent="0.35">
      <c r="A173" s="481" t="s">
        <v>430</v>
      </c>
      <c r="B173" s="459">
        <v>0</v>
      </c>
      <c r="C173" s="459">
        <v>33.613900000000001</v>
      </c>
      <c r="D173" s="460">
        <v>33.613900000000001</v>
      </c>
      <c r="E173" s="469" t="s">
        <v>291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63">
        <v>0</v>
      </c>
      <c r="L173" s="150"/>
    </row>
    <row r="174" spans="1:12" ht="14.4" customHeight="1" thickBot="1" x14ac:dyDescent="0.35">
      <c r="A174" s="481" t="s">
        <v>431</v>
      </c>
      <c r="B174" s="459">
        <v>4.7403539809469999</v>
      </c>
      <c r="C174" s="459">
        <v>4.7657400000000001</v>
      </c>
      <c r="D174" s="460">
        <v>2.5386019052000001E-2</v>
      </c>
      <c r="E174" s="461">
        <v>1.00535530029</v>
      </c>
      <c r="F174" s="459">
        <v>0</v>
      </c>
      <c r="G174" s="460">
        <v>0</v>
      </c>
      <c r="H174" s="462">
        <v>0.24401999999999999</v>
      </c>
      <c r="I174" s="459">
        <v>0.63504000000000005</v>
      </c>
      <c r="J174" s="460">
        <v>0.63504000000000005</v>
      </c>
      <c r="K174" s="470" t="s">
        <v>291</v>
      </c>
      <c r="L174" s="150"/>
    </row>
    <row r="175" spans="1:12" ht="14.4" customHeight="1" thickBot="1" x14ac:dyDescent="0.35">
      <c r="A175" s="480" t="s">
        <v>432</v>
      </c>
      <c r="B175" s="464">
        <v>28.456696253408001</v>
      </c>
      <c r="C175" s="464">
        <v>28.821000000000002</v>
      </c>
      <c r="D175" s="465">
        <v>0.36430374659100001</v>
      </c>
      <c r="E175" s="471">
        <v>1.012802039398</v>
      </c>
      <c r="F175" s="464">
        <v>0</v>
      </c>
      <c r="G175" s="465">
        <v>0</v>
      </c>
      <c r="H175" s="467">
        <v>2.2326000000000001</v>
      </c>
      <c r="I175" s="464">
        <v>7.1976000000000004</v>
      </c>
      <c r="J175" s="465">
        <v>7.1976000000000004</v>
      </c>
      <c r="K175" s="468" t="s">
        <v>291</v>
      </c>
      <c r="L175" s="150"/>
    </row>
    <row r="176" spans="1:12" ht="14.4" customHeight="1" thickBot="1" x14ac:dyDescent="0.35">
      <c r="A176" s="481" t="s">
        <v>433</v>
      </c>
      <c r="B176" s="459">
        <v>28.456696253408001</v>
      </c>
      <c r="C176" s="459">
        <v>28.821000000000002</v>
      </c>
      <c r="D176" s="460">
        <v>0.36430374659100001</v>
      </c>
      <c r="E176" s="461">
        <v>1.012802039398</v>
      </c>
      <c r="F176" s="459">
        <v>0</v>
      </c>
      <c r="G176" s="460">
        <v>0</v>
      </c>
      <c r="H176" s="462">
        <v>2.2326000000000001</v>
      </c>
      <c r="I176" s="459">
        <v>7.1976000000000004</v>
      </c>
      <c r="J176" s="460">
        <v>7.1976000000000004</v>
      </c>
      <c r="K176" s="470" t="s">
        <v>291</v>
      </c>
      <c r="L176" s="150"/>
    </row>
    <row r="177" spans="1:12" ht="14.4" customHeight="1" thickBot="1" x14ac:dyDescent="0.35">
      <c r="A177" s="480" t="s">
        <v>434</v>
      </c>
      <c r="B177" s="464">
        <v>976.66972448137301</v>
      </c>
      <c r="C177" s="464">
        <v>1001.59162</v>
      </c>
      <c r="D177" s="465">
        <v>24.921895518627</v>
      </c>
      <c r="E177" s="471">
        <v>1.0255172192740001</v>
      </c>
      <c r="F177" s="464">
        <v>0</v>
      </c>
      <c r="G177" s="465">
        <v>0</v>
      </c>
      <c r="H177" s="467">
        <v>77.87809</v>
      </c>
      <c r="I177" s="464">
        <v>241.54029</v>
      </c>
      <c r="J177" s="465">
        <v>241.54029</v>
      </c>
      <c r="K177" s="468" t="s">
        <v>291</v>
      </c>
      <c r="L177" s="150"/>
    </row>
    <row r="178" spans="1:12" ht="14.4" customHeight="1" thickBot="1" x14ac:dyDescent="0.35">
      <c r="A178" s="481" t="s">
        <v>435</v>
      </c>
      <c r="B178" s="459">
        <v>976.66972448137301</v>
      </c>
      <c r="C178" s="459">
        <v>1001.59162</v>
      </c>
      <c r="D178" s="460">
        <v>24.921895518627</v>
      </c>
      <c r="E178" s="461">
        <v>1.0255172192740001</v>
      </c>
      <c r="F178" s="459">
        <v>0</v>
      </c>
      <c r="G178" s="460">
        <v>0</v>
      </c>
      <c r="H178" s="462">
        <v>77.87809</v>
      </c>
      <c r="I178" s="459">
        <v>241.54029</v>
      </c>
      <c r="J178" s="460">
        <v>241.54029</v>
      </c>
      <c r="K178" s="470" t="s">
        <v>291</v>
      </c>
      <c r="L178" s="150"/>
    </row>
    <row r="179" spans="1:12" ht="14.4" customHeight="1" thickBot="1" x14ac:dyDescent="0.35">
      <c r="A179" s="480" t="s">
        <v>436</v>
      </c>
      <c r="B179" s="464">
        <v>0</v>
      </c>
      <c r="C179" s="464">
        <v>0.56952000000000003</v>
      </c>
      <c r="D179" s="465">
        <v>0.56952000000000003</v>
      </c>
      <c r="E179" s="466" t="s">
        <v>291</v>
      </c>
      <c r="F179" s="464">
        <v>0</v>
      </c>
      <c r="G179" s="465">
        <v>0</v>
      </c>
      <c r="H179" s="467">
        <v>0</v>
      </c>
      <c r="I179" s="464">
        <v>0</v>
      </c>
      <c r="J179" s="465">
        <v>0</v>
      </c>
      <c r="K179" s="472">
        <v>0</v>
      </c>
      <c r="L179" s="150"/>
    </row>
    <row r="180" spans="1:12" ht="14.4" customHeight="1" thickBot="1" x14ac:dyDescent="0.35">
      <c r="A180" s="481" t="s">
        <v>437</v>
      </c>
      <c r="B180" s="459">
        <v>0</v>
      </c>
      <c r="C180" s="459">
        <v>0.56952000000000003</v>
      </c>
      <c r="D180" s="460">
        <v>0.56952000000000003</v>
      </c>
      <c r="E180" s="469" t="s">
        <v>291</v>
      </c>
      <c r="F180" s="459">
        <v>0</v>
      </c>
      <c r="G180" s="460">
        <v>0</v>
      </c>
      <c r="H180" s="462">
        <v>0</v>
      </c>
      <c r="I180" s="459">
        <v>0</v>
      </c>
      <c r="J180" s="460">
        <v>0</v>
      </c>
      <c r="K180" s="463">
        <v>0</v>
      </c>
      <c r="L180" s="150"/>
    </row>
    <row r="181" spans="1:12" ht="14.4" customHeight="1" thickBot="1" x14ac:dyDescent="0.35">
      <c r="A181" s="480" t="s">
        <v>438</v>
      </c>
      <c r="B181" s="464">
        <v>1632.6260946335201</v>
      </c>
      <c r="C181" s="464">
        <v>1976.71685</v>
      </c>
      <c r="D181" s="465">
        <v>344.09075536647703</v>
      </c>
      <c r="E181" s="471">
        <v>1.210759068777</v>
      </c>
      <c r="F181" s="464">
        <v>0</v>
      </c>
      <c r="G181" s="465">
        <v>0</v>
      </c>
      <c r="H181" s="467">
        <v>159.53213</v>
      </c>
      <c r="I181" s="464">
        <v>481.28246999999999</v>
      </c>
      <c r="J181" s="465">
        <v>481.28246999999999</v>
      </c>
      <c r="K181" s="468" t="s">
        <v>291</v>
      </c>
      <c r="L181" s="150"/>
    </row>
    <row r="182" spans="1:12" ht="14.4" customHeight="1" thickBot="1" x14ac:dyDescent="0.35">
      <c r="A182" s="481" t="s">
        <v>439</v>
      </c>
      <c r="B182" s="459">
        <v>1632.6260946335201</v>
      </c>
      <c r="C182" s="459">
        <v>1976.71685</v>
      </c>
      <c r="D182" s="460">
        <v>344.09075536647703</v>
      </c>
      <c r="E182" s="461">
        <v>1.210759068777</v>
      </c>
      <c r="F182" s="459">
        <v>0</v>
      </c>
      <c r="G182" s="460">
        <v>0</v>
      </c>
      <c r="H182" s="462">
        <v>159.53213</v>
      </c>
      <c r="I182" s="459">
        <v>481.28246999999999</v>
      </c>
      <c r="J182" s="460">
        <v>481.28246999999999</v>
      </c>
      <c r="K182" s="470" t="s">
        <v>291</v>
      </c>
      <c r="L182" s="150"/>
    </row>
    <row r="183" spans="1:12" ht="14.4" customHeight="1" thickBot="1" x14ac:dyDescent="0.35">
      <c r="A183" s="485"/>
      <c r="B183" s="459">
        <v>56224.141762065898</v>
      </c>
      <c r="C183" s="459">
        <v>51629.539839999998</v>
      </c>
      <c r="D183" s="460">
        <v>-4594.60192206586</v>
      </c>
      <c r="E183" s="461">
        <v>0.91828062148900003</v>
      </c>
      <c r="F183" s="459">
        <v>55844.157368574997</v>
      </c>
      <c r="G183" s="460">
        <v>13961.0393421438</v>
      </c>
      <c r="H183" s="462">
        <v>3678.7627600000001</v>
      </c>
      <c r="I183" s="459">
        <v>8320.0564900000008</v>
      </c>
      <c r="J183" s="460">
        <v>-5640.9828521437603</v>
      </c>
      <c r="K183" s="463">
        <v>0.148987054009</v>
      </c>
      <c r="L183" s="150"/>
    </row>
    <row r="184" spans="1:12" ht="14.4" customHeight="1" thickBot="1" x14ac:dyDescent="0.35">
      <c r="A184" s="486" t="s">
        <v>66</v>
      </c>
      <c r="B184" s="473">
        <v>56224.141762065898</v>
      </c>
      <c r="C184" s="473">
        <v>51629.539839999998</v>
      </c>
      <c r="D184" s="474">
        <v>-4594.60192206585</v>
      </c>
      <c r="E184" s="475">
        <v>-1.259622245229</v>
      </c>
      <c r="F184" s="473">
        <v>55844.157368574997</v>
      </c>
      <c r="G184" s="474">
        <v>13961.0393421438</v>
      </c>
      <c r="H184" s="473">
        <v>3678.7627600000001</v>
      </c>
      <c r="I184" s="473">
        <v>8320.0564900000008</v>
      </c>
      <c r="J184" s="474">
        <v>-5640.9828521437603</v>
      </c>
      <c r="K184" s="476">
        <v>0.148987054009</v>
      </c>
      <c r="L184" s="150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440</v>
      </c>
      <c r="B5" s="488" t="s">
        <v>441</v>
      </c>
      <c r="C5" s="489" t="s">
        <v>442</v>
      </c>
      <c r="D5" s="489" t="s">
        <v>442</v>
      </c>
      <c r="E5" s="489"/>
      <c r="F5" s="489" t="s">
        <v>442</v>
      </c>
      <c r="G5" s="489" t="s">
        <v>442</v>
      </c>
      <c r="H5" s="489" t="s">
        <v>442</v>
      </c>
      <c r="I5" s="490" t="s">
        <v>442</v>
      </c>
      <c r="J5" s="491" t="s">
        <v>68</v>
      </c>
    </row>
    <row r="6" spans="1:10" ht="14.4" customHeight="1" x14ac:dyDescent="0.3">
      <c r="A6" s="487" t="s">
        <v>440</v>
      </c>
      <c r="B6" s="488" t="s">
        <v>443</v>
      </c>
      <c r="C6" s="489">
        <v>6.1684400000000004</v>
      </c>
      <c r="D6" s="489">
        <v>7.3457600000000012</v>
      </c>
      <c r="E6" s="489"/>
      <c r="F6" s="489">
        <v>8.3164200000000008</v>
      </c>
      <c r="G6" s="489">
        <v>10.000000610351563</v>
      </c>
      <c r="H6" s="489">
        <v>-1.6835806103515623</v>
      </c>
      <c r="I6" s="490">
        <v>0.83164194924060375</v>
      </c>
      <c r="J6" s="491" t="s">
        <v>1</v>
      </c>
    </row>
    <row r="7" spans="1:10" ht="14.4" customHeight="1" x14ac:dyDescent="0.3">
      <c r="A7" s="487" t="s">
        <v>440</v>
      </c>
      <c r="B7" s="488" t="s">
        <v>444</v>
      </c>
      <c r="C7" s="489">
        <v>0.19052000000000002</v>
      </c>
      <c r="D7" s="489">
        <v>0</v>
      </c>
      <c r="E7" s="489"/>
      <c r="F7" s="489">
        <v>0</v>
      </c>
      <c r="G7" s="489">
        <v>0</v>
      </c>
      <c r="H7" s="489">
        <v>0</v>
      </c>
      <c r="I7" s="490" t="s">
        <v>442</v>
      </c>
      <c r="J7" s="491" t="s">
        <v>1</v>
      </c>
    </row>
    <row r="8" spans="1:10" ht="14.4" customHeight="1" x14ac:dyDescent="0.3">
      <c r="A8" s="487" t="s">
        <v>440</v>
      </c>
      <c r="B8" s="488" t="s">
        <v>445</v>
      </c>
      <c r="C8" s="489">
        <v>0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442</v>
      </c>
      <c r="J8" s="491" t="s">
        <v>1</v>
      </c>
    </row>
    <row r="9" spans="1:10" ht="14.4" customHeight="1" x14ac:dyDescent="0.3">
      <c r="A9" s="487" t="s">
        <v>440</v>
      </c>
      <c r="B9" s="488" t="s">
        <v>446</v>
      </c>
      <c r="C9" s="489">
        <v>6.3589600000000006</v>
      </c>
      <c r="D9" s="489">
        <v>7.3457600000000012</v>
      </c>
      <c r="E9" s="489"/>
      <c r="F9" s="489">
        <v>8.3164200000000008</v>
      </c>
      <c r="G9" s="489">
        <v>10.000000610351563</v>
      </c>
      <c r="H9" s="489">
        <v>-1.6835806103515623</v>
      </c>
      <c r="I9" s="490">
        <v>0.83164194924060375</v>
      </c>
      <c r="J9" s="491" t="s">
        <v>447</v>
      </c>
    </row>
    <row r="11" spans="1:10" ht="14.4" customHeight="1" x14ac:dyDescent="0.3">
      <c r="A11" s="487" t="s">
        <v>440</v>
      </c>
      <c r="B11" s="488" t="s">
        <v>441</v>
      </c>
      <c r="C11" s="489" t="s">
        <v>442</v>
      </c>
      <c r="D11" s="489" t="s">
        <v>442</v>
      </c>
      <c r="E11" s="489"/>
      <c r="F11" s="489" t="s">
        <v>442</v>
      </c>
      <c r="G11" s="489" t="s">
        <v>442</v>
      </c>
      <c r="H11" s="489" t="s">
        <v>442</v>
      </c>
      <c r="I11" s="490" t="s">
        <v>442</v>
      </c>
      <c r="J11" s="491" t="s">
        <v>68</v>
      </c>
    </row>
    <row r="12" spans="1:10" ht="14.4" customHeight="1" x14ac:dyDescent="0.3">
      <c r="A12" s="487" t="s">
        <v>448</v>
      </c>
      <c r="B12" s="488" t="s">
        <v>449</v>
      </c>
      <c r="C12" s="489" t="s">
        <v>442</v>
      </c>
      <c r="D12" s="489" t="s">
        <v>442</v>
      </c>
      <c r="E12" s="489"/>
      <c r="F12" s="489" t="s">
        <v>442</v>
      </c>
      <c r="G12" s="489" t="s">
        <v>442</v>
      </c>
      <c r="H12" s="489" t="s">
        <v>442</v>
      </c>
      <c r="I12" s="490" t="s">
        <v>442</v>
      </c>
      <c r="J12" s="491" t="s">
        <v>0</v>
      </c>
    </row>
    <row r="13" spans="1:10" ht="14.4" customHeight="1" x14ac:dyDescent="0.3">
      <c r="A13" s="487" t="s">
        <v>448</v>
      </c>
      <c r="B13" s="488" t="s">
        <v>443</v>
      </c>
      <c r="C13" s="489">
        <v>0.18949000000000002</v>
      </c>
      <c r="D13" s="489">
        <v>0.19363999999999998</v>
      </c>
      <c r="E13" s="489"/>
      <c r="F13" s="489">
        <v>0</v>
      </c>
      <c r="G13" s="489">
        <v>1</v>
      </c>
      <c r="H13" s="489">
        <v>-1</v>
      </c>
      <c r="I13" s="490">
        <v>0</v>
      </c>
      <c r="J13" s="491" t="s">
        <v>1</v>
      </c>
    </row>
    <row r="14" spans="1:10" ht="14.4" customHeight="1" x14ac:dyDescent="0.3">
      <c r="A14" s="487" t="s">
        <v>448</v>
      </c>
      <c r="B14" s="488" t="s">
        <v>450</v>
      </c>
      <c r="C14" s="489">
        <v>0.18949000000000002</v>
      </c>
      <c r="D14" s="489">
        <v>0.19363999999999998</v>
      </c>
      <c r="E14" s="489"/>
      <c r="F14" s="489">
        <v>0</v>
      </c>
      <c r="G14" s="489">
        <v>1</v>
      </c>
      <c r="H14" s="489">
        <v>-1</v>
      </c>
      <c r="I14" s="490">
        <v>0</v>
      </c>
      <c r="J14" s="491" t="s">
        <v>451</v>
      </c>
    </row>
    <row r="15" spans="1:10" ht="14.4" customHeight="1" x14ac:dyDescent="0.3">
      <c r="A15" s="487" t="s">
        <v>442</v>
      </c>
      <c r="B15" s="488" t="s">
        <v>442</v>
      </c>
      <c r="C15" s="489" t="s">
        <v>442</v>
      </c>
      <c r="D15" s="489" t="s">
        <v>442</v>
      </c>
      <c r="E15" s="489"/>
      <c r="F15" s="489" t="s">
        <v>442</v>
      </c>
      <c r="G15" s="489" t="s">
        <v>442</v>
      </c>
      <c r="H15" s="489" t="s">
        <v>442</v>
      </c>
      <c r="I15" s="490" t="s">
        <v>442</v>
      </c>
      <c r="J15" s="491" t="s">
        <v>452</v>
      </c>
    </row>
    <row r="16" spans="1:10" ht="14.4" customHeight="1" x14ac:dyDescent="0.3">
      <c r="A16" s="487" t="s">
        <v>453</v>
      </c>
      <c r="B16" s="488" t="s">
        <v>454</v>
      </c>
      <c r="C16" s="489" t="s">
        <v>442</v>
      </c>
      <c r="D16" s="489" t="s">
        <v>442</v>
      </c>
      <c r="E16" s="489"/>
      <c r="F16" s="489" t="s">
        <v>442</v>
      </c>
      <c r="G16" s="489" t="s">
        <v>442</v>
      </c>
      <c r="H16" s="489" t="s">
        <v>442</v>
      </c>
      <c r="I16" s="490" t="s">
        <v>442</v>
      </c>
      <c r="J16" s="491" t="s">
        <v>0</v>
      </c>
    </row>
    <row r="17" spans="1:10" ht="14.4" customHeight="1" x14ac:dyDescent="0.3">
      <c r="A17" s="487" t="s">
        <v>453</v>
      </c>
      <c r="B17" s="488" t="s">
        <v>443</v>
      </c>
      <c r="C17" s="489">
        <v>5.9789500000000002</v>
      </c>
      <c r="D17" s="489">
        <v>7.1521200000000009</v>
      </c>
      <c r="E17" s="489"/>
      <c r="F17" s="489">
        <v>8.3164200000000008</v>
      </c>
      <c r="G17" s="489">
        <v>9</v>
      </c>
      <c r="H17" s="489">
        <v>-0.68357999999999919</v>
      </c>
      <c r="I17" s="490">
        <v>0.92404666666666679</v>
      </c>
      <c r="J17" s="491" t="s">
        <v>1</v>
      </c>
    </row>
    <row r="18" spans="1:10" ht="14.4" customHeight="1" x14ac:dyDescent="0.3">
      <c r="A18" s="487" t="s">
        <v>453</v>
      </c>
      <c r="B18" s="488" t="s">
        <v>444</v>
      </c>
      <c r="C18" s="489">
        <v>0.19052000000000002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442</v>
      </c>
      <c r="J18" s="491" t="s">
        <v>1</v>
      </c>
    </row>
    <row r="19" spans="1:10" ht="14.4" customHeight="1" x14ac:dyDescent="0.3">
      <c r="A19" s="487" t="s">
        <v>453</v>
      </c>
      <c r="B19" s="488" t="s">
        <v>445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442</v>
      </c>
      <c r="J19" s="491" t="s">
        <v>1</v>
      </c>
    </row>
    <row r="20" spans="1:10" ht="14.4" customHeight="1" x14ac:dyDescent="0.3">
      <c r="A20" s="487" t="s">
        <v>453</v>
      </c>
      <c r="B20" s="488" t="s">
        <v>455</v>
      </c>
      <c r="C20" s="489">
        <v>6.1694700000000005</v>
      </c>
      <c r="D20" s="489">
        <v>7.1521200000000009</v>
      </c>
      <c r="E20" s="489"/>
      <c r="F20" s="489">
        <v>8.3164200000000008</v>
      </c>
      <c r="G20" s="489">
        <v>9</v>
      </c>
      <c r="H20" s="489">
        <v>-0.68357999999999919</v>
      </c>
      <c r="I20" s="490">
        <v>0.92404666666666679</v>
      </c>
      <c r="J20" s="491" t="s">
        <v>451</v>
      </c>
    </row>
    <row r="21" spans="1:10" ht="14.4" customHeight="1" x14ac:dyDescent="0.3">
      <c r="A21" s="487" t="s">
        <v>442</v>
      </c>
      <c r="B21" s="488" t="s">
        <v>442</v>
      </c>
      <c r="C21" s="489" t="s">
        <v>442</v>
      </c>
      <c r="D21" s="489" t="s">
        <v>442</v>
      </c>
      <c r="E21" s="489"/>
      <c r="F21" s="489" t="s">
        <v>442</v>
      </c>
      <c r="G21" s="489" t="s">
        <v>442</v>
      </c>
      <c r="H21" s="489" t="s">
        <v>442</v>
      </c>
      <c r="I21" s="490" t="s">
        <v>442</v>
      </c>
      <c r="J21" s="491" t="s">
        <v>452</v>
      </c>
    </row>
    <row r="22" spans="1:10" ht="14.4" customHeight="1" x14ac:dyDescent="0.3">
      <c r="A22" s="487" t="s">
        <v>440</v>
      </c>
      <c r="B22" s="488" t="s">
        <v>446</v>
      </c>
      <c r="C22" s="489">
        <v>6.3589600000000006</v>
      </c>
      <c r="D22" s="489">
        <v>7.3457600000000012</v>
      </c>
      <c r="E22" s="489"/>
      <c r="F22" s="489">
        <v>8.3164200000000008</v>
      </c>
      <c r="G22" s="489">
        <v>10</v>
      </c>
      <c r="H22" s="489">
        <v>-1.6835799999999992</v>
      </c>
      <c r="I22" s="490">
        <v>0.8316420000000001</v>
      </c>
      <c r="J22" s="491" t="s">
        <v>447</v>
      </c>
    </row>
  </sheetData>
  <mergeCells count="3">
    <mergeCell ref="F3:I3"/>
    <mergeCell ref="C4:D4"/>
    <mergeCell ref="A1:I1"/>
  </mergeCells>
  <conditionalFormatting sqref="F10 F23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2">
    <cfRule type="expression" dxfId="43" priority="5">
      <formula>$H11&gt;0</formula>
    </cfRule>
  </conditionalFormatting>
  <conditionalFormatting sqref="A11:A22">
    <cfRule type="expression" dxfId="42" priority="2">
      <formula>AND($J11&lt;&gt;"mezeraKL",$J11&lt;&gt;"")</formula>
    </cfRule>
  </conditionalFormatting>
  <conditionalFormatting sqref="I11:I22">
    <cfRule type="expression" dxfId="41" priority="6">
      <formula>$I11&gt;1</formula>
    </cfRule>
  </conditionalFormatting>
  <conditionalFormatting sqref="B11:B22">
    <cfRule type="expression" dxfId="40" priority="1">
      <formula>OR($J11="NS",$J11="SumaNS",$J11="Účet")</formula>
    </cfRule>
  </conditionalFormatting>
  <conditionalFormatting sqref="A11:D22 F11:I22">
    <cfRule type="expression" dxfId="39" priority="8">
      <formula>AND($J11&lt;&gt;"",$J11&lt;&gt;"mezeraKL")</formula>
    </cfRule>
  </conditionalFormatting>
  <conditionalFormatting sqref="B11:D22 F11:I22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212.152273054479</v>
      </c>
      <c r="M3" s="98">
        <f>SUBTOTAL(9,M5:M1048576)</f>
        <v>14.75</v>
      </c>
      <c r="N3" s="99">
        <f>SUBTOTAL(9,N5:N1048576)</f>
        <v>3129.246027553565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440</v>
      </c>
      <c r="B5" s="499" t="s">
        <v>441</v>
      </c>
      <c r="C5" s="500" t="s">
        <v>453</v>
      </c>
      <c r="D5" s="501" t="s">
        <v>454</v>
      </c>
      <c r="E5" s="502">
        <v>50113001</v>
      </c>
      <c r="F5" s="501" t="s">
        <v>456</v>
      </c>
      <c r="G5" s="500" t="s">
        <v>457</v>
      </c>
      <c r="H5" s="500">
        <v>193746</v>
      </c>
      <c r="I5" s="500">
        <v>93746</v>
      </c>
      <c r="J5" s="500" t="s">
        <v>458</v>
      </c>
      <c r="K5" s="500" t="s">
        <v>459</v>
      </c>
      <c r="L5" s="503">
        <v>366.22</v>
      </c>
      <c r="M5" s="503">
        <v>2</v>
      </c>
      <c r="N5" s="504">
        <v>732.44</v>
      </c>
    </row>
    <row r="6" spans="1:14" ht="14.4" customHeight="1" x14ac:dyDescent="0.3">
      <c r="A6" s="505" t="s">
        <v>440</v>
      </c>
      <c r="B6" s="506" t="s">
        <v>441</v>
      </c>
      <c r="C6" s="507" t="s">
        <v>453</v>
      </c>
      <c r="D6" s="508" t="s">
        <v>454</v>
      </c>
      <c r="E6" s="509">
        <v>50113001</v>
      </c>
      <c r="F6" s="508" t="s">
        <v>456</v>
      </c>
      <c r="G6" s="507" t="s">
        <v>457</v>
      </c>
      <c r="H6" s="507">
        <v>51366</v>
      </c>
      <c r="I6" s="507">
        <v>51366</v>
      </c>
      <c r="J6" s="507" t="s">
        <v>460</v>
      </c>
      <c r="K6" s="507" t="s">
        <v>461</v>
      </c>
      <c r="L6" s="510">
        <v>171.6</v>
      </c>
      <c r="M6" s="510">
        <v>0.75</v>
      </c>
      <c r="N6" s="511">
        <v>128.69999999999999</v>
      </c>
    </row>
    <row r="7" spans="1:14" ht="14.4" customHeight="1" x14ac:dyDescent="0.3">
      <c r="A7" s="505" t="s">
        <v>440</v>
      </c>
      <c r="B7" s="506" t="s">
        <v>441</v>
      </c>
      <c r="C7" s="507" t="s">
        <v>453</v>
      </c>
      <c r="D7" s="508" t="s">
        <v>454</v>
      </c>
      <c r="E7" s="509">
        <v>50113001</v>
      </c>
      <c r="F7" s="508" t="s">
        <v>456</v>
      </c>
      <c r="G7" s="507" t="s">
        <v>457</v>
      </c>
      <c r="H7" s="507">
        <v>900321</v>
      </c>
      <c r="I7" s="507">
        <v>0</v>
      </c>
      <c r="J7" s="507" t="s">
        <v>462</v>
      </c>
      <c r="K7" s="507" t="s">
        <v>442</v>
      </c>
      <c r="L7" s="510">
        <v>181.44</v>
      </c>
      <c r="M7" s="510">
        <v>4</v>
      </c>
      <c r="N7" s="511">
        <v>725.76</v>
      </c>
    </row>
    <row r="8" spans="1:14" ht="14.4" customHeight="1" thickBot="1" x14ac:dyDescent="0.35">
      <c r="A8" s="512" t="s">
        <v>440</v>
      </c>
      <c r="B8" s="513" t="s">
        <v>441</v>
      </c>
      <c r="C8" s="514" t="s">
        <v>453</v>
      </c>
      <c r="D8" s="515" t="s">
        <v>454</v>
      </c>
      <c r="E8" s="516">
        <v>50113001</v>
      </c>
      <c r="F8" s="515" t="s">
        <v>456</v>
      </c>
      <c r="G8" s="514" t="s">
        <v>457</v>
      </c>
      <c r="H8" s="514">
        <v>921227</v>
      </c>
      <c r="I8" s="514">
        <v>0</v>
      </c>
      <c r="J8" s="514" t="s">
        <v>463</v>
      </c>
      <c r="K8" s="514" t="s">
        <v>442</v>
      </c>
      <c r="L8" s="517">
        <v>192.79325344419559</v>
      </c>
      <c r="M8" s="517">
        <v>8</v>
      </c>
      <c r="N8" s="518">
        <v>1542.3460275535647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23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16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464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465</v>
      </c>
      <c r="B7" s="538">
        <v>7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3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466</v>
      </c>
      <c r="B8" s="539">
        <v>16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13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2018-04-24T09:22:45Z</dcterms:modified>
</cp:coreProperties>
</file>