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Q23" i="431"/>
  <c r="C12" i="431"/>
  <c r="D9" i="431"/>
  <c r="E10" i="431"/>
  <c r="F11" i="431"/>
  <c r="F19" i="431"/>
  <c r="G12" i="431"/>
  <c r="H9" i="431"/>
  <c r="H21" i="431"/>
  <c r="I18" i="431"/>
  <c r="J15" i="431"/>
  <c r="K12" i="431"/>
  <c r="L9" i="431"/>
  <c r="M10" i="431"/>
  <c r="M18" i="431"/>
  <c r="N15" i="431"/>
  <c r="O12" i="431"/>
  <c r="O20" i="431"/>
  <c r="P17" i="431"/>
  <c r="Q14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6" i="431"/>
  <c r="D17" i="431"/>
  <c r="E14" i="431"/>
  <c r="E22" i="431"/>
  <c r="F15" i="431"/>
  <c r="G16" i="431"/>
  <c r="H13" i="431"/>
  <c r="I10" i="431"/>
  <c r="J11" i="431"/>
  <c r="J23" i="431"/>
  <c r="K16" i="431"/>
  <c r="L13" i="431"/>
  <c r="L21" i="431"/>
  <c r="M22" i="431"/>
  <c r="N19" i="431"/>
  <c r="O16" i="431"/>
  <c r="P13" i="431"/>
  <c r="Q10" i="431"/>
  <c r="Q22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C20" i="431"/>
  <c r="D13" i="431"/>
  <c r="D21" i="431"/>
  <c r="E18" i="431"/>
  <c r="F23" i="431"/>
  <c r="G20" i="431"/>
  <c r="H17" i="431"/>
  <c r="I14" i="431"/>
  <c r="I22" i="431"/>
  <c r="J19" i="431"/>
  <c r="K20" i="431"/>
  <c r="L17" i="431"/>
  <c r="M14" i="431"/>
  <c r="N11" i="431"/>
  <c r="N23" i="431"/>
  <c r="P9" i="431"/>
  <c r="P21" i="431"/>
  <c r="Q18" i="431"/>
  <c r="O8" i="431"/>
  <c r="I8" i="431"/>
  <c r="M8" i="431"/>
  <c r="Q8" i="431"/>
  <c r="E8" i="431"/>
  <c r="K8" i="431"/>
  <c r="L8" i="431"/>
  <c r="G8" i="431"/>
  <c r="H8" i="431"/>
  <c r="D8" i="431"/>
  <c r="C8" i="431"/>
  <c r="P8" i="431"/>
  <c r="N8" i="431"/>
  <c r="J8" i="431"/>
  <c r="F8" i="431"/>
  <c r="S18" i="431" l="1"/>
  <c r="R18" i="431"/>
  <c r="S21" i="431"/>
  <c r="R21" i="431"/>
  <c r="S17" i="431"/>
  <c r="R17" i="431"/>
  <c r="S13" i="431"/>
  <c r="R13" i="431"/>
  <c r="S9" i="431"/>
  <c r="R9" i="431"/>
  <c r="S22" i="431"/>
  <c r="R22" i="431"/>
  <c r="S10" i="431"/>
  <c r="R10" i="431"/>
  <c r="R20" i="431"/>
  <c r="S20" i="431"/>
  <c r="R16" i="431"/>
  <c r="S16" i="431"/>
  <c r="R12" i="431"/>
  <c r="S12" i="431"/>
  <c r="S14" i="431"/>
  <c r="R14" i="431"/>
  <c r="R23" i="431"/>
  <c r="S23" i="431"/>
  <c r="R19" i="431"/>
  <c r="S19" i="431"/>
  <c r="S15" i="431"/>
  <c r="R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C15" i="414"/>
  <c r="D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3" i="414"/>
  <c r="C23" i="414"/>
  <c r="Q3" i="345" l="1"/>
  <c r="H3" i="390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<sst xmlns="http://schemas.openxmlformats.org/spreadsheetml/2006/main" count="3121" uniqueCount="937">
  <si>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</si>
  <si>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</si>
  <si>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</si>
  <si>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</si>
  <si>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</si>
  <si>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</si>
  <si>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</si>
  <si>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</si>
  <si>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</si>
  <si>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</si>
  <si>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</si>
  <si>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</si>
  <si>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</si>
  <si>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</si>
  <si>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</si>
  <si>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</si>
  <si>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</si>
  <si>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</si>
  <si>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</si>
  <si>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</si>
  <si>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</si>
  <si>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</si>
  <si>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</si>
  <si>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</si>
  <si>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</si>
  <si>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</si>
  <si>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</si>
  <si>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</si>
  <si>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</si>
  <si>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</si>
  <si>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</si>
  <si>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</si>
  <si>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</si>
  <si>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</si>
  <si>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</si>
  <si>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</si>
  <si>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</si>
  <si>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</si>
  <si>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</si>
  <si>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</si>
  <si>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</si>
  <si>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</si>
  <si>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</si>
  <si>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</si>
  <si>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</si>
  <si>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</si>
  <si>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</si>
  <si>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</si>
  <si>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</si>
  <si>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</si>
  <si>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</si>
  <si>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</si>
  <si>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</si>
  <si>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</si>
  <si>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</si>
  <si>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</si>
  <si>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</si>
  <si>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</si>
  <si>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</si>
  <si>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</si>
  <si>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</si>
  <si>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</si>
  <si>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</si>
  <si>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</si>
  <si>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</si>
  <si>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</si>
  <si>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</si>
  <si>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</si>
  <si>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</si>
  <si>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</si>
  <si>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</si>
  <si>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</si>
  <si>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</si>
  <si>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</si>
  <si>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</si>
  <si>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</si>
  <si>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</si>
  <si>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</si>
  <si>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</si>
  <si>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</si>
  <si>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</si>
  <si>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</si>
  <si>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</si>
  <si>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</si>
  <si>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</si>
  <si>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</si>
  <si>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</si>
  <si>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</si>
  <si>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</si>
  <si>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</si>
  <si>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</si>
  <si>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</si>
  <si>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</si>
  <si>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</si>
  <si>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</si>
  <si>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</si>
  <si>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</si>
  <si>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</si>
  <si>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</si>
  <si>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</si>
  <si>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</si>
  <si>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</si>
  <si>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</si>
  <si>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</si>
  <si>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</si>
  <si>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</si>
  <si>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</si>
  <si>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</si>
  <si>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</si>
  <si>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</si>
  <si>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</si>
  <si>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</si>
  <si>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</si>
  <si>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</si>
  <si>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</si>
  <si>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</si>
  <si>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</si>
  <si>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</si>
  <si>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</si>
  <si>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</si>
  <si>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</si>
  <si>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</si>
  <si>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</si>
  <si>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</si>
  <si>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</si>
  <si>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</si>
  <si>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</si>
  <si>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</si>
  <si>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</si>
  <si>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</si>
  <si>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</si>
  <si>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</si>
  <si>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</si>
  <si>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</si>
  <si>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</si>
  <si>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</si>
  <si>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</si>
  <si>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</si>
  <si>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</si>
  <si>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</si>
  <si>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</si>
  <si>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</si>
  <si>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</si>
  <si>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</si>
  <si>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</si>
  <si>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</si>
  <si>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</si>
  <si>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</si>
  <si>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</si>
  <si>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</si>
  <si>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</si>
  <si>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</si>
  <si>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</si>
  <si>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</si>
  <si>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</si>
  <si>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</si>
  <si>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</si>
  <si>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</si>
  <si>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</si>
  <si>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</si>
  <si>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</si>
  <si>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</si>
  <si>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</si>
  <si>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</si>
  <si>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</si>
  <si>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</si>
  <si>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</si>
  <si>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</si>
  <si>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</si>
  <si>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</si>
  <si>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</si>
  <si>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</si>
  <si>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</si>
  <si>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</si>
  <si>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</si>
  <si>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</si>
  <si>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</si>
  <si>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</si>
  <si>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</si>
  <si>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</si>
  <si>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</si>
  <si>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</si>
  <si>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</si>
  <si>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</si>
  <si>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</si>
  <si>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</si>
  <si>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</si>
  <si>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</si>
  <si>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</si>
  <si>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</si>
  <si>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</si>
  <si>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</si>
  <si>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</si>
  <si>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</si>
  <si>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</si>
  <si>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</si>
  <si>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</si>
  <si>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</si>
  <si>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</si>
  <si>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</si>
  <si>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</si>
  <si>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</si>
  <si>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</si>
  <si>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</si>
  <si>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</si>
  <si>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</si>
  <si>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</si>
  <si>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</si>
  <si>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</si>
  <si>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</si>
  <si>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</si>
  <si>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</si>
  <si>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</si>
  <si>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</si>
  <si>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</si>
  <si>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</si>
  <si>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</si>
  <si>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</si>
  <si>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</si>
  <si>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</si>
  <si>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</si>
  <si>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</si>
  <si>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</si>
  <si>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</si>
  <si>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</si>
  <si>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</si>
  <si>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</si>
  <si>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</si>
  <si>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</si>
  <si>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</si>
  <si>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</si>
  <si>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</si>
  <si>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</si>
  <si>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</si>
  <si>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</si>
  <si>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</si>
  <si>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</si>
  <si>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</si>
  <si>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</si>
  <si>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</si>
  <si>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</si>
  <si>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</si>
  <si>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</si>
  <si>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</si>
  <si>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</si>
  <si>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</si>
  <si>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</si>
  <si>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</si>
  <si>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</si>
  <si>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</si>
  <si>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</si>
  <si>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</si>
  <si>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</si>
  <si>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</si>
  <si>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</si>
  <si>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</si>
  <si>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</si>
  <si>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</si>
  <si>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</si>
  <si>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</si>
  <si>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</si>
  <si>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</si>
  <si>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</si>
  <si>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</si>
  <si>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</si>
  <si>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</si>
  <si>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</si>
  <si>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</si>
  <si>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</si>
  <si>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</si>
  <si>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</si>
  <si>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</si>
  <si>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</si>
  <si>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</si>
  <si>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</si>
  <si>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</si>
  <si>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</si>
  <si>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</si>
  <si>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</si>
  <si>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</si>
  <si>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</si>
  <si>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</si>
  <si>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</si>
  <si>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</si>
  <si>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</si>
  <si>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</si>
  <si>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</si>
  <si>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</si>
  <si>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</si>
  <si>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</si>
  <si>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</si>
  <si>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</si>
  <si>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</si>
  <si>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</si>
  <si>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</si>
  <si>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</si>
  <si>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</si>
  <si>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</si>
  <si>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</si>
  <si>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</si>
  <si>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</si>
  <si>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</si>
  <si>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</si>
  <si>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</si>
  <si>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</si>
  <si>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</si>
  <si>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</si>
  <si>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</si>
  <si>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</si>
  <si>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</si>
  <si>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</si>
  <si>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</si>
  <si>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</si>
  <si>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</si>
  <si>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</si>
  <si>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</si>
  <si>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</si>
  <si>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</si>
  <si>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</si>
  <si>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</si>
  <si>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</si>
  <si>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</si>
  <si>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</si>
  <si>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</si>
  <si>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</si>
  <si>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</si>
  <si>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</si>
  <si>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</si>
  <si>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</si>
  <si>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</si>
  <si>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</si>
  <si>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</si>
  <si>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</si>
  <si>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</si>
  <si>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</si>
  <si>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</si>
  <si>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</si>
  <si>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</si>
  <si>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</si>
  <si>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</si>
  <si>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</si>
  <si>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</si>
  <si>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</si>
  <si>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</si>
  <si>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</si>
  <si>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</si>
  <si>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</si>
  <si>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</si>
  <si>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</si>
  <si>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</si>
  <si>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</si>
  <si>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</si>
  <si>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</si>
  <si>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</si>
  <si>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</si>
  <si>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</si>
  <si>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</si>
  <si>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</si>
  <si>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</si>
  <si>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</si>
  <si>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</si>
  <si>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</si>
  <si>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</si>
  <si>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</si>
  <si>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</si>
  <si>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</si>
  <si>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</si>
  <si>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</si>
  <si>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</si>
  <si>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</si>
  <si>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</si>
  <si>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</si>
  <si>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</si>
  <si>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</si>
  <si>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</si>
  <si>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</si>
  <si>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</si>
  <si>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</si>
  <si>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</si>
  <si>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</si>
  <si>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</si>
  <si>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</si>
  <si>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</si>
  <si>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</si>
  <si>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</si>
  <si>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</si>
  <si>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</si>
  <si>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</si>
  <si>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</si>
  <si>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</si>
  <si>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</si>
  <si>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</si>
  <si>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</si>
  <si>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</si>
  <si>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</si>
  <si>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</si>
  <si>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</si>
  <si>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</si>
  <si>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</si>
  <si>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</si>
  <si>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</si>
  <si>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</si>
  <si>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</si>
  <si>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</si>
  <si>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</si>
  <si>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</si>
  <si>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</si>
  <si>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</si>
  <si>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</si>
  <si>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</si>
  <si>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</si>
  <si>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</si>
  <si>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</si>
  <si>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</si>
  <si>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</si>
  <si>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</si>
  <si>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</si>
  <si>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</si>
  <si>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</si>
  <si>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</si>
  <si>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</si>
  <si>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</si>
  <si>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</si>
  <si>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</si>
  <si>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</si>
  <si>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</si>
  <si>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</si>
  <si>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</si>
  <si>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</si>
  <si>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</si>
  <si>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</si>
  <si>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</si>
  <si>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</si>
  <si>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</si>
  <si>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</si>
  <si>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</si>
  <si>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</si>
  <si>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</si>
  <si>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</si>
  <si>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</si>
  <si>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</si>
  <si>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</si>
  <si>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</si>
  <si>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</si>
  <si>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</si>
  <si>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</si>
  <si>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</si>
  <si>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</si>
  <si>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</si>
  <si>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</si>
  <si>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</si>
  <si>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</si>
  <si>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</si>
  <si>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</si>
  <si>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</si>
  <si>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</si>
  <si>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</si>
  <si>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</si>
  <si>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</si>
  <si>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</si>
  <si>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</si>
  <si>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</si>
  <si>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</si>
  <si>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</si>
  <si>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CHLORID SODNÝ 0,9% BRAUN</t>
  </si>
  <si>
    <t>INF SOL 20X100MLPELAH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</si>
  <si>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</si>
  <si>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</si>
  <si>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</si>
  <si>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</si>
  <si>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</si>
  <si>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</si>
  <si>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</si>
  <si>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</si>
  <si>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</si>
  <si>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</si>
  <si>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</si>
  <si>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</si>
  <si>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</si>
  <si>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</si>
  <si>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</si>
  <si>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</si>
  <si>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</si>
  <si>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</si>
  <si>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</si>
  <si>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</si>
  <si>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</si>
  <si>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</si>
  <si>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</si>
  <si>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</si>
  <si>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</si>
  <si>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</si>
  <si>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</si>
  <si>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</si>
  <si>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</si>
  <si>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</si>
  <si>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</si>
  <si>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</si>
  <si>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</si>
  <si>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</si>
  <si>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</si>
  <si>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</si>
  <si>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</si>
  <si>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</si>
  <si>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</si>
  <si>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</si>
  <si>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</si>
  <si>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</si>
  <si>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</si>
  <si>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</si>
  <si>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DIKLOFENAK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</si>
  <si>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</si>
  <si>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</si>
  <si>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</si>
  <si>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</si>
  <si>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</si>
  <si>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</si>
  <si>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</si>
  <si>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</si>
  <si>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</si>
  <si>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</si>
  <si>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</si>
  <si>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</si>
  <si>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</si>
  <si>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</si>
  <si>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</si>
  <si>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METFORMIN</t>
  </si>
  <si>
    <t>235447</t>
  </si>
  <si>
    <t>METFORMIN MYLAN</t>
  </si>
  <si>
    <t>500MG TBL FLM 120</t>
  </si>
  <si>
    <t>NIMESULID</t>
  </si>
  <si>
    <t>132721</t>
  </si>
  <si>
    <t>AULIN</t>
  </si>
  <si>
    <t>100MG POR GRA SUS 15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</si>
  <si>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</si>
  <si>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</si>
  <si>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</si>
  <si>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</si>
  <si>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</si>
  <si>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</si>
  <si>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</si>
  <si>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</si>
  <si>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</si>
  <si>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</si>
  <si>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</si>
  <si>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</si>
  <si>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</si>
  <si>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</si>
  <si>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</si>
  <si>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</si>
  <si>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</si>
  <si>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</si>
  <si>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</si>
  <si>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</si>
  <si>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</si>
  <si>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R06AE07 - CETIRIZIN</t>
  </si>
  <si>
    <t>J01FA10 - AZITHROMYCIN</t>
  </si>
  <si>
    <t>R03AC02 - SALBUTAMOL</t>
  </si>
  <si>
    <t>J01CR02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</si>
  <si>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</si>
  <si>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</si>
  <si>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</si>
  <si>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</si>
  <si>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</si>
  <si>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</si>
  <si>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</si>
  <si>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</si>
  <si>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</si>
  <si>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</si>
  <si>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</si>
  <si>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</si>
  <si>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</si>
  <si>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</si>
  <si>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</si>
  <si>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</si>
  <si>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</si>
  <si>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</si>
  <si>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</si>
  <si>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</si>
  <si>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</si>
  <si>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</si>
  <si>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</si>
  <si>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</si>
  <si>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</si>
  <si>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</si>
  <si>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</si>
  <si>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</si>
  <si>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</si>
  <si>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</si>
  <si>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</si>
  <si>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</si>
  <si>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ZO930</t>
  </si>
  <si>
    <t>Kontejner 100 ml PP 72/62 mm s přiloženým uzávěrem bílé víčko sterilní na tekutý materiál 75.562.105</t>
  </si>
  <si>
    <t>ZN206</t>
  </si>
  <si>
    <t>Lopatka ústní dřevěná lékařská sterilní 150 x 17 mm bal. á 5 x 100 ks 4002/SG/CS/L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</si>
  <si>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</si>
  <si>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</si>
  <si>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</si>
  <si>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</si>
  <si>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</si>
  <si>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</si>
  <si>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</si>
  <si>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</si>
  <si>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</si>
  <si>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</si>
  <si>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</si>
  <si>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</si>
  <si>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</si>
  <si>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</si>
  <si>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</si>
  <si>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</si>
  <si>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</si>
  <si>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</si>
  <si>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</si>
  <si>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</si>
  <si>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</si>
  <si>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</si>
  <si>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</si>
  <si>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</si>
  <si>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</si>
  <si>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</si>
  <si>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</si>
  <si>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</si>
  <si>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</si>
  <si>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</si>
  <si>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</si>
  <si>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</si>
  <si>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</si>
  <si>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</si>
  <si>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</si>
  <si>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</si>
  <si>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</si>
  <si>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</si>
  <si>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</si>
  <si>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</si>
  <si>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</si>
  <si>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</si>
  <si>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</si>
  <si>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</si>
  <si>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</si>
  <si>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</si>
  <si>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</si>
  <si>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</si>
  <si>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</si>
  <si>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</si>
  <si>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</si>
  <si>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</si>
  <si>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</si>
  <si>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</si>
  <si>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</si>
  <si>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</si>
  <si>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</si>
  <si>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</si>
  <si>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</si>
  <si>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</si>
  <si>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</si>
  <si>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</si>
  <si>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</si>
  <si>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</si>
  <si>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</si>
  <si>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</si>
  <si>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</si>
  <si>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</si>
  <si>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</si>
  <si>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</si>
  <si>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DA982</t>
  </si>
  <si>
    <t>Chromosome Synchro P</t>
  </si>
  <si>
    <t>DH972</t>
  </si>
  <si>
    <t>Investigator Argus X-12 QS kit (100)</t>
  </si>
  <si>
    <t>DG230</t>
  </si>
  <si>
    <t>ISOPROPYLALKOHOL P.A.</t>
  </si>
  <si>
    <t>DE997</t>
  </si>
  <si>
    <t>KAPA HyperPlus kit - 96 rxn</t>
  </si>
  <si>
    <t>DD434</t>
  </si>
  <si>
    <t>KaryoMAX Giemsa 100 ml</t>
  </si>
  <si>
    <t>DD659</t>
  </si>
  <si>
    <t>kyselina octová p.a.</t>
  </si>
  <si>
    <t>DG229</t>
  </si>
  <si>
    <t>METHANOL P.A.</t>
  </si>
  <si>
    <t>DG637</t>
  </si>
  <si>
    <t>MiSeq Reagent Kit v3 (150 cycles)</t>
  </si>
  <si>
    <t>920003</t>
  </si>
  <si>
    <t>-PBS PUFR 20X KONC,250ML (GEN) 250 ml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</si>
  <si>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</si>
  <si>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</si>
  <si>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</si>
  <si>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</si>
  <si>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</si>
  <si>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</si>
  <si>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</si>
  <si>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</si>
  <si>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</si>
  <si>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</si>
  <si>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</si>
  <si>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</si>
  <si>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</si>
  <si>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</si>
  <si>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</si>
  <si>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</si>
  <si>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</si>
  <si>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</si>
  <si>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</si>
  <si>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</si>
  <si>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</si>
  <si>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</si>
  <si>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DI406</t>
  </si>
  <si>
    <t>SALSA MLPA  P323,25 r</t>
  </si>
  <si>
    <t>DH940</t>
  </si>
  <si>
    <t>SALSA MLPA P002  BRCA 1 probemix 50R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</si>
  <si>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</si>
  <si>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</si>
  <si>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</si>
  <si>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</si>
  <si>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</si>
  <si>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</si>
  <si>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DH424</t>
  </si>
  <si>
    <t>SALSA MLPA P046-C1 TSC2 -25 r</t>
  </si>
  <si>
    <t>DG815</t>
  </si>
  <si>
    <t>SALSA MLPA P070 Hu Telomere-5 probemix 50rxn</t>
  </si>
  <si>
    <t>DI128</t>
  </si>
  <si>
    <t>SALSA MLPA P087 - BRCA1  25 r</t>
  </si>
  <si>
    <t>DI370</t>
  </si>
  <si>
    <t>SALSA MLPA probemix P124-C3 TSC1,25 rxn</t>
  </si>
  <si>
    <t>DI375</t>
  </si>
  <si>
    <t>SALSA MLPA probemix P165-C HSP,25 r</t>
  </si>
  <si>
    <t>DI379</t>
  </si>
  <si>
    <t>SALSA Mlpa probemix P208-C2 Human Telomere-6, 25 reakcí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</si>
  <si>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</si>
  <si>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</si>
  <si>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</si>
  <si>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</si>
  <si>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</si>
  <si>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</si>
  <si>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</si>
  <si>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</si>
  <si>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DF133</t>
  </si>
  <si>
    <t>TRYPSIN 1:250 100g</t>
  </si>
  <si>
    <t>DC579</t>
  </si>
  <si>
    <t>Waste bins for Auto DG 10/PK</t>
  </si>
  <si>
    <t>ZB070</t>
  </si>
  <si>
    <t>Filtr tips 1000ul (1024) 990352</t>
  </si>
  <si>
    <t>ZL046</t>
  </si>
  <si>
    <t>Microtubes Clear 1.5 ml  bal. á 500 ks  5101500</t>
  </si>
  <si>
    <t>ZE908</t>
  </si>
  <si>
    <t>Mikrozkumavka PCR individual Tube Domed Cap 0,2 ml bal. á 1000 ks 4Ti-0795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</si>
  <si>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</si>
  <si>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</si>
  <si>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</si>
  <si>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</si>
  <si>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</si>
  <si>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</si>
  <si>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</si>
  <si>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</si>
  <si>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</si>
  <si>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</si>
  <si>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</si>
  <si>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</si>
  <si>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</si>
  <si>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</si>
  <si>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</si>
  <si>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</si>
  <si>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</si>
  <si>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</si>
  <si>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</si>
  <si>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</si>
  <si>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ZF195</t>
  </si>
  <si>
    <t>Válec odměrný vysoký sklo 250 ml VTRB632432111238</t>
  </si>
  <si>
    <t>ZA411</t>
  </si>
  <si>
    <t>Gáza přířezy 28 cm x 32 cm 17 nití 07004</t>
  </si>
  <si>
    <t>ZA557</t>
  </si>
  <si>
    <t>Kompresa gáza 10 x 20 cm/5 ks sterilní 26013</t>
  </si>
  <si>
    <t>ZH686</t>
  </si>
  <si>
    <t>Krabička čiré pro 50 mikrozkumavek 1,5 ml (U553000) U552100</t>
  </si>
  <si>
    <t>ZF192</t>
  </si>
  <si>
    <t>Nádoba na kontaminovaný odpad 4 l 15-0004</t>
  </si>
  <si>
    <t>ZA813</t>
  </si>
  <si>
    <t>Rotor adapters (10 x 24) elution tubes (1,5 ml) bal. á 240 ks 990394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</si>
  <si>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</si>
  <si>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</si>
  <si>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</si>
  <si>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</si>
  <si>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</si>
  <si>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</si>
  <si>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ZA789</t>
  </si>
  <si>
    <t>Stříkačka injekční 2-dílná 2 ml L Inject Solo 4606027V</t>
  </si>
  <si>
    <t>ZA788</t>
  </si>
  <si>
    <t>Stříkačka injekční 2-dílná 20 ml L Inject Solo 4606205V</t>
  </si>
  <si>
    <t>ZJ278</t>
  </si>
  <si>
    <t>Zkumavka PP 10 ml sterilní bal. á 200 ks FLME21150</t>
  </si>
  <si>
    <t>ZC082</t>
  </si>
  <si>
    <t>Zkumavka UH močová bez víčka 12 ml FLME25062</t>
  </si>
  <si>
    <t>ZA832</t>
  </si>
  <si>
    <t>Jehla injekční 0,9 x 40 mm žlutá 4657519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</si>
  <si>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</si>
  <si>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</si>
  <si>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</si>
  <si>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</si>
  <si>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</si>
  <si>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</si>
  <si>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</si>
  <si>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</si>
  <si>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</si>
  <si>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</si>
  <si>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</si>
  <si>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</si>
  <si>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</si>
  <si>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</si>
  <si>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</si>
  <si>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</si>
  <si>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</si>
  <si>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</si>
  <si>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</si>
  <si>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</si>
  <si>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</si>
  <si>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</si>
  <si>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</si>
  <si>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</si>
  <si>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</si>
  <si>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</si>
  <si>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</si>
  <si>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</si>
  <si>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</si>
  <si>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</si>
  <si>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</si>
  <si>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</si>
  <si>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</si>
  <si>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</si>
  <si>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</si>
  <si>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</si>
  <si>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</si>
  <si>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</si>
  <si>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</si>
  <si>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</si>
  <si>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</si>
  <si>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</si>
  <si>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</si>
  <si>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</si>
  <si>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</si>
  <si>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</si>
  <si>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</si>
  <si>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</si>
  <si>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</si>
  <si>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</si>
  <si>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</si>
  <si>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</si>
  <si>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</si>
  <si>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</si>
  <si>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</si>
  <si>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</si>
  <si>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</si>
  <si>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</si>
  <si>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</si>
  <si>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</si>
  <si>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</si>
  <si>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</si>
  <si>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</si>
  <si>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</si>
  <si>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</si>
  <si>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</si>
  <si>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</si>
  <si>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</si>
  <si>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</si>
  <si>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</si>
  <si>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</si>
  <si>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</si>
  <si>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</si>
  <si>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</si>
  <si>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</si>
  <si>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</si>
  <si>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</si>
  <si>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</si>
  <si>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</si>
  <si>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</si>
  <si>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</si>
  <si>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</si>
  <si>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</si>
  <si>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</si>
  <si>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</si>
  <si>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</si>
  <si>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</si>
  <si>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</si>
  <si>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</si>
  <si>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</si>
  <si>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</si>
  <si>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</si>
  <si>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</si>
  <si>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</si>
  <si>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</si>
  <si>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</si>
  <si>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</si>
  <si>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</si>
  <si>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</si>
  <si>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</si>
  <si>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</si>
  <si>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</si>
  <si>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</si>
  <si>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</si>
  <si>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</si>
  <si>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</si>
  <si>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</si>
  <si>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</si>
  <si>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</si>
  <si>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</si>
  <si>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</si>
  <si>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</si>
  <si>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</si>
  <si>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</si>
  <si>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</si>
  <si>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</si>
  <si>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</si>
  <si>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</si>
  <si>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</si>
  <si>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</si>
  <si>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</si>
  <si>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</si>
  <si>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</si>
  <si>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</si>
  <si>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</si>
  <si>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</si>
  <si>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II. interní klinika - gastro-enterologická a hepatologická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</si>
  <si>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</si>
  <si>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</si>
  <si>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</si>
  <si>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</si>
  <si>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</si>
  <si>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</si>
  <si>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</si>
  <si>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</si>
  <si>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02</t>
  </si>
  <si>
    <t>08</t>
  </si>
  <si>
    <t>10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</si>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</sst>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4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2.035505601751828</c:v>
                </c:pt>
                <c:pt idx="1">
                  <c:v>2.1341741222326833</c:v>
                </c:pt>
                <c:pt idx="2">
                  <c:v>1.9441037649855786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1.4874070056817814</c:v>
                </c:pt>
                <c:pt idx="1">
                  <c:v>1.4874070056817814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2" totalsRowShown="0">
  <autoFilter ref="C3:S5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552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5" t="s">
        <v>553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562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793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817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823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917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918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936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471</v>
      </c>
      <c r="C5" s="491">
        <v>3156.02</v>
      </c>
      <c r="D5" s="491">
        <v>12</v>
      </c>
      <c r="E5" s="491">
        <v>2416.59</v>
      </c>
      <c r="F5" s="543">
        <v>0.76570807536073926</v>
      </c>
      <c r="G5" s="491">
        <v>10</v>
      </c>
      <c r="H5" s="543">
        <v>0.83333333333333337</v>
      </c>
      <c r="I5" s="491">
        <v>739.43</v>
      </c>
      <c r="J5" s="543">
        <v>0.23429192463926082</v>
      </c>
      <c r="K5" s="491">
        <v>2</v>
      </c>
      <c r="L5" s="543">
        <v>0.16666666666666666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472</v>
      </c>
      <c r="C6" s="491">
        <v>3156.02</v>
      </c>
      <c r="D6" s="491">
        <v>12</v>
      </c>
      <c r="E6" s="491">
        <v>2416.59</v>
      </c>
      <c r="F6" s="543">
        <v>0.76570807536073926</v>
      </c>
      <c r="G6" s="491">
        <v>10</v>
      </c>
      <c r="H6" s="543">
        <v>0.83333333333333337</v>
      </c>
      <c r="I6" s="491">
        <v>739.43</v>
      </c>
      <c r="J6" s="543">
        <v>0.23429192463926082</v>
      </c>
      <c r="K6" s="491">
        <v>2</v>
      </c>
      <c r="L6" s="543">
        <v>0.16666666666666666</v>
      </c>
      <c r="M6" s="491" t="s">
        <v>1</v>
      </c>
      <c r="N6" s="150"/>
    </row>
    <row r="7" spans="1:14" ht="14.4" customHeight="1" x14ac:dyDescent="0.3">
      <c r="A7" s="487" t="s">
        <v>448</v>
      </c>
      <c r="B7" s="488" t="s">
        <v>3</v>
      </c>
      <c r="C7" s="491">
        <v>3156.02</v>
      </c>
      <c r="D7" s="491">
        <v>12</v>
      </c>
      <c r="E7" s="491">
        <v>2416.59</v>
      </c>
      <c r="F7" s="543">
        <v>0.76570807536073926</v>
      </c>
      <c r="G7" s="491">
        <v>10</v>
      </c>
      <c r="H7" s="543">
        <v>0.83333333333333337</v>
      </c>
      <c r="I7" s="491">
        <v>739.43</v>
      </c>
      <c r="J7" s="543">
        <v>0.23429192463926082</v>
      </c>
      <c r="K7" s="491">
        <v>2</v>
      </c>
      <c r="L7" s="543">
        <v>0.16666666666666666</v>
      </c>
      <c r="M7" s="491" t="s">
        <v>453</v>
      </c>
      <c r="N7" s="150"/>
    </row>
    <row r="9" spans="1:14" ht="14.4" customHeight="1" x14ac:dyDescent="0.3">
      <c r="A9" s="487">
        <v>28</v>
      </c>
      <c r="B9" s="488" t="s">
        <v>471</v>
      </c>
      <c r="C9" s="491" t="s">
        <v>450</v>
      </c>
      <c r="D9" s="491" t="s">
        <v>450</v>
      </c>
      <c r="E9" s="491" t="s">
        <v>450</v>
      </c>
      <c r="F9" s="543" t="s">
        <v>450</v>
      </c>
      <c r="G9" s="491" t="s">
        <v>450</v>
      </c>
      <c r="H9" s="543" t="s">
        <v>450</v>
      </c>
      <c r="I9" s="491" t="s">
        <v>450</v>
      </c>
      <c r="J9" s="543" t="s">
        <v>450</v>
      </c>
      <c r="K9" s="491" t="s">
        <v>450</v>
      </c>
      <c r="L9" s="543" t="s">
        <v>450</v>
      </c>
      <c r="M9" s="491" t="s">
        <v>68</v>
      </c>
      <c r="N9" s="150"/>
    </row>
    <row r="10" spans="1:14" ht="14.4" customHeight="1" x14ac:dyDescent="0.3">
      <c r="A10" s="487" t="s">
        <v>473</v>
      </c>
      <c r="B10" s="488" t="s">
        <v>472</v>
      </c>
      <c r="C10" s="491">
        <v>3156.02</v>
      </c>
      <c r="D10" s="491">
        <v>12</v>
      </c>
      <c r="E10" s="491">
        <v>2416.59</v>
      </c>
      <c r="F10" s="543">
        <v>0.76570807536073926</v>
      </c>
      <c r="G10" s="491">
        <v>10</v>
      </c>
      <c r="H10" s="543">
        <v>0.83333333333333337</v>
      </c>
      <c r="I10" s="491">
        <v>739.43</v>
      </c>
      <c r="J10" s="543">
        <v>0.23429192463926082</v>
      </c>
      <c r="K10" s="491">
        <v>2</v>
      </c>
      <c r="L10" s="543">
        <v>0.16666666666666666</v>
      </c>
      <c r="M10" s="491" t="s">
        <v>1</v>
      </c>
      <c r="N10" s="150"/>
    </row>
    <row r="11" spans="1:14" ht="14.4" customHeight="1" x14ac:dyDescent="0.3">
      <c r="A11" s="487" t="s">
        <v>473</v>
      </c>
      <c r="B11" s="488" t="s">
        <v>474</v>
      </c>
      <c r="C11" s="491">
        <v>3156.02</v>
      </c>
      <c r="D11" s="491">
        <v>12</v>
      </c>
      <c r="E11" s="491">
        <v>2416.59</v>
      </c>
      <c r="F11" s="543">
        <v>0.76570807536073926</v>
      </c>
      <c r="G11" s="491">
        <v>10</v>
      </c>
      <c r="H11" s="543">
        <v>0.83333333333333337</v>
      </c>
      <c r="I11" s="491">
        <v>739.43</v>
      </c>
      <c r="J11" s="543">
        <v>0.23429192463926082</v>
      </c>
      <c r="K11" s="491">
        <v>2</v>
      </c>
      <c r="L11" s="543">
        <v>0.16666666666666666</v>
      </c>
      <c r="M11" s="491" t="s">
        <v>457</v>
      </c>
      <c r="N11" s="150"/>
    </row>
    <row r="12" spans="1:14" ht="14.4" customHeight="1" x14ac:dyDescent="0.3">
      <c r="A12" s="487" t="s">
        <v>450</v>
      </c>
      <c r="B12" s="488" t="s">
        <v>450</v>
      </c>
      <c r="C12" s="491" t="s">
        <v>450</v>
      </c>
      <c r="D12" s="491" t="s">
        <v>450</v>
      </c>
      <c r="E12" s="491" t="s">
        <v>450</v>
      </c>
      <c r="F12" s="543" t="s">
        <v>450</v>
      </c>
      <c r="G12" s="491" t="s">
        <v>450</v>
      </c>
      <c r="H12" s="543" t="s">
        <v>450</v>
      </c>
      <c r="I12" s="491" t="s">
        <v>450</v>
      </c>
      <c r="J12" s="543" t="s">
        <v>450</v>
      </c>
      <c r="K12" s="491" t="s">
        <v>450</v>
      </c>
      <c r="L12" s="543" t="s">
        <v>450</v>
      </c>
      <c r="M12" s="491" t="s">
        <v>458</v>
      </c>
      <c r="N12" s="150"/>
    </row>
    <row r="13" spans="1:14" ht="14.4" customHeight="1" x14ac:dyDescent="0.3">
      <c r="A13" s="487" t="s">
        <v>448</v>
      </c>
      <c r="B13" s="488" t="s">
        <v>475</v>
      </c>
      <c r="C13" s="491">
        <v>3156.02</v>
      </c>
      <c r="D13" s="491">
        <v>12</v>
      </c>
      <c r="E13" s="491">
        <v>2416.59</v>
      </c>
      <c r="F13" s="543">
        <v>0.76570807536073926</v>
      </c>
      <c r="G13" s="491">
        <v>10</v>
      </c>
      <c r="H13" s="543">
        <v>0.83333333333333337</v>
      </c>
      <c r="I13" s="491">
        <v>739.43</v>
      </c>
      <c r="J13" s="543">
        <v>0.23429192463926082</v>
      </c>
      <c r="K13" s="491">
        <v>2</v>
      </c>
      <c r="L13" s="543">
        <v>0.16666666666666666</v>
      </c>
      <c r="M13" s="491" t="s">
        <v>453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476</v>
      </c>
    </row>
    <row r="16" spans="1:14" ht="14.4" customHeight="1" x14ac:dyDescent="0.3">
      <c r="A16" s="544" t="s">
        <v>477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478</v>
      </c>
      <c r="B5" s="537">
        <v>154.36000000000001</v>
      </c>
      <c r="C5" s="499">
        <v>1</v>
      </c>
      <c r="D5" s="550">
        <v>1</v>
      </c>
      <c r="E5" s="553" t="s">
        <v>478</v>
      </c>
      <c r="F5" s="537"/>
      <c r="G5" s="525">
        <v>0</v>
      </c>
      <c r="H5" s="503"/>
      <c r="I5" s="526">
        <v>0</v>
      </c>
      <c r="J5" s="556">
        <v>154.36000000000001</v>
      </c>
      <c r="K5" s="525">
        <v>1</v>
      </c>
      <c r="L5" s="503">
        <v>1</v>
      </c>
      <c r="M5" s="526">
        <v>1</v>
      </c>
    </row>
    <row r="6" spans="1:13" ht="14.4" customHeight="1" x14ac:dyDescent="0.3">
      <c r="A6" s="547" t="s">
        <v>479</v>
      </c>
      <c r="B6" s="538">
        <v>1068.25</v>
      </c>
      <c r="C6" s="506">
        <v>1</v>
      </c>
      <c r="D6" s="551">
        <v>3</v>
      </c>
      <c r="E6" s="554" t="s">
        <v>479</v>
      </c>
      <c r="F6" s="538">
        <v>483.18</v>
      </c>
      <c r="G6" s="527">
        <v>0.45230985256260237</v>
      </c>
      <c r="H6" s="510">
        <v>2</v>
      </c>
      <c r="I6" s="528">
        <v>0.66666666666666663</v>
      </c>
      <c r="J6" s="557">
        <v>585.06999999999994</v>
      </c>
      <c r="K6" s="527">
        <v>0.54769014743739752</v>
      </c>
      <c r="L6" s="510">
        <v>1</v>
      </c>
      <c r="M6" s="528">
        <v>0.33333333333333331</v>
      </c>
    </row>
    <row r="7" spans="1:13" ht="14.4" customHeight="1" thickBot="1" x14ac:dyDescent="0.35">
      <c r="A7" s="548" t="s">
        <v>480</v>
      </c>
      <c r="B7" s="539">
        <v>1933.4100000000003</v>
      </c>
      <c r="C7" s="513">
        <v>1</v>
      </c>
      <c r="D7" s="552">
        <v>8</v>
      </c>
      <c r="E7" s="555" t="s">
        <v>480</v>
      </c>
      <c r="F7" s="539">
        <v>1933.4100000000003</v>
      </c>
      <c r="G7" s="529">
        <v>1</v>
      </c>
      <c r="H7" s="517">
        <v>8</v>
      </c>
      <c r="I7" s="530">
        <v>1</v>
      </c>
      <c r="J7" s="558"/>
      <c r="K7" s="529">
        <v>0</v>
      </c>
      <c r="L7" s="517"/>
      <c r="M7" s="53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3156.02</v>
      </c>
      <c r="N3" s="66">
        <f>SUBTOTAL(9,N7:N1048576)</f>
        <v>34</v>
      </c>
      <c r="O3" s="66">
        <f>SUBTOTAL(9,O7:O1048576)</f>
        <v>12</v>
      </c>
      <c r="P3" s="66">
        <f>SUBTOTAL(9,P7:P1048576)</f>
        <v>2416.59</v>
      </c>
      <c r="Q3" s="67">
        <f>IF(M3=0,0,P3/M3)</f>
        <v>0.76570807536073926</v>
      </c>
      <c r="R3" s="66">
        <f>SUBTOTAL(9,R7:R1048576)</f>
        <v>29</v>
      </c>
      <c r="S3" s="67">
        <f>IF(N3=0,0,R3/N3)</f>
        <v>0.8529411764705882</v>
      </c>
      <c r="T3" s="66">
        <f>SUBTOTAL(9,T7:T1048576)</f>
        <v>10</v>
      </c>
      <c r="U3" s="68">
        <f>IF(O3=0,0,T3/O3)</f>
        <v>0.83333333333333337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471</v>
      </c>
      <c r="C7" s="565" t="s">
        <v>473</v>
      </c>
      <c r="D7" s="566" t="s">
        <v>550</v>
      </c>
      <c r="E7" s="567" t="s">
        <v>479</v>
      </c>
      <c r="F7" s="565" t="s">
        <v>472</v>
      </c>
      <c r="G7" s="565" t="s">
        <v>481</v>
      </c>
      <c r="H7" s="565" t="s">
        <v>450</v>
      </c>
      <c r="I7" s="565" t="s">
        <v>482</v>
      </c>
      <c r="J7" s="565" t="s">
        <v>483</v>
      </c>
      <c r="K7" s="565" t="s">
        <v>484</v>
      </c>
      <c r="L7" s="568">
        <v>263.26</v>
      </c>
      <c r="M7" s="568">
        <v>263.26</v>
      </c>
      <c r="N7" s="565">
        <v>1</v>
      </c>
      <c r="O7" s="569">
        <v>0.5</v>
      </c>
      <c r="P7" s="568"/>
      <c r="Q7" s="570">
        <v>0</v>
      </c>
      <c r="R7" s="565"/>
      <c r="S7" s="570">
        <v>0</v>
      </c>
      <c r="T7" s="569"/>
      <c r="U7" s="122">
        <v>0</v>
      </c>
    </row>
    <row r="8" spans="1:21" ht="14.4" customHeight="1" x14ac:dyDescent="0.3">
      <c r="A8" s="571">
        <v>28</v>
      </c>
      <c r="B8" s="572" t="s">
        <v>471</v>
      </c>
      <c r="C8" s="572" t="s">
        <v>473</v>
      </c>
      <c r="D8" s="573" t="s">
        <v>550</v>
      </c>
      <c r="E8" s="574" t="s">
        <v>479</v>
      </c>
      <c r="F8" s="572" t="s">
        <v>472</v>
      </c>
      <c r="G8" s="572" t="s">
        <v>485</v>
      </c>
      <c r="H8" s="572" t="s">
        <v>450</v>
      </c>
      <c r="I8" s="572" t="s">
        <v>486</v>
      </c>
      <c r="J8" s="572" t="s">
        <v>487</v>
      </c>
      <c r="K8" s="572" t="s">
        <v>488</v>
      </c>
      <c r="L8" s="575">
        <v>91.78</v>
      </c>
      <c r="M8" s="575">
        <v>183.56</v>
      </c>
      <c r="N8" s="572">
        <v>2</v>
      </c>
      <c r="O8" s="576">
        <v>1</v>
      </c>
      <c r="P8" s="575">
        <v>183.56</v>
      </c>
      <c r="Q8" s="577">
        <v>1</v>
      </c>
      <c r="R8" s="572">
        <v>2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28</v>
      </c>
      <c r="B9" s="572" t="s">
        <v>471</v>
      </c>
      <c r="C9" s="572" t="s">
        <v>473</v>
      </c>
      <c r="D9" s="573" t="s">
        <v>550</v>
      </c>
      <c r="E9" s="574" t="s">
        <v>479</v>
      </c>
      <c r="F9" s="572" t="s">
        <v>472</v>
      </c>
      <c r="G9" s="572" t="s">
        <v>489</v>
      </c>
      <c r="H9" s="572" t="s">
        <v>450</v>
      </c>
      <c r="I9" s="572" t="s">
        <v>490</v>
      </c>
      <c r="J9" s="572" t="s">
        <v>491</v>
      </c>
      <c r="K9" s="572" t="s">
        <v>492</v>
      </c>
      <c r="L9" s="575">
        <v>42.54</v>
      </c>
      <c r="M9" s="575">
        <v>85.08</v>
      </c>
      <c r="N9" s="572">
        <v>2</v>
      </c>
      <c r="O9" s="576">
        <v>0.5</v>
      </c>
      <c r="P9" s="575">
        <v>85.08</v>
      </c>
      <c r="Q9" s="577">
        <v>1</v>
      </c>
      <c r="R9" s="572">
        <v>2</v>
      </c>
      <c r="S9" s="577">
        <v>1</v>
      </c>
      <c r="T9" s="576">
        <v>0.5</v>
      </c>
      <c r="U9" s="578">
        <v>1</v>
      </c>
    </row>
    <row r="10" spans="1:21" ht="14.4" customHeight="1" x14ac:dyDescent="0.3">
      <c r="A10" s="571">
        <v>28</v>
      </c>
      <c r="B10" s="572" t="s">
        <v>471</v>
      </c>
      <c r="C10" s="572" t="s">
        <v>473</v>
      </c>
      <c r="D10" s="573" t="s">
        <v>550</v>
      </c>
      <c r="E10" s="574" t="s">
        <v>479</v>
      </c>
      <c r="F10" s="572" t="s">
        <v>472</v>
      </c>
      <c r="G10" s="572" t="s">
        <v>493</v>
      </c>
      <c r="H10" s="572" t="s">
        <v>450</v>
      </c>
      <c r="I10" s="572" t="s">
        <v>494</v>
      </c>
      <c r="J10" s="572" t="s">
        <v>495</v>
      </c>
      <c r="K10" s="572" t="s">
        <v>496</v>
      </c>
      <c r="L10" s="575">
        <v>107.27</v>
      </c>
      <c r="M10" s="575">
        <v>214.54</v>
      </c>
      <c r="N10" s="572">
        <v>2</v>
      </c>
      <c r="O10" s="576">
        <v>0.5</v>
      </c>
      <c r="P10" s="575">
        <v>214.54</v>
      </c>
      <c r="Q10" s="577">
        <v>1</v>
      </c>
      <c r="R10" s="572">
        <v>2</v>
      </c>
      <c r="S10" s="577">
        <v>1</v>
      </c>
      <c r="T10" s="576">
        <v>0.5</v>
      </c>
      <c r="U10" s="578">
        <v>1</v>
      </c>
    </row>
    <row r="11" spans="1:21" ht="14.4" customHeight="1" x14ac:dyDescent="0.3">
      <c r="A11" s="571">
        <v>28</v>
      </c>
      <c r="B11" s="572" t="s">
        <v>471</v>
      </c>
      <c r="C11" s="572" t="s">
        <v>473</v>
      </c>
      <c r="D11" s="573" t="s">
        <v>550</v>
      </c>
      <c r="E11" s="574" t="s">
        <v>479</v>
      </c>
      <c r="F11" s="572" t="s">
        <v>472</v>
      </c>
      <c r="G11" s="572" t="s">
        <v>493</v>
      </c>
      <c r="H11" s="572" t="s">
        <v>450</v>
      </c>
      <c r="I11" s="572" t="s">
        <v>497</v>
      </c>
      <c r="J11" s="572" t="s">
        <v>495</v>
      </c>
      <c r="K11" s="572" t="s">
        <v>496</v>
      </c>
      <c r="L11" s="575">
        <v>107.27</v>
      </c>
      <c r="M11" s="575">
        <v>321.81</v>
      </c>
      <c r="N11" s="572">
        <v>3</v>
      </c>
      <c r="O11" s="576">
        <v>0.5</v>
      </c>
      <c r="P11" s="575"/>
      <c r="Q11" s="577">
        <v>0</v>
      </c>
      <c r="R11" s="572"/>
      <c r="S11" s="577">
        <v>0</v>
      </c>
      <c r="T11" s="576"/>
      <c r="U11" s="578">
        <v>0</v>
      </c>
    </row>
    <row r="12" spans="1:21" ht="14.4" customHeight="1" x14ac:dyDescent="0.3">
      <c r="A12" s="571">
        <v>28</v>
      </c>
      <c r="B12" s="572" t="s">
        <v>471</v>
      </c>
      <c r="C12" s="572" t="s">
        <v>473</v>
      </c>
      <c r="D12" s="573" t="s">
        <v>550</v>
      </c>
      <c r="E12" s="574" t="s">
        <v>480</v>
      </c>
      <c r="F12" s="572" t="s">
        <v>472</v>
      </c>
      <c r="G12" s="572" t="s">
        <v>498</v>
      </c>
      <c r="H12" s="572" t="s">
        <v>450</v>
      </c>
      <c r="I12" s="572" t="s">
        <v>499</v>
      </c>
      <c r="J12" s="572" t="s">
        <v>500</v>
      </c>
      <c r="K12" s="572" t="s">
        <v>501</v>
      </c>
      <c r="L12" s="575">
        <v>80.23</v>
      </c>
      <c r="M12" s="575">
        <v>80.23</v>
      </c>
      <c r="N12" s="572">
        <v>1</v>
      </c>
      <c r="O12" s="576">
        <v>0.5</v>
      </c>
      <c r="P12" s="575">
        <v>80.23</v>
      </c>
      <c r="Q12" s="577">
        <v>1</v>
      </c>
      <c r="R12" s="572">
        <v>1</v>
      </c>
      <c r="S12" s="577">
        <v>1</v>
      </c>
      <c r="T12" s="576">
        <v>0.5</v>
      </c>
      <c r="U12" s="578">
        <v>1</v>
      </c>
    </row>
    <row r="13" spans="1:21" ht="14.4" customHeight="1" x14ac:dyDescent="0.3">
      <c r="A13" s="571">
        <v>28</v>
      </c>
      <c r="B13" s="572" t="s">
        <v>471</v>
      </c>
      <c r="C13" s="572" t="s">
        <v>473</v>
      </c>
      <c r="D13" s="573" t="s">
        <v>550</v>
      </c>
      <c r="E13" s="574" t="s">
        <v>480</v>
      </c>
      <c r="F13" s="572" t="s">
        <v>472</v>
      </c>
      <c r="G13" s="572" t="s">
        <v>502</v>
      </c>
      <c r="H13" s="572" t="s">
        <v>551</v>
      </c>
      <c r="I13" s="572" t="s">
        <v>503</v>
      </c>
      <c r="J13" s="572" t="s">
        <v>504</v>
      </c>
      <c r="K13" s="572" t="s">
        <v>505</v>
      </c>
      <c r="L13" s="575">
        <v>119.7</v>
      </c>
      <c r="M13" s="575">
        <v>239.4</v>
      </c>
      <c r="N13" s="572">
        <v>2</v>
      </c>
      <c r="O13" s="576">
        <v>0.5</v>
      </c>
      <c r="P13" s="575">
        <v>239.4</v>
      </c>
      <c r="Q13" s="577">
        <v>1</v>
      </c>
      <c r="R13" s="572">
        <v>2</v>
      </c>
      <c r="S13" s="577">
        <v>1</v>
      </c>
      <c r="T13" s="576">
        <v>0.5</v>
      </c>
      <c r="U13" s="578">
        <v>1</v>
      </c>
    </row>
    <row r="14" spans="1:21" ht="14.4" customHeight="1" x14ac:dyDescent="0.3">
      <c r="A14" s="571">
        <v>28</v>
      </c>
      <c r="B14" s="572" t="s">
        <v>471</v>
      </c>
      <c r="C14" s="572" t="s">
        <v>473</v>
      </c>
      <c r="D14" s="573" t="s">
        <v>550</v>
      </c>
      <c r="E14" s="574" t="s">
        <v>480</v>
      </c>
      <c r="F14" s="572" t="s">
        <v>472</v>
      </c>
      <c r="G14" s="572" t="s">
        <v>506</v>
      </c>
      <c r="H14" s="572" t="s">
        <v>551</v>
      </c>
      <c r="I14" s="572" t="s">
        <v>507</v>
      </c>
      <c r="J14" s="572" t="s">
        <v>508</v>
      </c>
      <c r="K14" s="572" t="s">
        <v>509</v>
      </c>
      <c r="L14" s="575">
        <v>117.55</v>
      </c>
      <c r="M14" s="575">
        <v>117.55</v>
      </c>
      <c r="N14" s="572">
        <v>1</v>
      </c>
      <c r="O14" s="576">
        <v>0.5</v>
      </c>
      <c r="P14" s="575">
        <v>117.55</v>
      </c>
      <c r="Q14" s="577">
        <v>1</v>
      </c>
      <c r="R14" s="572">
        <v>1</v>
      </c>
      <c r="S14" s="577">
        <v>1</v>
      </c>
      <c r="T14" s="576">
        <v>0.5</v>
      </c>
      <c r="U14" s="578">
        <v>1</v>
      </c>
    </row>
    <row r="15" spans="1:21" ht="14.4" customHeight="1" x14ac:dyDescent="0.3">
      <c r="A15" s="571">
        <v>28</v>
      </c>
      <c r="B15" s="572" t="s">
        <v>471</v>
      </c>
      <c r="C15" s="572" t="s">
        <v>473</v>
      </c>
      <c r="D15" s="573" t="s">
        <v>550</v>
      </c>
      <c r="E15" s="574" t="s">
        <v>480</v>
      </c>
      <c r="F15" s="572" t="s">
        <v>472</v>
      </c>
      <c r="G15" s="572" t="s">
        <v>510</v>
      </c>
      <c r="H15" s="572" t="s">
        <v>450</v>
      </c>
      <c r="I15" s="572" t="s">
        <v>511</v>
      </c>
      <c r="J15" s="572" t="s">
        <v>512</v>
      </c>
      <c r="K15" s="572" t="s">
        <v>513</v>
      </c>
      <c r="L15" s="575">
        <v>58.74</v>
      </c>
      <c r="M15" s="575">
        <v>58.74</v>
      </c>
      <c r="N15" s="572">
        <v>1</v>
      </c>
      <c r="O15" s="576">
        <v>0.5</v>
      </c>
      <c r="P15" s="575">
        <v>58.74</v>
      </c>
      <c r="Q15" s="577">
        <v>1</v>
      </c>
      <c r="R15" s="572">
        <v>1</v>
      </c>
      <c r="S15" s="577">
        <v>1</v>
      </c>
      <c r="T15" s="576">
        <v>0.5</v>
      </c>
      <c r="U15" s="578">
        <v>1</v>
      </c>
    </row>
    <row r="16" spans="1:21" ht="14.4" customHeight="1" x14ac:dyDescent="0.3">
      <c r="A16" s="571">
        <v>28</v>
      </c>
      <c r="B16" s="572" t="s">
        <v>471</v>
      </c>
      <c r="C16" s="572" t="s">
        <v>473</v>
      </c>
      <c r="D16" s="573" t="s">
        <v>550</v>
      </c>
      <c r="E16" s="574" t="s">
        <v>480</v>
      </c>
      <c r="F16" s="572" t="s">
        <v>472</v>
      </c>
      <c r="G16" s="572" t="s">
        <v>514</v>
      </c>
      <c r="H16" s="572" t="s">
        <v>450</v>
      </c>
      <c r="I16" s="572" t="s">
        <v>515</v>
      </c>
      <c r="J16" s="572" t="s">
        <v>516</v>
      </c>
      <c r="K16" s="572" t="s">
        <v>517</v>
      </c>
      <c r="L16" s="575">
        <v>91.11</v>
      </c>
      <c r="M16" s="575">
        <v>91.11</v>
      </c>
      <c r="N16" s="572">
        <v>1</v>
      </c>
      <c r="O16" s="576">
        <v>0.5</v>
      </c>
      <c r="P16" s="575">
        <v>91.11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" customHeight="1" x14ac:dyDescent="0.3">
      <c r="A17" s="571">
        <v>28</v>
      </c>
      <c r="B17" s="572" t="s">
        <v>471</v>
      </c>
      <c r="C17" s="572" t="s">
        <v>473</v>
      </c>
      <c r="D17" s="573" t="s">
        <v>550</v>
      </c>
      <c r="E17" s="574" t="s">
        <v>480</v>
      </c>
      <c r="F17" s="572" t="s">
        <v>472</v>
      </c>
      <c r="G17" s="572" t="s">
        <v>518</v>
      </c>
      <c r="H17" s="572" t="s">
        <v>450</v>
      </c>
      <c r="I17" s="572" t="s">
        <v>519</v>
      </c>
      <c r="J17" s="572" t="s">
        <v>520</v>
      </c>
      <c r="K17" s="572" t="s">
        <v>521</v>
      </c>
      <c r="L17" s="575">
        <v>35.25</v>
      </c>
      <c r="M17" s="575">
        <v>35.25</v>
      </c>
      <c r="N17" s="572">
        <v>1</v>
      </c>
      <c r="O17" s="576">
        <v>0.5</v>
      </c>
      <c r="P17" s="575">
        <v>35.25</v>
      </c>
      <c r="Q17" s="577">
        <v>1</v>
      </c>
      <c r="R17" s="572">
        <v>1</v>
      </c>
      <c r="S17" s="577">
        <v>1</v>
      </c>
      <c r="T17" s="576">
        <v>0.5</v>
      </c>
      <c r="U17" s="578">
        <v>1</v>
      </c>
    </row>
    <row r="18" spans="1:21" ht="14.4" customHeight="1" x14ac:dyDescent="0.3">
      <c r="A18" s="571">
        <v>28</v>
      </c>
      <c r="B18" s="572" t="s">
        <v>471</v>
      </c>
      <c r="C18" s="572" t="s">
        <v>473</v>
      </c>
      <c r="D18" s="573" t="s">
        <v>550</v>
      </c>
      <c r="E18" s="574" t="s">
        <v>480</v>
      </c>
      <c r="F18" s="572" t="s">
        <v>472</v>
      </c>
      <c r="G18" s="572" t="s">
        <v>522</v>
      </c>
      <c r="H18" s="572" t="s">
        <v>450</v>
      </c>
      <c r="I18" s="572" t="s">
        <v>523</v>
      </c>
      <c r="J18" s="572" t="s">
        <v>524</v>
      </c>
      <c r="K18" s="572" t="s">
        <v>525</v>
      </c>
      <c r="L18" s="575">
        <v>48.09</v>
      </c>
      <c r="M18" s="575">
        <v>48.09</v>
      </c>
      <c r="N18" s="572">
        <v>1</v>
      </c>
      <c r="O18" s="576">
        <v>0.5</v>
      </c>
      <c r="P18" s="575">
        <v>48.09</v>
      </c>
      <c r="Q18" s="577">
        <v>1</v>
      </c>
      <c r="R18" s="572">
        <v>1</v>
      </c>
      <c r="S18" s="577">
        <v>1</v>
      </c>
      <c r="T18" s="576">
        <v>0.5</v>
      </c>
      <c r="U18" s="578">
        <v>1</v>
      </c>
    </row>
    <row r="19" spans="1:21" ht="14.4" customHeight="1" x14ac:dyDescent="0.3">
      <c r="A19" s="571">
        <v>28</v>
      </c>
      <c r="B19" s="572" t="s">
        <v>471</v>
      </c>
      <c r="C19" s="572" t="s">
        <v>473</v>
      </c>
      <c r="D19" s="573" t="s">
        <v>550</v>
      </c>
      <c r="E19" s="574" t="s">
        <v>480</v>
      </c>
      <c r="F19" s="572" t="s">
        <v>472</v>
      </c>
      <c r="G19" s="572" t="s">
        <v>522</v>
      </c>
      <c r="H19" s="572" t="s">
        <v>450</v>
      </c>
      <c r="I19" s="572" t="s">
        <v>523</v>
      </c>
      <c r="J19" s="572" t="s">
        <v>524</v>
      </c>
      <c r="K19" s="572" t="s">
        <v>525</v>
      </c>
      <c r="L19" s="575">
        <v>42.14</v>
      </c>
      <c r="M19" s="575">
        <v>42.14</v>
      </c>
      <c r="N19" s="572">
        <v>1</v>
      </c>
      <c r="O19" s="576">
        <v>0.5</v>
      </c>
      <c r="P19" s="575">
        <v>42.14</v>
      </c>
      <c r="Q19" s="577">
        <v>1</v>
      </c>
      <c r="R19" s="572">
        <v>1</v>
      </c>
      <c r="S19" s="577">
        <v>1</v>
      </c>
      <c r="T19" s="576">
        <v>0.5</v>
      </c>
      <c r="U19" s="578">
        <v>1</v>
      </c>
    </row>
    <row r="20" spans="1:21" ht="14.4" customHeight="1" x14ac:dyDescent="0.3">
      <c r="A20" s="571">
        <v>28</v>
      </c>
      <c r="B20" s="572" t="s">
        <v>471</v>
      </c>
      <c r="C20" s="572" t="s">
        <v>473</v>
      </c>
      <c r="D20" s="573" t="s">
        <v>550</v>
      </c>
      <c r="E20" s="574" t="s">
        <v>480</v>
      </c>
      <c r="F20" s="572" t="s">
        <v>472</v>
      </c>
      <c r="G20" s="572" t="s">
        <v>526</v>
      </c>
      <c r="H20" s="572" t="s">
        <v>450</v>
      </c>
      <c r="I20" s="572" t="s">
        <v>527</v>
      </c>
      <c r="J20" s="572" t="s">
        <v>528</v>
      </c>
      <c r="K20" s="572" t="s">
        <v>529</v>
      </c>
      <c r="L20" s="575">
        <v>86.43</v>
      </c>
      <c r="M20" s="575">
        <v>86.43</v>
      </c>
      <c r="N20" s="572">
        <v>1</v>
      </c>
      <c r="O20" s="576">
        <v>0.5</v>
      </c>
      <c r="P20" s="575">
        <v>86.43</v>
      </c>
      <c r="Q20" s="577">
        <v>1</v>
      </c>
      <c r="R20" s="572">
        <v>1</v>
      </c>
      <c r="S20" s="577">
        <v>1</v>
      </c>
      <c r="T20" s="576">
        <v>0.5</v>
      </c>
      <c r="U20" s="578">
        <v>1</v>
      </c>
    </row>
    <row r="21" spans="1:21" ht="14.4" customHeight="1" x14ac:dyDescent="0.3">
      <c r="A21" s="571">
        <v>28</v>
      </c>
      <c r="B21" s="572" t="s">
        <v>471</v>
      </c>
      <c r="C21" s="572" t="s">
        <v>473</v>
      </c>
      <c r="D21" s="573" t="s">
        <v>550</v>
      </c>
      <c r="E21" s="574" t="s">
        <v>480</v>
      </c>
      <c r="F21" s="572" t="s">
        <v>472</v>
      </c>
      <c r="G21" s="572" t="s">
        <v>530</v>
      </c>
      <c r="H21" s="572" t="s">
        <v>450</v>
      </c>
      <c r="I21" s="572" t="s">
        <v>531</v>
      </c>
      <c r="J21" s="572" t="s">
        <v>532</v>
      </c>
      <c r="K21" s="572" t="s">
        <v>533</v>
      </c>
      <c r="L21" s="575">
        <v>17.62</v>
      </c>
      <c r="M21" s="575">
        <v>17.62</v>
      </c>
      <c r="N21" s="572">
        <v>1</v>
      </c>
      <c r="O21" s="576">
        <v>0.5</v>
      </c>
      <c r="P21" s="575">
        <v>17.62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" customHeight="1" x14ac:dyDescent="0.3">
      <c r="A22" s="571">
        <v>28</v>
      </c>
      <c r="B22" s="572" t="s">
        <v>471</v>
      </c>
      <c r="C22" s="572" t="s">
        <v>473</v>
      </c>
      <c r="D22" s="573" t="s">
        <v>550</v>
      </c>
      <c r="E22" s="574" t="s">
        <v>480</v>
      </c>
      <c r="F22" s="572" t="s">
        <v>472</v>
      </c>
      <c r="G22" s="572" t="s">
        <v>534</v>
      </c>
      <c r="H22" s="572" t="s">
        <v>450</v>
      </c>
      <c r="I22" s="572" t="s">
        <v>535</v>
      </c>
      <c r="J22" s="572" t="s">
        <v>536</v>
      </c>
      <c r="K22" s="572" t="s">
        <v>537</v>
      </c>
      <c r="L22" s="575">
        <v>87.67</v>
      </c>
      <c r="M22" s="575">
        <v>87.67</v>
      </c>
      <c r="N22" s="572">
        <v>1</v>
      </c>
      <c r="O22" s="576">
        <v>0.5</v>
      </c>
      <c r="P22" s="575">
        <v>87.67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28</v>
      </c>
      <c r="B23" s="572" t="s">
        <v>471</v>
      </c>
      <c r="C23" s="572" t="s">
        <v>473</v>
      </c>
      <c r="D23" s="573" t="s">
        <v>550</v>
      </c>
      <c r="E23" s="574" t="s">
        <v>480</v>
      </c>
      <c r="F23" s="572" t="s">
        <v>472</v>
      </c>
      <c r="G23" s="572" t="s">
        <v>538</v>
      </c>
      <c r="H23" s="572" t="s">
        <v>450</v>
      </c>
      <c r="I23" s="572" t="s">
        <v>539</v>
      </c>
      <c r="J23" s="572" t="s">
        <v>540</v>
      </c>
      <c r="K23" s="572" t="s">
        <v>541</v>
      </c>
      <c r="L23" s="575">
        <v>0</v>
      </c>
      <c r="M23" s="575">
        <v>0</v>
      </c>
      <c r="N23" s="572">
        <v>1</v>
      </c>
      <c r="O23" s="576">
        <v>0.5</v>
      </c>
      <c r="P23" s="575">
        <v>0</v>
      </c>
      <c r="Q23" s="577"/>
      <c r="R23" s="572">
        <v>1</v>
      </c>
      <c r="S23" s="577">
        <v>1</v>
      </c>
      <c r="T23" s="576">
        <v>0.5</v>
      </c>
      <c r="U23" s="578">
        <v>1</v>
      </c>
    </row>
    <row r="24" spans="1:21" ht="14.4" customHeight="1" x14ac:dyDescent="0.3">
      <c r="A24" s="571">
        <v>28</v>
      </c>
      <c r="B24" s="572" t="s">
        <v>471</v>
      </c>
      <c r="C24" s="572" t="s">
        <v>473</v>
      </c>
      <c r="D24" s="573" t="s">
        <v>550</v>
      </c>
      <c r="E24" s="574" t="s">
        <v>480</v>
      </c>
      <c r="F24" s="572" t="s">
        <v>472</v>
      </c>
      <c r="G24" s="572" t="s">
        <v>542</v>
      </c>
      <c r="H24" s="572" t="s">
        <v>551</v>
      </c>
      <c r="I24" s="572" t="s">
        <v>543</v>
      </c>
      <c r="J24" s="572" t="s">
        <v>544</v>
      </c>
      <c r="K24" s="572" t="s">
        <v>545</v>
      </c>
      <c r="L24" s="575">
        <v>63.75</v>
      </c>
      <c r="M24" s="575">
        <v>63.75</v>
      </c>
      <c r="N24" s="572">
        <v>1</v>
      </c>
      <c r="O24" s="576">
        <v>0.5</v>
      </c>
      <c r="P24" s="575">
        <v>63.75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28</v>
      </c>
      <c r="B25" s="572" t="s">
        <v>471</v>
      </c>
      <c r="C25" s="572" t="s">
        <v>473</v>
      </c>
      <c r="D25" s="573" t="s">
        <v>550</v>
      </c>
      <c r="E25" s="574" t="s">
        <v>480</v>
      </c>
      <c r="F25" s="572" t="s">
        <v>472</v>
      </c>
      <c r="G25" s="572" t="s">
        <v>493</v>
      </c>
      <c r="H25" s="572" t="s">
        <v>450</v>
      </c>
      <c r="I25" s="572" t="s">
        <v>494</v>
      </c>
      <c r="J25" s="572" t="s">
        <v>495</v>
      </c>
      <c r="K25" s="572" t="s">
        <v>496</v>
      </c>
      <c r="L25" s="575">
        <v>107.27</v>
      </c>
      <c r="M25" s="575">
        <v>965.43000000000006</v>
      </c>
      <c r="N25" s="572">
        <v>9</v>
      </c>
      <c r="O25" s="576">
        <v>1.5</v>
      </c>
      <c r="P25" s="575">
        <v>965.43000000000006</v>
      </c>
      <c r="Q25" s="577">
        <v>1</v>
      </c>
      <c r="R25" s="572">
        <v>9</v>
      </c>
      <c r="S25" s="577">
        <v>1</v>
      </c>
      <c r="T25" s="576">
        <v>1.5</v>
      </c>
      <c r="U25" s="578">
        <v>1</v>
      </c>
    </row>
    <row r="26" spans="1:21" ht="14.4" customHeight="1" thickBot="1" x14ac:dyDescent="0.35">
      <c r="A26" s="579">
        <v>28</v>
      </c>
      <c r="B26" s="580" t="s">
        <v>471</v>
      </c>
      <c r="C26" s="580" t="s">
        <v>473</v>
      </c>
      <c r="D26" s="581" t="s">
        <v>550</v>
      </c>
      <c r="E26" s="582" t="s">
        <v>478</v>
      </c>
      <c r="F26" s="580" t="s">
        <v>472</v>
      </c>
      <c r="G26" s="580" t="s">
        <v>546</v>
      </c>
      <c r="H26" s="580" t="s">
        <v>551</v>
      </c>
      <c r="I26" s="580" t="s">
        <v>547</v>
      </c>
      <c r="J26" s="580" t="s">
        <v>548</v>
      </c>
      <c r="K26" s="580" t="s">
        <v>549</v>
      </c>
      <c r="L26" s="583">
        <v>154.36000000000001</v>
      </c>
      <c r="M26" s="583">
        <v>154.36000000000001</v>
      </c>
      <c r="N26" s="580">
        <v>1</v>
      </c>
      <c r="O26" s="584">
        <v>1</v>
      </c>
      <c r="P26" s="583"/>
      <c r="Q26" s="585">
        <v>0</v>
      </c>
      <c r="R26" s="580"/>
      <c r="S26" s="585">
        <v>0</v>
      </c>
      <c r="T26" s="584"/>
      <c r="U26" s="58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553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478</v>
      </c>
      <c r="B5" s="116"/>
      <c r="C5" s="570">
        <v>0</v>
      </c>
      <c r="D5" s="116">
        <v>154.36000000000001</v>
      </c>
      <c r="E5" s="570">
        <v>1</v>
      </c>
      <c r="F5" s="591">
        <v>154.36000000000001</v>
      </c>
    </row>
    <row r="6" spans="1:6" ht="14.4" customHeight="1" thickBot="1" x14ac:dyDescent="0.35">
      <c r="A6" s="604" t="s">
        <v>480</v>
      </c>
      <c r="B6" s="596"/>
      <c r="C6" s="597">
        <v>0</v>
      </c>
      <c r="D6" s="596">
        <v>420.70000000000005</v>
      </c>
      <c r="E6" s="597">
        <v>1</v>
      </c>
      <c r="F6" s="598">
        <v>420.70000000000005</v>
      </c>
    </row>
    <row r="7" spans="1:6" ht="14.4" customHeight="1" thickBot="1" x14ac:dyDescent="0.35">
      <c r="A7" s="599" t="s">
        <v>3</v>
      </c>
      <c r="B7" s="600"/>
      <c r="C7" s="601">
        <v>0</v>
      </c>
      <c r="D7" s="600">
        <v>575.06000000000006</v>
      </c>
      <c r="E7" s="601">
        <v>1</v>
      </c>
      <c r="F7" s="602">
        <v>575.06000000000006</v>
      </c>
    </row>
    <row r="8" spans="1:6" ht="14.4" customHeight="1" thickBot="1" x14ac:dyDescent="0.35"/>
    <row r="9" spans="1:6" ht="14.4" customHeight="1" x14ac:dyDescent="0.3">
      <c r="A9" s="603" t="s">
        <v>554</v>
      </c>
      <c r="B9" s="116"/>
      <c r="C9" s="570">
        <v>0</v>
      </c>
      <c r="D9" s="116">
        <v>154.36000000000001</v>
      </c>
      <c r="E9" s="570">
        <v>1</v>
      </c>
      <c r="F9" s="591">
        <v>154.36000000000001</v>
      </c>
    </row>
    <row r="10" spans="1:6" ht="14.4" customHeight="1" x14ac:dyDescent="0.3">
      <c r="A10" s="606" t="s">
        <v>555</v>
      </c>
      <c r="B10" s="592"/>
      <c r="C10" s="577">
        <v>0</v>
      </c>
      <c r="D10" s="592">
        <v>117.55</v>
      </c>
      <c r="E10" s="577">
        <v>1</v>
      </c>
      <c r="F10" s="593">
        <v>117.55</v>
      </c>
    </row>
    <row r="11" spans="1:6" ht="14.4" customHeight="1" x14ac:dyDescent="0.3">
      <c r="A11" s="606" t="s">
        <v>556</v>
      </c>
      <c r="B11" s="592"/>
      <c r="C11" s="577">
        <v>0</v>
      </c>
      <c r="D11" s="592">
        <v>239.4</v>
      </c>
      <c r="E11" s="577">
        <v>1</v>
      </c>
      <c r="F11" s="593">
        <v>239.4</v>
      </c>
    </row>
    <row r="12" spans="1:6" ht="14.4" customHeight="1" thickBot="1" x14ac:dyDescent="0.35">
      <c r="A12" s="604" t="s">
        <v>557</v>
      </c>
      <c r="B12" s="596"/>
      <c r="C12" s="597">
        <v>0</v>
      </c>
      <c r="D12" s="596">
        <v>63.75</v>
      </c>
      <c r="E12" s="597">
        <v>1</v>
      </c>
      <c r="F12" s="598">
        <v>63.75</v>
      </c>
    </row>
    <row r="13" spans="1:6" ht="14.4" customHeight="1" thickBot="1" x14ac:dyDescent="0.35">
      <c r="A13" s="599" t="s">
        <v>3</v>
      </c>
      <c r="B13" s="600"/>
      <c r="C13" s="601">
        <v>0</v>
      </c>
      <c r="D13" s="600">
        <v>575.05999999999995</v>
      </c>
      <c r="E13" s="601">
        <v>1</v>
      </c>
      <c r="F13" s="602">
        <v>575.05999999999995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{B6B78E2A-D5A7-4852-83CF-91FCC3DC3639}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{3F037E8B-FDAB-469F-8391-492A2695F387}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B78E2A-D5A7-4852-83CF-91FCC3DC36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3F037E8B-FDAB-469F-8391-492A2695F3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562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575.05999999999995</v>
      </c>
      <c r="K3" s="44">
        <f>IF(M3=0,0,J3/M3)</f>
        <v>1</v>
      </c>
      <c r="L3" s="43">
        <f>SUBTOTAL(9,L6:L1048576)</f>
        <v>5</v>
      </c>
      <c r="M3" s="45">
        <f>SUBTOTAL(9,M6:M1048576)</f>
        <v>575.05999999999995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478</v>
      </c>
      <c r="B6" s="565" t="s">
        <v>558</v>
      </c>
      <c r="C6" s="565" t="s">
        <v>547</v>
      </c>
      <c r="D6" s="565" t="s">
        <v>548</v>
      </c>
      <c r="E6" s="565" t="s">
        <v>549</v>
      </c>
      <c r="F6" s="116"/>
      <c r="G6" s="116"/>
      <c r="H6" s="570">
        <v>0</v>
      </c>
      <c r="I6" s="116">
        <v>1</v>
      </c>
      <c r="J6" s="116">
        <v>154.36000000000001</v>
      </c>
      <c r="K6" s="570">
        <v>1</v>
      </c>
      <c r="L6" s="116">
        <v>1</v>
      </c>
      <c r="M6" s="591">
        <v>154.36000000000001</v>
      </c>
    </row>
    <row r="7" spans="1:13" ht="14.4" customHeight="1" x14ac:dyDescent="0.3">
      <c r="A7" s="571" t="s">
        <v>480</v>
      </c>
      <c r="B7" s="572" t="s">
        <v>559</v>
      </c>
      <c r="C7" s="572" t="s">
        <v>503</v>
      </c>
      <c r="D7" s="572" t="s">
        <v>504</v>
      </c>
      <c r="E7" s="572" t="s">
        <v>505</v>
      </c>
      <c r="F7" s="592"/>
      <c r="G7" s="592"/>
      <c r="H7" s="577">
        <v>0</v>
      </c>
      <c r="I7" s="592">
        <v>2</v>
      </c>
      <c r="J7" s="592">
        <v>239.4</v>
      </c>
      <c r="K7" s="577">
        <v>1</v>
      </c>
      <c r="L7" s="592">
        <v>2</v>
      </c>
      <c r="M7" s="593">
        <v>239.4</v>
      </c>
    </row>
    <row r="8" spans="1:13" ht="14.4" customHeight="1" x14ac:dyDescent="0.3">
      <c r="A8" s="571" t="s">
        <v>480</v>
      </c>
      <c r="B8" s="572" t="s">
        <v>560</v>
      </c>
      <c r="C8" s="572" t="s">
        <v>543</v>
      </c>
      <c r="D8" s="572" t="s">
        <v>544</v>
      </c>
      <c r="E8" s="572" t="s">
        <v>545</v>
      </c>
      <c r="F8" s="592"/>
      <c r="G8" s="592"/>
      <c r="H8" s="577">
        <v>0</v>
      </c>
      <c r="I8" s="592">
        <v>1</v>
      </c>
      <c r="J8" s="592">
        <v>63.75</v>
      </c>
      <c r="K8" s="577">
        <v>1</v>
      </c>
      <c r="L8" s="592">
        <v>1</v>
      </c>
      <c r="M8" s="593">
        <v>63.75</v>
      </c>
    </row>
    <row r="9" spans="1:13" ht="14.4" customHeight="1" thickBot="1" x14ac:dyDescent="0.35">
      <c r="A9" s="579" t="s">
        <v>480</v>
      </c>
      <c r="B9" s="580" t="s">
        <v>561</v>
      </c>
      <c r="C9" s="580" t="s">
        <v>507</v>
      </c>
      <c r="D9" s="580" t="s">
        <v>508</v>
      </c>
      <c r="E9" s="580" t="s">
        <v>509</v>
      </c>
      <c r="F9" s="594"/>
      <c r="G9" s="594"/>
      <c r="H9" s="585">
        <v>0</v>
      </c>
      <c r="I9" s="594">
        <v>1</v>
      </c>
      <c r="J9" s="594">
        <v>117.55</v>
      </c>
      <c r="K9" s="585">
        <v>1</v>
      </c>
      <c r="L9" s="594">
        <v>1</v>
      </c>
      <c r="M9" s="595">
        <v>117.55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448</v>
      </c>
      <c r="B5" s="488" t="s">
        <v>449</v>
      </c>
      <c r="C5" s="489" t="s">
        <v>450</v>
      </c>
      <c r="D5" s="489" t="s">
        <v>450</v>
      </c>
      <c r="E5" s="489"/>
      <c r="F5" s="489" t="s">
        <v>450</v>
      </c>
      <c r="G5" s="489" t="s">
        <v>450</v>
      </c>
      <c r="H5" s="489" t="s">
        <v>450</v>
      </c>
      <c r="I5" s="490" t="s">
        <v>450</v>
      </c>
      <c r="J5" s="491" t="s">
        <v>68</v>
      </c>
    </row>
    <row r="6" spans="1:10" ht="14.4" customHeight="1" x14ac:dyDescent="0.3">
      <c r="A6" s="487" t="s">
        <v>448</v>
      </c>
      <c r="B6" s="488" t="s">
        <v>563</v>
      </c>
      <c r="C6" s="489">
        <v>982.13672999999983</v>
      </c>
      <c r="D6" s="489">
        <v>683.27220999999997</v>
      </c>
      <c r="E6" s="489"/>
      <c r="F6" s="489">
        <v>849.4531300000001</v>
      </c>
      <c r="G6" s="489">
        <v>800.00006628417975</v>
      </c>
      <c r="H6" s="489">
        <v>49.453063715820349</v>
      </c>
      <c r="I6" s="490">
        <v>1.0618163245229699</v>
      </c>
      <c r="J6" s="491" t="s">
        <v>1</v>
      </c>
    </row>
    <row r="7" spans="1:10" ht="14.4" customHeight="1" x14ac:dyDescent="0.3">
      <c r="A7" s="487" t="s">
        <v>448</v>
      </c>
      <c r="B7" s="488" t="s">
        <v>564</v>
      </c>
      <c r="C7" s="489">
        <v>148.05073999999999</v>
      </c>
      <c r="D7" s="489">
        <v>61.945620000000005</v>
      </c>
      <c r="E7" s="489"/>
      <c r="F7" s="489">
        <v>42.755700000000004</v>
      </c>
      <c r="G7" s="489">
        <v>50</v>
      </c>
      <c r="H7" s="489">
        <v>-7.2442999999999955</v>
      </c>
      <c r="I7" s="490">
        <v>0.85511400000000004</v>
      </c>
      <c r="J7" s="491" t="s">
        <v>1</v>
      </c>
    </row>
    <row r="8" spans="1:10" ht="14.4" customHeight="1" x14ac:dyDescent="0.3">
      <c r="A8" s="487" t="s">
        <v>448</v>
      </c>
      <c r="B8" s="488" t="s">
        <v>565</v>
      </c>
      <c r="C8" s="489">
        <v>2.5598200000000002</v>
      </c>
      <c r="D8" s="489">
        <v>1.5569700000000002</v>
      </c>
      <c r="E8" s="489"/>
      <c r="F8" s="489">
        <v>1.9214199999999999</v>
      </c>
      <c r="G8" s="489">
        <v>2.500000244140625</v>
      </c>
      <c r="H8" s="489">
        <v>-0.57858024414062514</v>
      </c>
      <c r="I8" s="490">
        <v>0.76856792494453852</v>
      </c>
      <c r="J8" s="491" t="s">
        <v>1</v>
      </c>
    </row>
    <row r="9" spans="1:10" ht="14.4" customHeight="1" x14ac:dyDescent="0.3">
      <c r="A9" s="487" t="s">
        <v>448</v>
      </c>
      <c r="B9" s="488" t="s">
        <v>566</v>
      </c>
      <c r="C9" s="489">
        <v>58.128149999999998</v>
      </c>
      <c r="D9" s="489">
        <v>10.022730000000001</v>
      </c>
      <c r="E9" s="489"/>
      <c r="F9" s="489">
        <v>20.996790000000001</v>
      </c>
      <c r="G9" s="489">
        <v>47.5</v>
      </c>
      <c r="H9" s="489">
        <v>-26.503209999999999</v>
      </c>
      <c r="I9" s="490">
        <v>0.4420376842105263</v>
      </c>
      <c r="J9" s="491" t="s">
        <v>1</v>
      </c>
    </row>
    <row r="10" spans="1:10" ht="14.4" customHeight="1" x14ac:dyDescent="0.3">
      <c r="A10" s="487" t="s">
        <v>448</v>
      </c>
      <c r="B10" s="488" t="s">
        <v>567</v>
      </c>
      <c r="C10" s="489">
        <v>0.74099999999999999</v>
      </c>
      <c r="D10" s="489">
        <v>0.72</v>
      </c>
      <c r="E10" s="489"/>
      <c r="F10" s="489">
        <v>0.81299999999999994</v>
      </c>
      <c r="G10" s="489">
        <v>1.25</v>
      </c>
      <c r="H10" s="489">
        <v>-0.43700000000000006</v>
      </c>
      <c r="I10" s="490">
        <v>0.65039999999999998</v>
      </c>
      <c r="J10" s="491" t="s">
        <v>1</v>
      </c>
    </row>
    <row r="11" spans="1:10" ht="14.4" customHeight="1" x14ac:dyDescent="0.3">
      <c r="A11" s="487" t="s">
        <v>448</v>
      </c>
      <c r="B11" s="488" t="s">
        <v>568</v>
      </c>
      <c r="C11" s="489">
        <v>3.9719999999999995</v>
      </c>
      <c r="D11" s="489">
        <v>4.5259999999999998</v>
      </c>
      <c r="E11" s="489"/>
      <c r="F11" s="489">
        <v>3.0546699999999998</v>
      </c>
      <c r="G11" s="489">
        <v>4.9999998779296879</v>
      </c>
      <c r="H11" s="489">
        <v>-1.9453298779296881</v>
      </c>
      <c r="I11" s="490">
        <v>0.61093401491538113</v>
      </c>
      <c r="J11" s="491" t="s">
        <v>1</v>
      </c>
    </row>
    <row r="12" spans="1:10" ht="14.4" customHeight="1" x14ac:dyDescent="0.3">
      <c r="A12" s="487" t="s">
        <v>448</v>
      </c>
      <c r="B12" s="488" t="s">
        <v>452</v>
      </c>
      <c r="C12" s="489">
        <v>1195.5884399999998</v>
      </c>
      <c r="D12" s="489">
        <v>762.04352999999992</v>
      </c>
      <c r="E12" s="489"/>
      <c r="F12" s="489">
        <v>918.99471000000017</v>
      </c>
      <c r="G12" s="489">
        <v>906.25006640625008</v>
      </c>
      <c r="H12" s="489">
        <v>12.744643593750084</v>
      </c>
      <c r="I12" s="490">
        <v>1.0140630539695177</v>
      </c>
      <c r="J12" s="491" t="s">
        <v>453</v>
      </c>
    </row>
    <row r="14" spans="1:10" ht="14.4" customHeight="1" x14ac:dyDescent="0.3">
      <c r="A14" s="487" t="s">
        <v>448</v>
      </c>
      <c r="B14" s="488" t="s">
        <v>449</v>
      </c>
      <c r="C14" s="489" t="s">
        <v>450</v>
      </c>
      <c r="D14" s="489" t="s">
        <v>450</v>
      </c>
      <c r="E14" s="489"/>
      <c r="F14" s="489" t="s">
        <v>450</v>
      </c>
      <c r="G14" s="489" t="s">
        <v>450</v>
      </c>
      <c r="H14" s="489" t="s">
        <v>450</v>
      </c>
      <c r="I14" s="490" t="s">
        <v>450</v>
      </c>
      <c r="J14" s="491" t="s">
        <v>68</v>
      </c>
    </row>
    <row r="15" spans="1:10" ht="14.4" customHeight="1" x14ac:dyDescent="0.3">
      <c r="A15" s="487" t="s">
        <v>454</v>
      </c>
      <c r="B15" s="488" t="s">
        <v>455</v>
      </c>
      <c r="C15" s="489" t="s">
        <v>450</v>
      </c>
      <c r="D15" s="489" t="s">
        <v>450</v>
      </c>
      <c r="E15" s="489"/>
      <c r="F15" s="489" t="s">
        <v>450</v>
      </c>
      <c r="G15" s="489" t="s">
        <v>450</v>
      </c>
      <c r="H15" s="489" t="s">
        <v>450</v>
      </c>
      <c r="I15" s="490" t="s">
        <v>450</v>
      </c>
      <c r="J15" s="491" t="s">
        <v>0</v>
      </c>
    </row>
    <row r="16" spans="1:10" ht="14.4" customHeight="1" x14ac:dyDescent="0.3">
      <c r="A16" s="487" t="s">
        <v>454</v>
      </c>
      <c r="B16" s="488" t="s">
        <v>563</v>
      </c>
      <c r="C16" s="489">
        <v>0</v>
      </c>
      <c r="D16" s="489">
        <v>0</v>
      </c>
      <c r="E16" s="489"/>
      <c r="F16" s="489">
        <v>0</v>
      </c>
      <c r="G16" s="489">
        <v>0</v>
      </c>
      <c r="H16" s="489">
        <v>0</v>
      </c>
      <c r="I16" s="490" t="s">
        <v>450</v>
      </c>
      <c r="J16" s="491" t="s">
        <v>1</v>
      </c>
    </row>
    <row r="17" spans="1:10" ht="14.4" customHeight="1" x14ac:dyDescent="0.3">
      <c r="A17" s="487" t="s">
        <v>454</v>
      </c>
      <c r="B17" s="488" t="s">
        <v>564</v>
      </c>
      <c r="C17" s="489">
        <v>1.0224500000000001</v>
      </c>
      <c r="D17" s="489">
        <v>0</v>
      </c>
      <c r="E17" s="489"/>
      <c r="F17" s="489">
        <v>1.5812299999999999</v>
      </c>
      <c r="G17" s="489">
        <v>0</v>
      </c>
      <c r="H17" s="489">
        <v>1.5812299999999999</v>
      </c>
      <c r="I17" s="490" t="s">
        <v>450</v>
      </c>
      <c r="J17" s="491" t="s">
        <v>1</v>
      </c>
    </row>
    <row r="18" spans="1:10" ht="14.4" customHeight="1" x14ac:dyDescent="0.3">
      <c r="A18" s="487" t="s">
        <v>454</v>
      </c>
      <c r="B18" s="488" t="s">
        <v>565</v>
      </c>
      <c r="C18" s="489">
        <v>1.5516399999999999</v>
      </c>
      <c r="D18" s="489">
        <v>1.2369700000000001</v>
      </c>
      <c r="E18" s="489"/>
      <c r="F18" s="489">
        <v>1.30942</v>
      </c>
      <c r="G18" s="489">
        <v>2</v>
      </c>
      <c r="H18" s="489">
        <v>-0.69057999999999997</v>
      </c>
      <c r="I18" s="490">
        <v>0.65471000000000001</v>
      </c>
      <c r="J18" s="491" t="s">
        <v>1</v>
      </c>
    </row>
    <row r="19" spans="1:10" ht="14.4" customHeight="1" x14ac:dyDescent="0.3">
      <c r="A19" s="487" t="s">
        <v>454</v>
      </c>
      <c r="B19" s="488" t="s">
        <v>566</v>
      </c>
      <c r="C19" s="489">
        <v>2.5083099999999998</v>
      </c>
      <c r="D19" s="489">
        <v>1.7279800000000001</v>
      </c>
      <c r="E19" s="489"/>
      <c r="F19" s="489">
        <v>3.8836599999999999</v>
      </c>
      <c r="G19" s="489">
        <v>17</v>
      </c>
      <c r="H19" s="489">
        <v>-13.116340000000001</v>
      </c>
      <c r="I19" s="490">
        <v>0.2284505882352941</v>
      </c>
      <c r="J19" s="491" t="s">
        <v>1</v>
      </c>
    </row>
    <row r="20" spans="1:10" ht="14.4" customHeight="1" x14ac:dyDescent="0.3">
      <c r="A20" s="487" t="s">
        <v>454</v>
      </c>
      <c r="B20" s="488" t="s">
        <v>567</v>
      </c>
      <c r="C20" s="489">
        <v>0.61899999999999999</v>
      </c>
      <c r="D20" s="489">
        <v>0.54</v>
      </c>
      <c r="E20" s="489"/>
      <c r="F20" s="489">
        <v>0.72199999999999998</v>
      </c>
      <c r="G20" s="489">
        <v>1</v>
      </c>
      <c r="H20" s="489">
        <v>-0.27800000000000002</v>
      </c>
      <c r="I20" s="490">
        <v>0.72199999999999998</v>
      </c>
      <c r="J20" s="491" t="s">
        <v>1</v>
      </c>
    </row>
    <row r="21" spans="1:10" ht="14.4" customHeight="1" x14ac:dyDescent="0.3">
      <c r="A21" s="487" t="s">
        <v>454</v>
      </c>
      <c r="B21" s="488" t="s">
        <v>568</v>
      </c>
      <c r="C21" s="489">
        <v>1.6559999999999999</v>
      </c>
      <c r="D21" s="489">
        <v>2.4060000000000001</v>
      </c>
      <c r="E21" s="489"/>
      <c r="F21" s="489">
        <v>1.80267</v>
      </c>
      <c r="G21" s="489">
        <v>2</v>
      </c>
      <c r="H21" s="489">
        <v>-0.19733000000000001</v>
      </c>
      <c r="I21" s="490">
        <v>0.901335</v>
      </c>
      <c r="J21" s="491" t="s">
        <v>1</v>
      </c>
    </row>
    <row r="22" spans="1:10" ht="14.4" customHeight="1" x14ac:dyDescent="0.3">
      <c r="A22" s="487" t="s">
        <v>454</v>
      </c>
      <c r="B22" s="488" t="s">
        <v>456</v>
      </c>
      <c r="C22" s="489">
        <v>7.3573999999999993</v>
      </c>
      <c r="D22" s="489">
        <v>5.9109499999999997</v>
      </c>
      <c r="E22" s="489"/>
      <c r="F22" s="489">
        <v>9.2989800000000002</v>
      </c>
      <c r="G22" s="489">
        <v>22</v>
      </c>
      <c r="H22" s="489">
        <v>-12.70102</v>
      </c>
      <c r="I22" s="490">
        <v>0.42268090909090911</v>
      </c>
      <c r="J22" s="491" t="s">
        <v>457</v>
      </c>
    </row>
    <row r="23" spans="1:10" ht="14.4" customHeight="1" x14ac:dyDescent="0.3">
      <c r="A23" s="487" t="s">
        <v>450</v>
      </c>
      <c r="B23" s="488" t="s">
        <v>450</v>
      </c>
      <c r="C23" s="489" t="s">
        <v>450</v>
      </c>
      <c r="D23" s="489" t="s">
        <v>450</v>
      </c>
      <c r="E23" s="489"/>
      <c r="F23" s="489" t="s">
        <v>450</v>
      </c>
      <c r="G23" s="489" t="s">
        <v>450</v>
      </c>
      <c r="H23" s="489" t="s">
        <v>450</v>
      </c>
      <c r="I23" s="490" t="s">
        <v>450</v>
      </c>
      <c r="J23" s="491" t="s">
        <v>458</v>
      </c>
    </row>
    <row r="24" spans="1:10" ht="14.4" customHeight="1" x14ac:dyDescent="0.3">
      <c r="A24" s="487" t="s">
        <v>459</v>
      </c>
      <c r="B24" s="488" t="s">
        <v>460</v>
      </c>
      <c r="C24" s="489" t="s">
        <v>450</v>
      </c>
      <c r="D24" s="489" t="s">
        <v>450</v>
      </c>
      <c r="E24" s="489"/>
      <c r="F24" s="489" t="s">
        <v>450</v>
      </c>
      <c r="G24" s="489" t="s">
        <v>450</v>
      </c>
      <c r="H24" s="489" t="s">
        <v>450</v>
      </c>
      <c r="I24" s="490" t="s">
        <v>450</v>
      </c>
      <c r="J24" s="491" t="s">
        <v>0</v>
      </c>
    </row>
    <row r="25" spans="1:10" ht="14.4" customHeight="1" x14ac:dyDescent="0.3">
      <c r="A25" s="487" t="s">
        <v>459</v>
      </c>
      <c r="B25" s="488" t="s">
        <v>563</v>
      </c>
      <c r="C25" s="489">
        <v>982.13672999999983</v>
      </c>
      <c r="D25" s="489">
        <v>683.27220999999997</v>
      </c>
      <c r="E25" s="489"/>
      <c r="F25" s="489">
        <v>849.4531300000001</v>
      </c>
      <c r="G25" s="489">
        <v>800</v>
      </c>
      <c r="H25" s="489">
        <v>49.453130000000101</v>
      </c>
      <c r="I25" s="490">
        <v>1.0618164125</v>
      </c>
      <c r="J25" s="491" t="s">
        <v>1</v>
      </c>
    </row>
    <row r="26" spans="1:10" ht="14.4" customHeight="1" x14ac:dyDescent="0.3">
      <c r="A26" s="487" t="s">
        <v>459</v>
      </c>
      <c r="B26" s="488" t="s">
        <v>564</v>
      </c>
      <c r="C26" s="489">
        <v>147.02829</v>
      </c>
      <c r="D26" s="489">
        <v>61.945620000000005</v>
      </c>
      <c r="E26" s="489"/>
      <c r="F26" s="489">
        <v>41.174470000000007</v>
      </c>
      <c r="G26" s="489">
        <v>50</v>
      </c>
      <c r="H26" s="489">
        <v>-8.8255299999999934</v>
      </c>
      <c r="I26" s="490">
        <v>0.82348940000000015</v>
      </c>
      <c r="J26" s="491" t="s">
        <v>1</v>
      </c>
    </row>
    <row r="27" spans="1:10" ht="14.4" customHeight="1" x14ac:dyDescent="0.3">
      <c r="A27" s="487" t="s">
        <v>459</v>
      </c>
      <c r="B27" s="488" t="s">
        <v>565</v>
      </c>
      <c r="C27" s="489">
        <v>1.0081800000000001</v>
      </c>
      <c r="D27" s="489">
        <v>0.32</v>
      </c>
      <c r="E27" s="489"/>
      <c r="F27" s="489">
        <v>0.61199999999999999</v>
      </c>
      <c r="G27" s="489">
        <v>1</v>
      </c>
      <c r="H27" s="489">
        <v>-0.38800000000000001</v>
      </c>
      <c r="I27" s="490">
        <v>0.61199999999999999</v>
      </c>
      <c r="J27" s="491" t="s">
        <v>1</v>
      </c>
    </row>
    <row r="28" spans="1:10" ht="14.4" customHeight="1" x14ac:dyDescent="0.3">
      <c r="A28" s="487" t="s">
        <v>459</v>
      </c>
      <c r="B28" s="488" t="s">
        <v>566</v>
      </c>
      <c r="C28" s="489">
        <v>55.619839999999996</v>
      </c>
      <c r="D28" s="489">
        <v>8.2947500000000005</v>
      </c>
      <c r="E28" s="489"/>
      <c r="F28" s="489">
        <v>17.113130000000002</v>
      </c>
      <c r="G28" s="489">
        <v>30</v>
      </c>
      <c r="H28" s="489">
        <v>-12.886869999999998</v>
      </c>
      <c r="I28" s="490">
        <v>0.57043766666666673</v>
      </c>
      <c r="J28" s="491" t="s">
        <v>1</v>
      </c>
    </row>
    <row r="29" spans="1:10" ht="14.4" customHeight="1" x14ac:dyDescent="0.3">
      <c r="A29" s="487" t="s">
        <v>459</v>
      </c>
      <c r="B29" s="488" t="s">
        <v>567</v>
      </c>
      <c r="C29" s="489">
        <v>0.122</v>
      </c>
      <c r="D29" s="489">
        <v>0.18</v>
      </c>
      <c r="E29" s="489"/>
      <c r="F29" s="489">
        <v>9.0999999999999998E-2</v>
      </c>
      <c r="G29" s="489">
        <v>0</v>
      </c>
      <c r="H29" s="489">
        <v>9.0999999999999998E-2</v>
      </c>
      <c r="I29" s="490" t="s">
        <v>450</v>
      </c>
      <c r="J29" s="491" t="s">
        <v>1</v>
      </c>
    </row>
    <row r="30" spans="1:10" ht="14.4" customHeight="1" x14ac:dyDescent="0.3">
      <c r="A30" s="487" t="s">
        <v>459</v>
      </c>
      <c r="B30" s="488" t="s">
        <v>568</v>
      </c>
      <c r="C30" s="489">
        <v>2.3159999999999998</v>
      </c>
      <c r="D30" s="489">
        <v>2.12</v>
      </c>
      <c r="E30" s="489"/>
      <c r="F30" s="489">
        <v>1.252</v>
      </c>
      <c r="G30" s="489">
        <v>3</v>
      </c>
      <c r="H30" s="489">
        <v>-1.748</v>
      </c>
      <c r="I30" s="490">
        <v>0.41733333333333333</v>
      </c>
      <c r="J30" s="491" t="s">
        <v>1</v>
      </c>
    </row>
    <row r="31" spans="1:10" ht="14.4" customHeight="1" x14ac:dyDescent="0.3">
      <c r="A31" s="487" t="s">
        <v>459</v>
      </c>
      <c r="B31" s="488" t="s">
        <v>461</v>
      </c>
      <c r="C31" s="489">
        <v>1188.2310400000001</v>
      </c>
      <c r="D31" s="489">
        <v>756.13257999999996</v>
      </c>
      <c r="E31" s="489"/>
      <c r="F31" s="489">
        <v>909.69573000000003</v>
      </c>
      <c r="G31" s="489">
        <v>884</v>
      </c>
      <c r="H31" s="489">
        <v>25.695730000000026</v>
      </c>
      <c r="I31" s="490">
        <v>1.0290675678733032</v>
      </c>
      <c r="J31" s="491" t="s">
        <v>457</v>
      </c>
    </row>
    <row r="32" spans="1:10" ht="14.4" customHeight="1" x14ac:dyDescent="0.3">
      <c r="A32" s="487" t="s">
        <v>450</v>
      </c>
      <c r="B32" s="488" t="s">
        <v>450</v>
      </c>
      <c r="C32" s="489" t="s">
        <v>450</v>
      </c>
      <c r="D32" s="489" t="s">
        <v>450</v>
      </c>
      <c r="E32" s="489"/>
      <c r="F32" s="489" t="s">
        <v>450</v>
      </c>
      <c r="G32" s="489" t="s">
        <v>450</v>
      </c>
      <c r="H32" s="489" t="s">
        <v>450</v>
      </c>
      <c r="I32" s="490" t="s">
        <v>450</v>
      </c>
      <c r="J32" s="491" t="s">
        <v>458</v>
      </c>
    </row>
    <row r="33" spans="1:10" ht="14.4" customHeight="1" x14ac:dyDescent="0.3">
      <c r="A33" s="487" t="s">
        <v>448</v>
      </c>
      <c r="B33" s="488" t="s">
        <v>452</v>
      </c>
      <c r="C33" s="489">
        <v>1195.58844</v>
      </c>
      <c r="D33" s="489">
        <v>762.04352999999992</v>
      </c>
      <c r="E33" s="489"/>
      <c r="F33" s="489">
        <v>918.99471000000005</v>
      </c>
      <c r="G33" s="489">
        <v>906</v>
      </c>
      <c r="H33" s="489">
        <v>12.994710000000055</v>
      </c>
      <c r="I33" s="490">
        <v>1.0143429470198677</v>
      </c>
      <c r="J33" s="491" t="s">
        <v>453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21.464776130243067</v>
      </c>
      <c r="J3" s="98">
        <f>SUBTOTAL(9,J5:J1048576)</f>
        <v>43189</v>
      </c>
      <c r="K3" s="99">
        <f>SUBTOTAL(9,K5:K1048576)</f>
        <v>927042.21628906787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448</v>
      </c>
      <c r="B5" s="565" t="s">
        <v>449</v>
      </c>
      <c r="C5" s="568" t="s">
        <v>454</v>
      </c>
      <c r="D5" s="612" t="s">
        <v>455</v>
      </c>
      <c r="E5" s="568" t="s">
        <v>569</v>
      </c>
      <c r="F5" s="612" t="s">
        <v>570</v>
      </c>
      <c r="G5" s="568" t="s">
        <v>571</v>
      </c>
      <c r="H5" s="568" t="s">
        <v>572</v>
      </c>
      <c r="I5" s="116">
        <v>15.810000419616699</v>
      </c>
      <c r="J5" s="116">
        <v>100</v>
      </c>
      <c r="K5" s="591">
        <v>1581.22998046875</v>
      </c>
    </row>
    <row r="6" spans="1:11" ht="14.4" customHeight="1" x14ac:dyDescent="0.3">
      <c r="A6" s="571" t="s">
        <v>448</v>
      </c>
      <c r="B6" s="572" t="s">
        <v>449</v>
      </c>
      <c r="C6" s="575" t="s">
        <v>454</v>
      </c>
      <c r="D6" s="613" t="s">
        <v>455</v>
      </c>
      <c r="E6" s="575" t="s">
        <v>573</v>
      </c>
      <c r="F6" s="613" t="s">
        <v>574</v>
      </c>
      <c r="G6" s="575" t="s">
        <v>575</v>
      </c>
      <c r="H6" s="575" t="s">
        <v>576</v>
      </c>
      <c r="I6" s="592">
        <v>0.86000001430511475</v>
      </c>
      <c r="J6" s="592">
        <v>50</v>
      </c>
      <c r="K6" s="593">
        <v>43</v>
      </c>
    </row>
    <row r="7" spans="1:11" ht="14.4" customHeight="1" x14ac:dyDescent="0.3">
      <c r="A7" s="571" t="s">
        <v>448</v>
      </c>
      <c r="B7" s="572" t="s">
        <v>449</v>
      </c>
      <c r="C7" s="575" t="s">
        <v>454</v>
      </c>
      <c r="D7" s="613" t="s">
        <v>455</v>
      </c>
      <c r="E7" s="575" t="s">
        <v>573</v>
      </c>
      <c r="F7" s="613" t="s">
        <v>574</v>
      </c>
      <c r="G7" s="575" t="s">
        <v>577</v>
      </c>
      <c r="H7" s="575" t="s">
        <v>578</v>
      </c>
      <c r="I7" s="592">
        <v>1.5199999809265137</v>
      </c>
      <c r="J7" s="592">
        <v>50</v>
      </c>
      <c r="K7" s="593">
        <v>76</v>
      </c>
    </row>
    <row r="8" spans="1:11" ht="14.4" customHeight="1" x14ac:dyDescent="0.3">
      <c r="A8" s="571" t="s">
        <v>448</v>
      </c>
      <c r="B8" s="572" t="s">
        <v>449</v>
      </c>
      <c r="C8" s="575" t="s">
        <v>454</v>
      </c>
      <c r="D8" s="613" t="s">
        <v>455</v>
      </c>
      <c r="E8" s="575" t="s">
        <v>573</v>
      </c>
      <c r="F8" s="613" t="s">
        <v>574</v>
      </c>
      <c r="G8" s="575" t="s">
        <v>579</v>
      </c>
      <c r="H8" s="575" t="s">
        <v>580</v>
      </c>
      <c r="I8" s="592">
        <v>4.5999999046325684</v>
      </c>
      <c r="J8" s="592">
        <v>24</v>
      </c>
      <c r="K8" s="593">
        <v>110.40000152587891</v>
      </c>
    </row>
    <row r="9" spans="1:11" ht="14.4" customHeight="1" x14ac:dyDescent="0.3">
      <c r="A9" s="571" t="s">
        <v>448</v>
      </c>
      <c r="B9" s="572" t="s">
        <v>449</v>
      </c>
      <c r="C9" s="575" t="s">
        <v>454</v>
      </c>
      <c r="D9" s="613" t="s">
        <v>455</v>
      </c>
      <c r="E9" s="575" t="s">
        <v>573</v>
      </c>
      <c r="F9" s="613" t="s">
        <v>574</v>
      </c>
      <c r="G9" s="575" t="s">
        <v>581</v>
      </c>
      <c r="H9" s="575" t="s">
        <v>582</v>
      </c>
      <c r="I9" s="592">
        <v>8.3999996185302734</v>
      </c>
      <c r="J9" s="592">
        <v>12</v>
      </c>
      <c r="K9" s="593">
        <v>100.80000305175781</v>
      </c>
    </row>
    <row r="10" spans="1:11" ht="14.4" customHeight="1" x14ac:dyDescent="0.3">
      <c r="A10" s="571" t="s">
        <v>448</v>
      </c>
      <c r="B10" s="572" t="s">
        <v>449</v>
      </c>
      <c r="C10" s="575" t="s">
        <v>454</v>
      </c>
      <c r="D10" s="613" t="s">
        <v>455</v>
      </c>
      <c r="E10" s="575" t="s">
        <v>573</v>
      </c>
      <c r="F10" s="613" t="s">
        <v>574</v>
      </c>
      <c r="G10" s="575" t="s">
        <v>583</v>
      </c>
      <c r="H10" s="575" t="s">
        <v>584</v>
      </c>
      <c r="I10" s="592">
        <v>29.329999923706055</v>
      </c>
      <c r="J10" s="592">
        <v>4</v>
      </c>
      <c r="K10" s="593">
        <v>117.31999969482422</v>
      </c>
    </row>
    <row r="11" spans="1:11" ht="14.4" customHeight="1" x14ac:dyDescent="0.3">
      <c r="A11" s="571" t="s">
        <v>448</v>
      </c>
      <c r="B11" s="572" t="s">
        <v>449</v>
      </c>
      <c r="C11" s="575" t="s">
        <v>454</v>
      </c>
      <c r="D11" s="613" t="s">
        <v>455</v>
      </c>
      <c r="E11" s="575" t="s">
        <v>573</v>
      </c>
      <c r="F11" s="613" t="s">
        <v>574</v>
      </c>
      <c r="G11" s="575" t="s">
        <v>585</v>
      </c>
      <c r="H11" s="575" t="s">
        <v>586</v>
      </c>
      <c r="I11" s="592">
        <v>28.729999542236328</v>
      </c>
      <c r="J11" s="592">
        <v>30</v>
      </c>
      <c r="K11" s="593">
        <v>861.89996337890625</v>
      </c>
    </row>
    <row r="12" spans="1:11" ht="14.4" customHeight="1" x14ac:dyDescent="0.3">
      <c r="A12" s="571" t="s">
        <v>448</v>
      </c>
      <c r="B12" s="572" t="s">
        <v>449</v>
      </c>
      <c r="C12" s="575" t="s">
        <v>454</v>
      </c>
      <c r="D12" s="613" t="s">
        <v>455</v>
      </c>
      <c r="E12" s="575" t="s">
        <v>587</v>
      </c>
      <c r="F12" s="613" t="s">
        <v>588</v>
      </c>
      <c r="G12" s="575" t="s">
        <v>589</v>
      </c>
      <c r="H12" s="575" t="s">
        <v>590</v>
      </c>
      <c r="I12" s="592">
        <v>1.4999999664723873E-2</v>
      </c>
      <c r="J12" s="592">
        <v>400</v>
      </c>
      <c r="K12" s="593">
        <v>6</v>
      </c>
    </row>
    <row r="13" spans="1:11" ht="14.4" customHeight="1" x14ac:dyDescent="0.3">
      <c r="A13" s="571" t="s">
        <v>448</v>
      </c>
      <c r="B13" s="572" t="s">
        <v>449</v>
      </c>
      <c r="C13" s="575" t="s">
        <v>454</v>
      </c>
      <c r="D13" s="613" t="s">
        <v>455</v>
      </c>
      <c r="E13" s="575" t="s">
        <v>587</v>
      </c>
      <c r="F13" s="613" t="s">
        <v>588</v>
      </c>
      <c r="G13" s="575" t="s">
        <v>591</v>
      </c>
      <c r="H13" s="575" t="s">
        <v>592</v>
      </c>
      <c r="I13" s="592">
        <v>4.9699997901916504</v>
      </c>
      <c r="J13" s="592">
        <v>100</v>
      </c>
      <c r="K13" s="593">
        <v>497</v>
      </c>
    </row>
    <row r="14" spans="1:11" ht="14.4" customHeight="1" x14ac:dyDescent="0.3">
      <c r="A14" s="571" t="s">
        <v>448</v>
      </c>
      <c r="B14" s="572" t="s">
        <v>449</v>
      </c>
      <c r="C14" s="575" t="s">
        <v>454</v>
      </c>
      <c r="D14" s="613" t="s">
        <v>455</v>
      </c>
      <c r="E14" s="575" t="s">
        <v>587</v>
      </c>
      <c r="F14" s="613" t="s">
        <v>588</v>
      </c>
      <c r="G14" s="575" t="s">
        <v>593</v>
      </c>
      <c r="H14" s="575" t="s">
        <v>594</v>
      </c>
      <c r="I14" s="592">
        <v>1.059999942779541</v>
      </c>
      <c r="J14" s="592">
        <v>100</v>
      </c>
      <c r="K14" s="593">
        <v>106</v>
      </c>
    </row>
    <row r="15" spans="1:11" ht="14.4" customHeight="1" x14ac:dyDescent="0.3">
      <c r="A15" s="571" t="s">
        <v>448</v>
      </c>
      <c r="B15" s="572" t="s">
        <v>449</v>
      </c>
      <c r="C15" s="575" t="s">
        <v>454</v>
      </c>
      <c r="D15" s="613" t="s">
        <v>455</v>
      </c>
      <c r="E15" s="575" t="s">
        <v>587</v>
      </c>
      <c r="F15" s="613" t="s">
        <v>588</v>
      </c>
      <c r="G15" s="575" t="s">
        <v>595</v>
      </c>
      <c r="H15" s="575" t="s">
        <v>596</v>
      </c>
      <c r="I15" s="592">
        <v>13.310000419616699</v>
      </c>
      <c r="J15" s="592">
        <v>80</v>
      </c>
      <c r="K15" s="593">
        <v>1064.800048828125</v>
      </c>
    </row>
    <row r="16" spans="1:11" ht="14.4" customHeight="1" x14ac:dyDescent="0.3">
      <c r="A16" s="571" t="s">
        <v>448</v>
      </c>
      <c r="B16" s="572" t="s">
        <v>449</v>
      </c>
      <c r="C16" s="575" t="s">
        <v>454</v>
      </c>
      <c r="D16" s="613" t="s">
        <v>455</v>
      </c>
      <c r="E16" s="575" t="s">
        <v>587</v>
      </c>
      <c r="F16" s="613" t="s">
        <v>588</v>
      </c>
      <c r="G16" s="575" t="s">
        <v>597</v>
      </c>
      <c r="H16" s="575" t="s">
        <v>598</v>
      </c>
      <c r="I16" s="592">
        <v>15.029999732971191</v>
      </c>
      <c r="J16" s="592">
        <v>2</v>
      </c>
      <c r="K16" s="593">
        <v>30.059999465942383</v>
      </c>
    </row>
    <row r="17" spans="1:11" ht="14.4" customHeight="1" x14ac:dyDescent="0.3">
      <c r="A17" s="571" t="s">
        <v>448</v>
      </c>
      <c r="B17" s="572" t="s">
        <v>449</v>
      </c>
      <c r="C17" s="575" t="s">
        <v>454</v>
      </c>
      <c r="D17" s="613" t="s">
        <v>455</v>
      </c>
      <c r="E17" s="575" t="s">
        <v>587</v>
      </c>
      <c r="F17" s="613" t="s">
        <v>588</v>
      </c>
      <c r="G17" s="575" t="s">
        <v>599</v>
      </c>
      <c r="H17" s="575" t="s">
        <v>600</v>
      </c>
      <c r="I17" s="592">
        <v>6.2399997711181641</v>
      </c>
      <c r="J17" s="592">
        <v>3</v>
      </c>
      <c r="K17" s="593">
        <v>18.719999313354492</v>
      </c>
    </row>
    <row r="18" spans="1:11" ht="14.4" customHeight="1" x14ac:dyDescent="0.3">
      <c r="A18" s="571" t="s">
        <v>448</v>
      </c>
      <c r="B18" s="572" t="s">
        <v>449</v>
      </c>
      <c r="C18" s="575" t="s">
        <v>454</v>
      </c>
      <c r="D18" s="613" t="s">
        <v>455</v>
      </c>
      <c r="E18" s="575" t="s">
        <v>587</v>
      </c>
      <c r="F18" s="613" t="s">
        <v>588</v>
      </c>
      <c r="G18" s="575" t="s">
        <v>601</v>
      </c>
      <c r="H18" s="575" t="s">
        <v>602</v>
      </c>
      <c r="I18" s="592">
        <v>2.0299999713897705</v>
      </c>
      <c r="J18" s="592">
        <v>500</v>
      </c>
      <c r="K18" s="593">
        <v>1014.9800109863281</v>
      </c>
    </row>
    <row r="19" spans="1:11" ht="14.4" customHeight="1" x14ac:dyDescent="0.3">
      <c r="A19" s="571" t="s">
        <v>448</v>
      </c>
      <c r="B19" s="572" t="s">
        <v>449</v>
      </c>
      <c r="C19" s="575" t="s">
        <v>454</v>
      </c>
      <c r="D19" s="613" t="s">
        <v>455</v>
      </c>
      <c r="E19" s="575" t="s">
        <v>587</v>
      </c>
      <c r="F19" s="613" t="s">
        <v>588</v>
      </c>
      <c r="G19" s="575" t="s">
        <v>603</v>
      </c>
      <c r="H19" s="575" t="s">
        <v>604</v>
      </c>
      <c r="I19" s="592">
        <v>2.690000057220459</v>
      </c>
      <c r="J19" s="592">
        <v>100</v>
      </c>
      <c r="K19" s="593">
        <v>269</v>
      </c>
    </row>
    <row r="20" spans="1:11" ht="14.4" customHeight="1" x14ac:dyDescent="0.3">
      <c r="A20" s="571" t="s">
        <v>448</v>
      </c>
      <c r="B20" s="572" t="s">
        <v>449</v>
      </c>
      <c r="C20" s="575" t="s">
        <v>454</v>
      </c>
      <c r="D20" s="613" t="s">
        <v>455</v>
      </c>
      <c r="E20" s="575" t="s">
        <v>587</v>
      </c>
      <c r="F20" s="613" t="s">
        <v>588</v>
      </c>
      <c r="G20" s="575" t="s">
        <v>605</v>
      </c>
      <c r="H20" s="575" t="s">
        <v>606</v>
      </c>
      <c r="I20" s="592">
        <v>2.1700000762939453</v>
      </c>
      <c r="J20" s="592">
        <v>30</v>
      </c>
      <c r="K20" s="593">
        <v>65.099998474121094</v>
      </c>
    </row>
    <row r="21" spans="1:11" ht="14.4" customHeight="1" x14ac:dyDescent="0.3">
      <c r="A21" s="571" t="s">
        <v>448</v>
      </c>
      <c r="B21" s="572" t="s">
        <v>449</v>
      </c>
      <c r="C21" s="575" t="s">
        <v>454</v>
      </c>
      <c r="D21" s="613" t="s">
        <v>455</v>
      </c>
      <c r="E21" s="575" t="s">
        <v>587</v>
      </c>
      <c r="F21" s="613" t="s">
        <v>588</v>
      </c>
      <c r="G21" s="575" t="s">
        <v>607</v>
      </c>
      <c r="H21" s="575" t="s">
        <v>608</v>
      </c>
      <c r="I21" s="592">
        <v>3.6099998950958252</v>
      </c>
      <c r="J21" s="592">
        <v>50</v>
      </c>
      <c r="K21" s="593">
        <v>180.5</v>
      </c>
    </row>
    <row r="22" spans="1:11" ht="14.4" customHeight="1" x14ac:dyDescent="0.3">
      <c r="A22" s="571" t="s">
        <v>448</v>
      </c>
      <c r="B22" s="572" t="s">
        <v>449</v>
      </c>
      <c r="C22" s="575" t="s">
        <v>454</v>
      </c>
      <c r="D22" s="613" t="s">
        <v>455</v>
      </c>
      <c r="E22" s="575" t="s">
        <v>587</v>
      </c>
      <c r="F22" s="613" t="s">
        <v>588</v>
      </c>
      <c r="G22" s="575" t="s">
        <v>609</v>
      </c>
      <c r="H22" s="575" t="s">
        <v>610</v>
      </c>
      <c r="I22" s="592">
        <v>2.5249999761581421</v>
      </c>
      <c r="J22" s="592">
        <v>250</v>
      </c>
      <c r="K22" s="593">
        <v>631.5</v>
      </c>
    </row>
    <row r="23" spans="1:11" ht="14.4" customHeight="1" x14ac:dyDescent="0.3">
      <c r="A23" s="571" t="s">
        <v>448</v>
      </c>
      <c r="B23" s="572" t="s">
        <v>449</v>
      </c>
      <c r="C23" s="575" t="s">
        <v>454</v>
      </c>
      <c r="D23" s="613" t="s">
        <v>455</v>
      </c>
      <c r="E23" s="575" t="s">
        <v>611</v>
      </c>
      <c r="F23" s="613" t="s">
        <v>612</v>
      </c>
      <c r="G23" s="575" t="s">
        <v>613</v>
      </c>
      <c r="H23" s="575" t="s">
        <v>614</v>
      </c>
      <c r="I23" s="592">
        <v>1.8049999475479126</v>
      </c>
      <c r="J23" s="592">
        <v>400</v>
      </c>
      <c r="K23" s="593">
        <v>722</v>
      </c>
    </row>
    <row r="24" spans="1:11" ht="14.4" customHeight="1" x14ac:dyDescent="0.3">
      <c r="A24" s="571" t="s">
        <v>448</v>
      </c>
      <c r="B24" s="572" t="s">
        <v>449</v>
      </c>
      <c r="C24" s="575" t="s">
        <v>454</v>
      </c>
      <c r="D24" s="613" t="s">
        <v>455</v>
      </c>
      <c r="E24" s="575" t="s">
        <v>615</v>
      </c>
      <c r="F24" s="613" t="s">
        <v>616</v>
      </c>
      <c r="G24" s="575" t="s">
        <v>617</v>
      </c>
      <c r="H24" s="575" t="s">
        <v>618</v>
      </c>
      <c r="I24" s="592">
        <v>0.62999999523162842</v>
      </c>
      <c r="J24" s="592">
        <v>400</v>
      </c>
      <c r="K24" s="593">
        <v>252</v>
      </c>
    </row>
    <row r="25" spans="1:11" ht="14.4" customHeight="1" x14ac:dyDescent="0.3">
      <c r="A25" s="571" t="s">
        <v>448</v>
      </c>
      <c r="B25" s="572" t="s">
        <v>449</v>
      </c>
      <c r="C25" s="575" t="s">
        <v>454</v>
      </c>
      <c r="D25" s="613" t="s">
        <v>455</v>
      </c>
      <c r="E25" s="575" t="s">
        <v>615</v>
      </c>
      <c r="F25" s="613" t="s">
        <v>616</v>
      </c>
      <c r="G25" s="575" t="s">
        <v>619</v>
      </c>
      <c r="H25" s="575" t="s">
        <v>620</v>
      </c>
      <c r="I25" s="592">
        <v>0.62749999761581421</v>
      </c>
      <c r="J25" s="592">
        <v>1600</v>
      </c>
      <c r="K25" s="593">
        <v>1004</v>
      </c>
    </row>
    <row r="26" spans="1:11" ht="14.4" customHeight="1" x14ac:dyDescent="0.3">
      <c r="A26" s="571" t="s">
        <v>448</v>
      </c>
      <c r="B26" s="572" t="s">
        <v>449</v>
      </c>
      <c r="C26" s="575" t="s">
        <v>454</v>
      </c>
      <c r="D26" s="613" t="s">
        <v>455</v>
      </c>
      <c r="E26" s="575" t="s">
        <v>615</v>
      </c>
      <c r="F26" s="613" t="s">
        <v>616</v>
      </c>
      <c r="G26" s="575" t="s">
        <v>621</v>
      </c>
      <c r="H26" s="575" t="s">
        <v>622</v>
      </c>
      <c r="I26" s="592">
        <v>0.62999999523162842</v>
      </c>
      <c r="J26" s="592">
        <v>400</v>
      </c>
      <c r="K26" s="593">
        <v>252</v>
      </c>
    </row>
    <row r="27" spans="1:11" ht="14.4" customHeight="1" x14ac:dyDescent="0.3">
      <c r="A27" s="571" t="s">
        <v>448</v>
      </c>
      <c r="B27" s="572" t="s">
        <v>449</v>
      </c>
      <c r="C27" s="575" t="s">
        <v>454</v>
      </c>
      <c r="D27" s="613" t="s">
        <v>455</v>
      </c>
      <c r="E27" s="575" t="s">
        <v>615</v>
      </c>
      <c r="F27" s="613" t="s">
        <v>616</v>
      </c>
      <c r="G27" s="575" t="s">
        <v>623</v>
      </c>
      <c r="H27" s="575" t="s">
        <v>624</v>
      </c>
      <c r="I27" s="592">
        <v>0.73500001430511475</v>
      </c>
      <c r="J27" s="592">
        <v>400</v>
      </c>
      <c r="K27" s="593">
        <v>294.66999816894531</v>
      </c>
    </row>
    <row r="28" spans="1:11" ht="14.4" customHeight="1" x14ac:dyDescent="0.3">
      <c r="A28" s="571" t="s">
        <v>448</v>
      </c>
      <c r="B28" s="572" t="s">
        <v>449</v>
      </c>
      <c r="C28" s="575" t="s">
        <v>459</v>
      </c>
      <c r="D28" s="613" t="s">
        <v>460</v>
      </c>
      <c r="E28" s="575" t="s">
        <v>625</v>
      </c>
      <c r="F28" s="613" t="s">
        <v>626</v>
      </c>
      <c r="G28" s="575" t="s">
        <v>627</v>
      </c>
      <c r="H28" s="575" t="s">
        <v>628</v>
      </c>
      <c r="I28" s="592">
        <v>18755</v>
      </c>
      <c r="J28" s="592">
        <v>1</v>
      </c>
      <c r="K28" s="593">
        <v>18755</v>
      </c>
    </row>
    <row r="29" spans="1:11" ht="14.4" customHeight="1" x14ac:dyDescent="0.3">
      <c r="A29" s="571" t="s">
        <v>448</v>
      </c>
      <c r="B29" s="572" t="s">
        <v>449</v>
      </c>
      <c r="C29" s="575" t="s">
        <v>459</v>
      </c>
      <c r="D29" s="613" t="s">
        <v>460</v>
      </c>
      <c r="E29" s="575" t="s">
        <v>625</v>
      </c>
      <c r="F29" s="613" t="s">
        <v>626</v>
      </c>
      <c r="G29" s="575" t="s">
        <v>629</v>
      </c>
      <c r="H29" s="575" t="s">
        <v>630</v>
      </c>
      <c r="I29" s="592">
        <v>1270.5</v>
      </c>
      <c r="J29" s="592">
        <v>10</v>
      </c>
      <c r="K29" s="593">
        <v>12705</v>
      </c>
    </row>
    <row r="30" spans="1:11" ht="14.4" customHeight="1" x14ac:dyDescent="0.3">
      <c r="A30" s="571" t="s">
        <v>448</v>
      </c>
      <c r="B30" s="572" t="s">
        <v>449</v>
      </c>
      <c r="C30" s="575" t="s">
        <v>459</v>
      </c>
      <c r="D30" s="613" t="s">
        <v>460</v>
      </c>
      <c r="E30" s="575" t="s">
        <v>625</v>
      </c>
      <c r="F30" s="613" t="s">
        <v>626</v>
      </c>
      <c r="G30" s="575" t="s">
        <v>631</v>
      </c>
      <c r="H30" s="575" t="s">
        <v>632</v>
      </c>
      <c r="I30" s="592">
        <v>189.97000122070313</v>
      </c>
      <c r="J30" s="592">
        <v>1</v>
      </c>
      <c r="K30" s="593">
        <v>189.97000122070313</v>
      </c>
    </row>
    <row r="31" spans="1:11" ht="14.4" customHeight="1" x14ac:dyDescent="0.3">
      <c r="A31" s="571" t="s">
        <v>448</v>
      </c>
      <c r="B31" s="572" t="s">
        <v>449</v>
      </c>
      <c r="C31" s="575" t="s">
        <v>459</v>
      </c>
      <c r="D31" s="613" t="s">
        <v>460</v>
      </c>
      <c r="E31" s="575" t="s">
        <v>625</v>
      </c>
      <c r="F31" s="613" t="s">
        <v>626</v>
      </c>
      <c r="G31" s="575" t="s">
        <v>633</v>
      </c>
      <c r="H31" s="575" t="s">
        <v>634</v>
      </c>
      <c r="I31" s="592">
        <v>55889.8984375</v>
      </c>
      <c r="J31" s="592">
        <v>1</v>
      </c>
      <c r="K31" s="593">
        <v>55889.8984375</v>
      </c>
    </row>
    <row r="32" spans="1:11" ht="14.4" customHeight="1" x14ac:dyDescent="0.3">
      <c r="A32" s="571" t="s">
        <v>448</v>
      </c>
      <c r="B32" s="572" t="s">
        <v>449</v>
      </c>
      <c r="C32" s="575" t="s">
        <v>459</v>
      </c>
      <c r="D32" s="613" t="s">
        <v>460</v>
      </c>
      <c r="E32" s="575" t="s">
        <v>625</v>
      </c>
      <c r="F32" s="613" t="s">
        <v>626</v>
      </c>
      <c r="G32" s="575" t="s">
        <v>635</v>
      </c>
      <c r="H32" s="575" t="s">
        <v>636</v>
      </c>
      <c r="I32" s="592">
        <v>3990.60009765625</v>
      </c>
      <c r="J32" s="592">
        <v>1</v>
      </c>
      <c r="K32" s="593">
        <v>3990.60009765625</v>
      </c>
    </row>
    <row r="33" spans="1:11" ht="14.4" customHeight="1" x14ac:dyDescent="0.3">
      <c r="A33" s="571" t="s">
        <v>448</v>
      </c>
      <c r="B33" s="572" t="s">
        <v>449</v>
      </c>
      <c r="C33" s="575" t="s">
        <v>459</v>
      </c>
      <c r="D33" s="613" t="s">
        <v>460</v>
      </c>
      <c r="E33" s="575" t="s">
        <v>625</v>
      </c>
      <c r="F33" s="613" t="s">
        <v>626</v>
      </c>
      <c r="G33" s="575" t="s">
        <v>637</v>
      </c>
      <c r="H33" s="575" t="s">
        <v>638</v>
      </c>
      <c r="I33" s="592">
        <v>6122.60009765625</v>
      </c>
      <c r="J33" s="592">
        <v>3</v>
      </c>
      <c r="K33" s="593">
        <v>18367.80078125</v>
      </c>
    </row>
    <row r="34" spans="1:11" ht="14.4" customHeight="1" x14ac:dyDescent="0.3">
      <c r="A34" s="571" t="s">
        <v>448</v>
      </c>
      <c r="B34" s="572" t="s">
        <v>449</v>
      </c>
      <c r="C34" s="575" t="s">
        <v>459</v>
      </c>
      <c r="D34" s="613" t="s">
        <v>460</v>
      </c>
      <c r="E34" s="575" t="s">
        <v>625</v>
      </c>
      <c r="F34" s="613" t="s">
        <v>626</v>
      </c>
      <c r="G34" s="575" t="s">
        <v>639</v>
      </c>
      <c r="H34" s="575" t="s">
        <v>640</v>
      </c>
      <c r="I34" s="592">
        <v>48000</v>
      </c>
      <c r="J34" s="592">
        <v>2</v>
      </c>
      <c r="K34" s="593">
        <v>96000</v>
      </c>
    </row>
    <row r="35" spans="1:11" ht="14.4" customHeight="1" x14ac:dyDescent="0.3">
      <c r="A35" s="571" t="s">
        <v>448</v>
      </c>
      <c r="B35" s="572" t="s">
        <v>449</v>
      </c>
      <c r="C35" s="575" t="s">
        <v>459</v>
      </c>
      <c r="D35" s="613" t="s">
        <v>460</v>
      </c>
      <c r="E35" s="575" t="s">
        <v>625</v>
      </c>
      <c r="F35" s="613" t="s">
        <v>626</v>
      </c>
      <c r="G35" s="575" t="s">
        <v>641</v>
      </c>
      <c r="H35" s="575" t="s">
        <v>642</v>
      </c>
      <c r="I35" s="592">
        <v>88777.703125</v>
      </c>
      <c r="J35" s="592">
        <v>1</v>
      </c>
      <c r="K35" s="593">
        <v>88777.703125</v>
      </c>
    </row>
    <row r="36" spans="1:11" ht="14.4" customHeight="1" x14ac:dyDescent="0.3">
      <c r="A36" s="571" t="s">
        <v>448</v>
      </c>
      <c r="B36" s="572" t="s">
        <v>449</v>
      </c>
      <c r="C36" s="575" t="s">
        <v>459</v>
      </c>
      <c r="D36" s="613" t="s">
        <v>460</v>
      </c>
      <c r="E36" s="575" t="s">
        <v>625</v>
      </c>
      <c r="F36" s="613" t="s">
        <v>626</v>
      </c>
      <c r="G36" s="575" t="s">
        <v>643</v>
      </c>
      <c r="H36" s="575" t="s">
        <v>644</v>
      </c>
      <c r="I36" s="592">
        <v>260.69893289960157</v>
      </c>
      <c r="J36" s="592">
        <v>3</v>
      </c>
      <c r="K36" s="593">
        <v>782.09679869880472</v>
      </c>
    </row>
    <row r="37" spans="1:11" ht="14.4" customHeight="1" x14ac:dyDescent="0.3">
      <c r="A37" s="571" t="s">
        <v>448</v>
      </c>
      <c r="B37" s="572" t="s">
        <v>449</v>
      </c>
      <c r="C37" s="575" t="s">
        <v>459</v>
      </c>
      <c r="D37" s="613" t="s">
        <v>460</v>
      </c>
      <c r="E37" s="575" t="s">
        <v>625</v>
      </c>
      <c r="F37" s="613" t="s">
        <v>626</v>
      </c>
      <c r="G37" s="575" t="s">
        <v>645</v>
      </c>
      <c r="H37" s="575" t="s">
        <v>646</v>
      </c>
      <c r="I37" s="592">
        <v>1096.2600014426491</v>
      </c>
      <c r="J37" s="592">
        <v>10</v>
      </c>
      <c r="K37" s="593">
        <v>10549.990020751953</v>
      </c>
    </row>
    <row r="38" spans="1:11" ht="14.4" customHeight="1" x14ac:dyDescent="0.3">
      <c r="A38" s="571" t="s">
        <v>448</v>
      </c>
      <c r="B38" s="572" t="s">
        <v>449</v>
      </c>
      <c r="C38" s="575" t="s">
        <v>459</v>
      </c>
      <c r="D38" s="613" t="s">
        <v>460</v>
      </c>
      <c r="E38" s="575" t="s">
        <v>625</v>
      </c>
      <c r="F38" s="613" t="s">
        <v>626</v>
      </c>
      <c r="G38" s="575" t="s">
        <v>647</v>
      </c>
      <c r="H38" s="575" t="s">
        <v>648</v>
      </c>
      <c r="I38" s="592">
        <v>478</v>
      </c>
      <c r="J38" s="592">
        <v>2</v>
      </c>
      <c r="K38" s="593">
        <v>956</v>
      </c>
    </row>
    <row r="39" spans="1:11" ht="14.4" customHeight="1" x14ac:dyDescent="0.3">
      <c r="A39" s="571" t="s">
        <v>448</v>
      </c>
      <c r="B39" s="572" t="s">
        <v>449</v>
      </c>
      <c r="C39" s="575" t="s">
        <v>459</v>
      </c>
      <c r="D39" s="613" t="s">
        <v>460</v>
      </c>
      <c r="E39" s="575" t="s">
        <v>625</v>
      </c>
      <c r="F39" s="613" t="s">
        <v>626</v>
      </c>
      <c r="G39" s="575" t="s">
        <v>649</v>
      </c>
      <c r="H39" s="575" t="s">
        <v>650</v>
      </c>
      <c r="I39" s="592">
        <v>2243.340087890625</v>
      </c>
      <c r="J39" s="592">
        <v>1</v>
      </c>
      <c r="K39" s="593">
        <v>2243.340087890625</v>
      </c>
    </row>
    <row r="40" spans="1:11" ht="14.4" customHeight="1" x14ac:dyDescent="0.3">
      <c r="A40" s="571" t="s">
        <v>448</v>
      </c>
      <c r="B40" s="572" t="s">
        <v>449</v>
      </c>
      <c r="C40" s="575" t="s">
        <v>459</v>
      </c>
      <c r="D40" s="613" t="s">
        <v>460</v>
      </c>
      <c r="E40" s="575" t="s">
        <v>625</v>
      </c>
      <c r="F40" s="613" t="s">
        <v>626</v>
      </c>
      <c r="G40" s="575" t="s">
        <v>651</v>
      </c>
      <c r="H40" s="575" t="s">
        <v>652</v>
      </c>
      <c r="I40" s="592">
        <v>2852</v>
      </c>
      <c r="J40" s="592">
        <v>1</v>
      </c>
      <c r="K40" s="593">
        <v>2852</v>
      </c>
    </row>
    <row r="41" spans="1:11" ht="14.4" customHeight="1" x14ac:dyDescent="0.3">
      <c r="A41" s="571" t="s">
        <v>448</v>
      </c>
      <c r="B41" s="572" t="s">
        <v>449</v>
      </c>
      <c r="C41" s="575" t="s">
        <v>459</v>
      </c>
      <c r="D41" s="613" t="s">
        <v>460</v>
      </c>
      <c r="E41" s="575" t="s">
        <v>625</v>
      </c>
      <c r="F41" s="613" t="s">
        <v>626</v>
      </c>
      <c r="G41" s="575" t="s">
        <v>653</v>
      </c>
      <c r="H41" s="575" t="s">
        <v>654</v>
      </c>
      <c r="I41" s="592">
        <v>1242.0400390625</v>
      </c>
      <c r="J41" s="592">
        <v>1</v>
      </c>
      <c r="K41" s="593">
        <v>1242.0400390625</v>
      </c>
    </row>
    <row r="42" spans="1:11" ht="14.4" customHeight="1" x14ac:dyDescent="0.3">
      <c r="A42" s="571" t="s">
        <v>448</v>
      </c>
      <c r="B42" s="572" t="s">
        <v>449</v>
      </c>
      <c r="C42" s="575" t="s">
        <v>459</v>
      </c>
      <c r="D42" s="613" t="s">
        <v>460</v>
      </c>
      <c r="E42" s="575" t="s">
        <v>625</v>
      </c>
      <c r="F42" s="613" t="s">
        <v>626</v>
      </c>
      <c r="G42" s="575" t="s">
        <v>655</v>
      </c>
      <c r="H42" s="575" t="s">
        <v>656</v>
      </c>
      <c r="I42" s="592">
        <v>2420</v>
      </c>
      <c r="J42" s="592">
        <v>1</v>
      </c>
      <c r="K42" s="593">
        <v>2420</v>
      </c>
    </row>
    <row r="43" spans="1:11" ht="14.4" customHeight="1" x14ac:dyDescent="0.3">
      <c r="A43" s="571" t="s">
        <v>448</v>
      </c>
      <c r="B43" s="572" t="s">
        <v>449</v>
      </c>
      <c r="C43" s="575" t="s">
        <v>459</v>
      </c>
      <c r="D43" s="613" t="s">
        <v>460</v>
      </c>
      <c r="E43" s="575" t="s">
        <v>625</v>
      </c>
      <c r="F43" s="613" t="s">
        <v>626</v>
      </c>
      <c r="G43" s="575" t="s">
        <v>657</v>
      </c>
      <c r="H43" s="575" t="s">
        <v>658</v>
      </c>
      <c r="I43" s="592">
        <v>15169.76953125</v>
      </c>
      <c r="J43" s="592">
        <v>1</v>
      </c>
      <c r="K43" s="593">
        <v>15169.76953125</v>
      </c>
    </row>
    <row r="44" spans="1:11" ht="14.4" customHeight="1" x14ac:dyDescent="0.3">
      <c r="A44" s="571" t="s">
        <v>448</v>
      </c>
      <c r="B44" s="572" t="s">
        <v>449</v>
      </c>
      <c r="C44" s="575" t="s">
        <v>459</v>
      </c>
      <c r="D44" s="613" t="s">
        <v>460</v>
      </c>
      <c r="E44" s="575" t="s">
        <v>625</v>
      </c>
      <c r="F44" s="613" t="s">
        <v>626</v>
      </c>
      <c r="G44" s="575" t="s">
        <v>659</v>
      </c>
      <c r="H44" s="575" t="s">
        <v>660</v>
      </c>
      <c r="I44" s="592">
        <v>563.82000732421875</v>
      </c>
      <c r="J44" s="592">
        <v>1</v>
      </c>
      <c r="K44" s="593">
        <v>563.82000732421875</v>
      </c>
    </row>
    <row r="45" spans="1:11" ht="14.4" customHeight="1" x14ac:dyDescent="0.3">
      <c r="A45" s="571" t="s">
        <v>448</v>
      </c>
      <c r="B45" s="572" t="s">
        <v>449</v>
      </c>
      <c r="C45" s="575" t="s">
        <v>459</v>
      </c>
      <c r="D45" s="613" t="s">
        <v>460</v>
      </c>
      <c r="E45" s="575" t="s">
        <v>625</v>
      </c>
      <c r="F45" s="613" t="s">
        <v>626</v>
      </c>
      <c r="G45" s="575" t="s">
        <v>661</v>
      </c>
      <c r="H45" s="575" t="s">
        <v>662</v>
      </c>
      <c r="I45" s="592">
        <v>318.32000732421875</v>
      </c>
      <c r="J45" s="592">
        <v>1</v>
      </c>
      <c r="K45" s="593">
        <v>318.32000732421875</v>
      </c>
    </row>
    <row r="46" spans="1:11" ht="14.4" customHeight="1" x14ac:dyDescent="0.3">
      <c r="A46" s="571" t="s">
        <v>448</v>
      </c>
      <c r="B46" s="572" t="s">
        <v>449</v>
      </c>
      <c r="C46" s="575" t="s">
        <v>459</v>
      </c>
      <c r="D46" s="613" t="s">
        <v>460</v>
      </c>
      <c r="E46" s="575" t="s">
        <v>625</v>
      </c>
      <c r="F46" s="613" t="s">
        <v>626</v>
      </c>
      <c r="G46" s="575" t="s">
        <v>663</v>
      </c>
      <c r="H46" s="575" t="s">
        <v>664</v>
      </c>
      <c r="I46" s="592">
        <v>219.33387056942297</v>
      </c>
      <c r="J46" s="592">
        <v>1</v>
      </c>
      <c r="K46" s="593">
        <v>219.33387056942297</v>
      </c>
    </row>
    <row r="47" spans="1:11" ht="14.4" customHeight="1" x14ac:dyDescent="0.3">
      <c r="A47" s="571" t="s">
        <v>448</v>
      </c>
      <c r="B47" s="572" t="s">
        <v>449</v>
      </c>
      <c r="C47" s="575" t="s">
        <v>459</v>
      </c>
      <c r="D47" s="613" t="s">
        <v>460</v>
      </c>
      <c r="E47" s="575" t="s">
        <v>625</v>
      </c>
      <c r="F47" s="613" t="s">
        <v>626</v>
      </c>
      <c r="G47" s="575" t="s">
        <v>665</v>
      </c>
      <c r="H47" s="575" t="s">
        <v>666</v>
      </c>
      <c r="I47" s="592">
        <v>3739</v>
      </c>
      <c r="J47" s="592">
        <v>2</v>
      </c>
      <c r="K47" s="593">
        <v>7478</v>
      </c>
    </row>
    <row r="48" spans="1:11" ht="14.4" customHeight="1" x14ac:dyDescent="0.3">
      <c r="A48" s="571" t="s">
        <v>448</v>
      </c>
      <c r="B48" s="572" t="s">
        <v>449</v>
      </c>
      <c r="C48" s="575" t="s">
        <v>459</v>
      </c>
      <c r="D48" s="613" t="s">
        <v>460</v>
      </c>
      <c r="E48" s="575" t="s">
        <v>625</v>
      </c>
      <c r="F48" s="613" t="s">
        <v>626</v>
      </c>
      <c r="G48" s="575" t="s">
        <v>667</v>
      </c>
      <c r="H48" s="575" t="s">
        <v>668</v>
      </c>
      <c r="I48" s="592">
        <v>44770</v>
      </c>
      <c r="J48" s="592">
        <v>1</v>
      </c>
      <c r="K48" s="593">
        <v>44770</v>
      </c>
    </row>
    <row r="49" spans="1:11" ht="14.4" customHeight="1" x14ac:dyDescent="0.3">
      <c r="A49" s="571" t="s">
        <v>448</v>
      </c>
      <c r="B49" s="572" t="s">
        <v>449</v>
      </c>
      <c r="C49" s="575" t="s">
        <v>459</v>
      </c>
      <c r="D49" s="613" t="s">
        <v>460</v>
      </c>
      <c r="E49" s="575" t="s">
        <v>625</v>
      </c>
      <c r="F49" s="613" t="s">
        <v>626</v>
      </c>
      <c r="G49" s="575" t="s">
        <v>669</v>
      </c>
      <c r="H49" s="575" t="s">
        <v>670</v>
      </c>
      <c r="I49" s="592">
        <v>128.03999328613281</v>
      </c>
      <c r="J49" s="592">
        <v>1</v>
      </c>
      <c r="K49" s="593">
        <v>128.03999328613281</v>
      </c>
    </row>
    <row r="50" spans="1:11" ht="14.4" customHeight="1" x14ac:dyDescent="0.3">
      <c r="A50" s="571" t="s">
        <v>448</v>
      </c>
      <c r="B50" s="572" t="s">
        <v>449</v>
      </c>
      <c r="C50" s="575" t="s">
        <v>459</v>
      </c>
      <c r="D50" s="613" t="s">
        <v>460</v>
      </c>
      <c r="E50" s="575" t="s">
        <v>625</v>
      </c>
      <c r="F50" s="613" t="s">
        <v>626</v>
      </c>
      <c r="G50" s="575" t="s">
        <v>671</v>
      </c>
      <c r="H50" s="575" t="s">
        <v>672</v>
      </c>
      <c r="I50" s="592">
        <v>134406.796875</v>
      </c>
      <c r="J50" s="592">
        <v>1</v>
      </c>
      <c r="K50" s="593">
        <v>134406.796875</v>
      </c>
    </row>
    <row r="51" spans="1:11" ht="14.4" customHeight="1" x14ac:dyDescent="0.3">
      <c r="A51" s="571" t="s">
        <v>448</v>
      </c>
      <c r="B51" s="572" t="s">
        <v>449</v>
      </c>
      <c r="C51" s="575" t="s">
        <v>459</v>
      </c>
      <c r="D51" s="613" t="s">
        <v>460</v>
      </c>
      <c r="E51" s="575" t="s">
        <v>625</v>
      </c>
      <c r="F51" s="613" t="s">
        <v>626</v>
      </c>
      <c r="G51" s="575" t="s">
        <v>673</v>
      </c>
      <c r="H51" s="575" t="s">
        <v>674</v>
      </c>
      <c r="I51" s="592">
        <v>1892.43994140625</v>
      </c>
      <c r="J51" s="592">
        <v>5</v>
      </c>
      <c r="K51" s="593">
        <v>9462.2001953125</v>
      </c>
    </row>
    <row r="52" spans="1:11" ht="14.4" customHeight="1" x14ac:dyDescent="0.3">
      <c r="A52" s="571" t="s">
        <v>448</v>
      </c>
      <c r="B52" s="572" t="s">
        <v>449</v>
      </c>
      <c r="C52" s="575" t="s">
        <v>459</v>
      </c>
      <c r="D52" s="613" t="s">
        <v>460</v>
      </c>
      <c r="E52" s="575" t="s">
        <v>625</v>
      </c>
      <c r="F52" s="613" t="s">
        <v>626</v>
      </c>
      <c r="G52" s="575" t="s">
        <v>675</v>
      </c>
      <c r="H52" s="575" t="s">
        <v>676</v>
      </c>
      <c r="I52" s="592">
        <v>131.24000549316406</v>
      </c>
      <c r="J52" s="592">
        <v>4</v>
      </c>
      <c r="K52" s="593">
        <v>524.95001220703125</v>
      </c>
    </row>
    <row r="53" spans="1:11" ht="14.4" customHeight="1" x14ac:dyDescent="0.3">
      <c r="A53" s="571" t="s">
        <v>448</v>
      </c>
      <c r="B53" s="572" t="s">
        <v>449</v>
      </c>
      <c r="C53" s="575" t="s">
        <v>459</v>
      </c>
      <c r="D53" s="613" t="s">
        <v>460</v>
      </c>
      <c r="E53" s="575" t="s">
        <v>625</v>
      </c>
      <c r="F53" s="613" t="s">
        <v>626</v>
      </c>
      <c r="G53" s="575" t="s">
        <v>677</v>
      </c>
      <c r="H53" s="575" t="s">
        <v>678</v>
      </c>
      <c r="I53" s="592">
        <v>84.580001831054688</v>
      </c>
      <c r="J53" s="592">
        <v>8</v>
      </c>
      <c r="K53" s="593">
        <v>676.6199951171875</v>
      </c>
    </row>
    <row r="54" spans="1:11" ht="14.4" customHeight="1" x14ac:dyDescent="0.3">
      <c r="A54" s="571" t="s">
        <v>448</v>
      </c>
      <c r="B54" s="572" t="s">
        <v>449</v>
      </c>
      <c r="C54" s="575" t="s">
        <v>459</v>
      </c>
      <c r="D54" s="613" t="s">
        <v>460</v>
      </c>
      <c r="E54" s="575" t="s">
        <v>625</v>
      </c>
      <c r="F54" s="613" t="s">
        <v>626</v>
      </c>
      <c r="G54" s="575" t="s">
        <v>679</v>
      </c>
      <c r="H54" s="575" t="s">
        <v>680</v>
      </c>
      <c r="I54" s="592">
        <v>29802.5</v>
      </c>
      <c r="J54" s="592">
        <v>2</v>
      </c>
      <c r="K54" s="593">
        <v>59605</v>
      </c>
    </row>
    <row r="55" spans="1:11" ht="14.4" customHeight="1" x14ac:dyDescent="0.3">
      <c r="A55" s="571" t="s">
        <v>448</v>
      </c>
      <c r="B55" s="572" t="s">
        <v>449</v>
      </c>
      <c r="C55" s="575" t="s">
        <v>459</v>
      </c>
      <c r="D55" s="613" t="s">
        <v>460</v>
      </c>
      <c r="E55" s="575" t="s">
        <v>625</v>
      </c>
      <c r="F55" s="613" t="s">
        <v>626</v>
      </c>
      <c r="G55" s="575" t="s">
        <v>681</v>
      </c>
      <c r="H55" s="575" t="s">
        <v>682</v>
      </c>
      <c r="I55" s="592">
        <v>234.81175418913585</v>
      </c>
      <c r="J55" s="592">
        <v>1</v>
      </c>
      <c r="K55" s="593">
        <v>234.81175418913585</v>
      </c>
    </row>
    <row r="56" spans="1:11" ht="14.4" customHeight="1" x14ac:dyDescent="0.3">
      <c r="A56" s="571" t="s">
        <v>448</v>
      </c>
      <c r="B56" s="572" t="s">
        <v>449</v>
      </c>
      <c r="C56" s="575" t="s">
        <v>459</v>
      </c>
      <c r="D56" s="613" t="s">
        <v>460</v>
      </c>
      <c r="E56" s="575" t="s">
        <v>625</v>
      </c>
      <c r="F56" s="613" t="s">
        <v>626</v>
      </c>
      <c r="G56" s="575" t="s">
        <v>683</v>
      </c>
      <c r="H56" s="575" t="s">
        <v>684</v>
      </c>
      <c r="I56" s="592">
        <v>1276.550048828125</v>
      </c>
      <c r="J56" s="592">
        <v>5</v>
      </c>
      <c r="K56" s="593">
        <v>6382.75</v>
      </c>
    </row>
    <row r="57" spans="1:11" ht="14.4" customHeight="1" x14ac:dyDescent="0.3">
      <c r="A57" s="571" t="s">
        <v>448</v>
      </c>
      <c r="B57" s="572" t="s">
        <v>449</v>
      </c>
      <c r="C57" s="575" t="s">
        <v>459</v>
      </c>
      <c r="D57" s="613" t="s">
        <v>460</v>
      </c>
      <c r="E57" s="575" t="s">
        <v>625</v>
      </c>
      <c r="F57" s="613" t="s">
        <v>626</v>
      </c>
      <c r="G57" s="575" t="s">
        <v>685</v>
      </c>
      <c r="H57" s="575" t="s">
        <v>686</v>
      </c>
      <c r="I57" s="592">
        <v>2891.89990234375</v>
      </c>
      <c r="J57" s="592">
        <v>1</v>
      </c>
      <c r="K57" s="593">
        <v>2891.89990234375</v>
      </c>
    </row>
    <row r="58" spans="1:11" ht="14.4" customHeight="1" x14ac:dyDescent="0.3">
      <c r="A58" s="571" t="s">
        <v>448</v>
      </c>
      <c r="B58" s="572" t="s">
        <v>449</v>
      </c>
      <c r="C58" s="575" t="s">
        <v>459</v>
      </c>
      <c r="D58" s="613" t="s">
        <v>460</v>
      </c>
      <c r="E58" s="575" t="s">
        <v>625</v>
      </c>
      <c r="F58" s="613" t="s">
        <v>626</v>
      </c>
      <c r="G58" s="575" t="s">
        <v>687</v>
      </c>
      <c r="H58" s="575" t="s">
        <v>688</v>
      </c>
      <c r="I58" s="592">
        <v>21029.80078125</v>
      </c>
      <c r="J58" s="592">
        <v>1</v>
      </c>
      <c r="K58" s="593">
        <v>21029.80078125</v>
      </c>
    </row>
    <row r="59" spans="1:11" ht="14.4" customHeight="1" x14ac:dyDescent="0.3">
      <c r="A59" s="571" t="s">
        <v>448</v>
      </c>
      <c r="B59" s="572" t="s">
        <v>449</v>
      </c>
      <c r="C59" s="575" t="s">
        <v>459</v>
      </c>
      <c r="D59" s="613" t="s">
        <v>460</v>
      </c>
      <c r="E59" s="575" t="s">
        <v>625</v>
      </c>
      <c r="F59" s="613" t="s">
        <v>626</v>
      </c>
      <c r="G59" s="575" t="s">
        <v>689</v>
      </c>
      <c r="H59" s="575" t="s">
        <v>690</v>
      </c>
      <c r="I59" s="592">
        <v>30250</v>
      </c>
      <c r="J59" s="592">
        <v>1</v>
      </c>
      <c r="K59" s="593">
        <v>30250</v>
      </c>
    </row>
    <row r="60" spans="1:11" ht="14.4" customHeight="1" x14ac:dyDescent="0.3">
      <c r="A60" s="571" t="s">
        <v>448</v>
      </c>
      <c r="B60" s="572" t="s">
        <v>449</v>
      </c>
      <c r="C60" s="575" t="s">
        <v>459</v>
      </c>
      <c r="D60" s="613" t="s">
        <v>460</v>
      </c>
      <c r="E60" s="575" t="s">
        <v>625</v>
      </c>
      <c r="F60" s="613" t="s">
        <v>626</v>
      </c>
      <c r="G60" s="575" t="s">
        <v>691</v>
      </c>
      <c r="H60" s="575" t="s">
        <v>692</v>
      </c>
      <c r="I60" s="592">
        <v>338.28189994649307</v>
      </c>
      <c r="J60" s="592">
        <v>7</v>
      </c>
      <c r="K60" s="593">
        <v>2367.9732996254515</v>
      </c>
    </row>
    <row r="61" spans="1:11" ht="14.4" customHeight="1" x14ac:dyDescent="0.3">
      <c r="A61" s="571" t="s">
        <v>448</v>
      </c>
      <c r="B61" s="572" t="s">
        <v>449</v>
      </c>
      <c r="C61" s="575" t="s">
        <v>459</v>
      </c>
      <c r="D61" s="613" t="s">
        <v>460</v>
      </c>
      <c r="E61" s="575" t="s">
        <v>625</v>
      </c>
      <c r="F61" s="613" t="s">
        <v>626</v>
      </c>
      <c r="G61" s="575" t="s">
        <v>693</v>
      </c>
      <c r="H61" s="575" t="s">
        <v>694</v>
      </c>
      <c r="I61" s="592">
        <v>337.53434143066409</v>
      </c>
      <c r="J61" s="592">
        <v>61</v>
      </c>
      <c r="K61" s="593">
        <v>20014.900024414063</v>
      </c>
    </row>
    <row r="62" spans="1:11" ht="14.4" customHeight="1" x14ac:dyDescent="0.3">
      <c r="A62" s="571" t="s">
        <v>448</v>
      </c>
      <c r="B62" s="572" t="s">
        <v>449</v>
      </c>
      <c r="C62" s="575" t="s">
        <v>459</v>
      </c>
      <c r="D62" s="613" t="s">
        <v>460</v>
      </c>
      <c r="E62" s="575" t="s">
        <v>625</v>
      </c>
      <c r="F62" s="613" t="s">
        <v>626</v>
      </c>
      <c r="G62" s="575" t="s">
        <v>695</v>
      </c>
      <c r="H62" s="575" t="s">
        <v>696</v>
      </c>
      <c r="I62" s="592">
        <v>15554</v>
      </c>
      <c r="J62" s="592">
        <v>1</v>
      </c>
      <c r="K62" s="593">
        <v>15554</v>
      </c>
    </row>
    <row r="63" spans="1:11" ht="14.4" customHeight="1" x14ac:dyDescent="0.3">
      <c r="A63" s="571" t="s">
        <v>448</v>
      </c>
      <c r="B63" s="572" t="s">
        <v>449</v>
      </c>
      <c r="C63" s="575" t="s">
        <v>459</v>
      </c>
      <c r="D63" s="613" t="s">
        <v>460</v>
      </c>
      <c r="E63" s="575" t="s">
        <v>625</v>
      </c>
      <c r="F63" s="613" t="s">
        <v>626</v>
      </c>
      <c r="G63" s="575" t="s">
        <v>697</v>
      </c>
      <c r="H63" s="575" t="s">
        <v>698</v>
      </c>
      <c r="I63" s="592">
        <v>782.50317166293212</v>
      </c>
      <c r="J63" s="592">
        <v>1</v>
      </c>
      <c r="K63" s="593">
        <v>782.50317166293212</v>
      </c>
    </row>
    <row r="64" spans="1:11" ht="14.4" customHeight="1" x14ac:dyDescent="0.3">
      <c r="A64" s="571" t="s">
        <v>448</v>
      </c>
      <c r="B64" s="572" t="s">
        <v>449</v>
      </c>
      <c r="C64" s="575" t="s">
        <v>459</v>
      </c>
      <c r="D64" s="613" t="s">
        <v>460</v>
      </c>
      <c r="E64" s="575" t="s">
        <v>625</v>
      </c>
      <c r="F64" s="613" t="s">
        <v>626</v>
      </c>
      <c r="G64" s="575" t="s">
        <v>699</v>
      </c>
      <c r="H64" s="575" t="s">
        <v>700</v>
      </c>
      <c r="I64" s="592">
        <v>357.35071233290574</v>
      </c>
      <c r="J64" s="592">
        <v>4</v>
      </c>
      <c r="K64" s="593">
        <v>1429.402849331623</v>
      </c>
    </row>
    <row r="65" spans="1:11" ht="14.4" customHeight="1" x14ac:dyDescent="0.3">
      <c r="A65" s="571" t="s">
        <v>448</v>
      </c>
      <c r="B65" s="572" t="s">
        <v>449</v>
      </c>
      <c r="C65" s="575" t="s">
        <v>459</v>
      </c>
      <c r="D65" s="613" t="s">
        <v>460</v>
      </c>
      <c r="E65" s="575" t="s">
        <v>625</v>
      </c>
      <c r="F65" s="613" t="s">
        <v>626</v>
      </c>
      <c r="G65" s="575" t="s">
        <v>701</v>
      </c>
      <c r="H65" s="575" t="s">
        <v>702</v>
      </c>
      <c r="I65" s="592">
        <v>209.8800048828125</v>
      </c>
      <c r="J65" s="592">
        <v>5</v>
      </c>
      <c r="K65" s="593">
        <v>1049.3800048828125</v>
      </c>
    </row>
    <row r="66" spans="1:11" ht="14.4" customHeight="1" x14ac:dyDescent="0.3">
      <c r="A66" s="571" t="s">
        <v>448</v>
      </c>
      <c r="B66" s="572" t="s">
        <v>449</v>
      </c>
      <c r="C66" s="575" t="s">
        <v>459</v>
      </c>
      <c r="D66" s="613" t="s">
        <v>460</v>
      </c>
      <c r="E66" s="575" t="s">
        <v>625</v>
      </c>
      <c r="F66" s="613" t="s">
        <v>626</v>
      </c>
      <c r="G66" s="575" t="s">
        <v>703</v>
      </c>
      <c r="H66" s="575" t="s">
        <v>704</v>
      </c>
      <c r="I66" s="592">
        <v>3489.14990234375</v>
      </c>
      <c r="J66" s="592">
        <v>1</v>
      </c>
      <c r="K66" s="593">
        <v>3489.14990234375</v>
      </c>
    </row>
    <row r="67" spans="1:11" ht="14.4" customHeight="1" x14ac:dyDescent="0.3">
      <c r="A67" s="571" t="s">
        <v>448</v>
      </c>
      <c r="B67" s="572" t="s">
        <v>449</v>
      </c>
      <c r="C67" s="575" t="s">
        <v>459</v>
      </c>
      <c r="D67" s="613" t="s">
        <v>460</v>
      </c>
      <c r="E67" s="575" t="s">
        <v>625</v>
      </c>
      <c r="F67" s="613" t="s">
        <v>626</v>
      </c>
      <c r="G67" s="575" t="s">
        <v>705</v>
      </c>
      <c r="H67" s="575" t="s">
        <v>706</v>
      </c>
      <c r="I67" s="592">
        <v>7332.7099609375</v>
      </c>
      <c r="J67" s="592">
        <v>1</v>
      </c>
      <c r="K67" s="593">
        <v>7332.7099609375</v>
      </c>
    </row>
    <row r="68" spans="1:11" ht="14.4" customHeight="1" x14ac:dyDescent="0.3">
      <c r="A68" s="571" t="s">
        <v>448</v>
      </c>
      <c r="B68" s="572" t="s">
        <v>449</v>
      </c>
      <c r="C68" s="575" t="s">
        <v>459</v>
      </c>
      <c r="D68" s="613" t="s">
        <v>460</v>
      </c>
      <c r="E68" s="575" t="s">
        <v>625</v>
      </c>
      <c r="F68" s="613" t="s">
        <v>626</v>
      </c>
      <c r="G68" s="575" t="s">
        <v>707</v>
      </c>
      <c r="H68" s="575" t="s">
        <v>708</v>
      </c>
      <c r="I68" s="592">
        <v>14665.419921875</v>
      </c>
      <c r="J68" s="592">
        <v>1</v>
      </c>
      <c r="K68" s="593">
        <v>14665.419921875</v>
      </c>
    </row>
    <row r="69" spans="1:11" ht="14.4" customHeight="1" x14ac:dyDescent="0.3">
      <c r="A69" s="571" t="s">
        <v>448</v>
      </c>
      <c r="B69" s="572" t="s">
        <v>449</v>
      </c>
      <c r="C69" s="575" t="s">
        <v>459</v>
      </c>
      <c r="D69" s="613" t="s">
        <v>460</v>
      </c>
      <c r="E69" s="575" t="s">
        <v>625</v>
      </c>
      <c r="F69" s="613" t="s">
        <v>626</v>
      </c>
      <c r="G69" s="575" t="s">
        <v>709</v>
      </c>
      <c r="H69" s="575" t="s">
        <v>710</v>
      </c>
      <c r="I69" s="592">
        <v>29330.830078125</v>
      </c>
      <c r="J69" s="592">
        <v>1</v>
      </c>
      <c r="K69" s="593">
        <v>29330.830078125</v>
      </c>
    </row>
    <row r="70" spans="1:11" ht="14.4" customHeight="1" x14ac:dyDescent="0.3">
      <c r="A70" s="571" t="s">
        <v>448</v>
      </c>
      <c r="B70" s="572" t="s">
        <v>449</v>
      </c>
      <c r="C70" s="575" t="s">
        <v>459</v>
      </c>
      <c r="D70" s="613" t="s">
        <v>460</v>
      </c>
      <c r="E70" s="575" t="s">
        <v>625</v>
      </c>
      <c r="F70" s="613" t="s">
        <v>626</v>
      </c>
      <c r="G70" s="575" t="s">
        <v>711</v>
      </c>
      <c r="H70" s="575" t="s">
        <v>712</v>
      </c>
      <c r="I70" s="592">
        <v>15127.83984375</v>
      </c>
      <c r="J70" s="592">
        <v>1</v>
      </c>
      <c r="K70" s="593">
        <v>15127.83984375</v>
      </c>
    </row>
    <row r="71" spans="1:11" ht="14.4" customHeight="1" x14ac:dyDescent="0.3">
      <c r="A71" s="571" t="s">
        <v>448</v>
      </c>
      <c r="B71" s="572" t="s">
        <v>449</v>
      </c>
      <c r="C71" s="575" t="s">
        <v>459</v>
      </c>
      <c r="D71" s="613" t="s">
        <v>460</v>
      </c>
      <c r="E71" s="575" t="s">
        <v>625</v>
      </c>
      <c r="F71" s="613" t="s">
        <v>626</v>
      </c>
      <c r="G71" s="575" t="s">
        <v>713</v>
      </c>
      <c r="H71" s="575" t="s">
        <v>714</v>
      </c>
      <c r="I71" s="592">
        <v>13938.2099609375</v>
      </c>
      <c r="J71" s="592">
        <v>1</v>
      </c>
      <c r="K71" s="593">
        <v>13938.2099609375</v>
      </c>
    </row>
    <row r="72" spans="1:11" ht="14.4" customHeight="1" x14ac:dyDescent="0.3">
      <c r="A72" s="571" t="s">
        <v>448</v>
      </c>
      <c r="B72" s="572" t="s">
        <v>449</v>
      </c>
      <c r="C72" s="575" t="s">
        <v>459</v>
      </c>
      <c r="D72" s="613" t="s">
        <v>460</v>
      </c>
      <c r="E72" s="575" t="s">
        <v>625</v>
      </c>
      <c r="F72" s="613" t="s">
        <v>626</v>
      </c>
      <c r="G72" s="575" t="s">
        <v>715</v>
      </c>
      <c r="H72" s="575" t="s">
        <v>716</v>
      </c>
      <c r="I72" s="592">
        <v>7332.7099609375</v>
      </c>
      <c r="J72" s="592">
        <v>1</v>
      </c>
      <c r="K72" s="593">
        <v>7332.7099609375</v>
      </c>
    </row>
    <row r="73" spans="1:11" ht="14.4" customHeight="1" x14ac:dyDescent="0.3">
      <c r="A73" s="571" t="s">
        <v>448</v>
      </c>
      <c r="B73" s="572" t="s">
        <v>449</v>
      </c>
      <c r="C73" s="575" t="s">
        <v>459</v>
      </c>
      <c r="D73" s="613" t="s">
        <v>460</v>
      </c>
      <c r="E73" s="575" t="s">
        <v>625</v>
      </c>
      <c r="F73" s="613" t="s">
        <v>626</v>
      </c>
      <c r="G73" s="575" t="s">
        <v>717</v>
      </c>
      <c r="H73" s="575" t="s">
        <v>718</v>
      </c>
      <c r="I73" s="592">
        <v>14665.419921875</v>
      </c>
      <c r="J73" s="592">
        <v>1</v>
      </c>
      <c r="K73" s="593">
        <v>14665.419921875</v>
      </c>
    </row>
    <row r="74" spans="1:11" ht="14.4" customHeight="1" x14ac:dyDescent="0.3">
      <c r="A74" s="571" t="s">
        <v>448</v>
      </c>
      <c r="B74" s="572" t="s">
        <v>449</v>
      </c>
      <c r="C74" s="575" t="s">
        <v>459</v>
      </c>
      <c r="D74" s="613" t="s">
        <v>460</v>
      </c>
      <c r="E74" s="575" t="s">
        <v>625</v>
      </c>
      <c r="F74" s="613" t="s">
        <v>626</v>
      </c>
      <c r="G74" s="575" t="s">
        <v>719</v>
      </c>
      <c r="H74" s="575" t="s">
        <v>720</v>
      </c>
      <c r="I74" s="592">
        <v>7563.93017578125</v>
      </c>
      <c r="J74" s="592">
        <v>1</v>
      </c>
      <c r="K74" s="593">
        <v>7563.93017578125</v>
      </c>
    </row>
    <row r="75" spans="1:11" ht="14.4" customHeight="1" x14ac:dyDescent="0.3">
      <c r="A75" s="571" t="s">
        <v>448</v>
      </c>
      <c r="B75" s="572" t="s">
        <v>449</v>
      </c>
      <c r="C75" s="575" t="s">
        <v>459</v>
      </c>
      <c r="D75" s="613" t="s">
        <v>460</v>
      </c>
      <c r="E75" s="575" t="s">
        <v>625</v>
      </c>
      <c r="F75" s="613" t="s">
        <v>626</v>
      </c>
      <c r="G75" s="575" t="s">
        <v>721</v>
      </c>
      <c r="H75" s="575" t="s">
        <v>722</v>
      </c>
      <c r="I75" s="592">
        <v>7332.7099609375</v>
      </c>
      <c r="J75" s="592">
        <v>1</v>
      </c>
      <c r="K75" s="593">
        <v>7332.7099609375</v>
      </c>
    </row>
    <row r="76" spans="1:11" ht="14.4" customHeight="1" x14ac:dyDescent="0.3">
      <c r="A76" s="571" t="s">
        <v>448</v>
      </c>
      <c r="B76" s="572" t="s">
        <v>449</v>
      </c>
      <c r="C76" s="575" t="s">
        <v>459</v>
      </c>
      <c r="D76" s="613" t="s">
        <v>460</v>
      </c>
      <c r="E76" s="575" t="s">
        <v>625</v>
      </c>
      <c r="F76" s="613" t="s">
        <v>626</v>
      </c>
      <c r="G76" s="575" t="s">
        <v>723</v>
      </c>
      <c r="H76" s="575" t="s">
        <v>724</v>
      </c>
      <c r="I76" s="592">
        <v>7332.7099609375</v>
      </c>
      <c r="J76" s="592">
        <v>1</v>
      </c>
      <c r="K76" s="593">
        <v>7332.7099609375</v>
      </c>
    </row>
    <row r="77" spans="1:11" ht="14.4" customHeight="1" x14ac:dyDescent="0.3">
      <c r="A77" s="571" t="s">
        <v>448</v>
      </c>
      <c r="B77" s="572" t="s">
        <v>449</v>
      </c>
      <c r="C77" s="575" t="s">
        <v>459</v>
      </c>
      <c r="D77" s="613" t="s">
        <v>460</v>
      </c>
      <c r="E77" s="575" t="s">
        <v>625</v>
      </c>
      <c r="F77" s="613" t="s">
        <v>626</v>
      </c>
      <c r="G77" s="575" t="s">
        <v>725</v>
      </c>
      <c r="H77" s="575" t="s">
        <v>726</v>
      </c>
      <c r="I77" s="592">
        <v>7332.7099609375</v>
      </c>
      <c r="J77" s="592">
        <v>1</v>
      </c>
      <c r="K77" s="593">
        <v>7332.7099609375</v>
      </c>
    </row>
    <row r="78" spans="1:11" ht="14.4" customHeight="1" x14ac:dyDescent="0.3">
      <c r="A78" s="571" t="s">
        <v>448</v>
      </c>
      <c r="B78" s="572" t="s">
        <v>449</v>
      </c>
      <c r="C78" s="575" t="s">
        <v>459</v>
      </c>
      <c r="D78" s="613" t="s">
        <v>460</v>
      </c>
      <c r="E78" s="575" t="s">
        <v>625</v>
      </c>
      <c r="F78" s="613" t="s">
        <v>626</v>
      </c>
      <c r="G78" s="575" t="s">
        <v>727</v>
      </c>
      <c r="H78" s="575" t="s">
        <v>728</v>
      </c>
      <c r="I78" s="592">
        <v>15584.7998046875</v>
      </c>
      <c r="J78" s="592">
        <v>1</v>
      </c>
      <c r="K78" s="593">
        <v>15584.7998046875</v>
      </c>
    </row>
    <row r="79" spans="1:11" ht="14.4" customHeight="1" x14ac:dyDescent="0.3">
      <c r="A79" s="571" t="s">
        <v>448</v>
      </c>
      <c r="B79" s="572" t="s">
        <v>449</v>
      </c>
      <c r="C79" s="575" t="s">
        <v>459</v>
      </c>
      <c r="D79" s="613" t="s">
        <v>460</v>
      </c>
      <c r="E79" s="575" t="s">
        <v>625</v>
      </c>
      <c r="F79" s="613" t="s">
        <v>626</v>
      </c>
      <c r="G79" s="575" t="s">
        <v>729</v>
      </c>
      <c r="H79" s="575" t="s">
        <v>730</v>
      </c>
      <c r="I79" s="592">
        <v>248.04096035242384</v>
      </c>
      <c r="J79" s="592">
        <v>20</v>
      </c>
      <c r="K79" s="593">
        <v>4888.5983199506927</v>
      </c>
    </row>
    <row r="80" spans="1:11" ht="14.4" customHeight="1" x14ac:dyDescent="0.3">
      <c r="A80" s="571" t="s">
        <v>448</v>
      </c>
      <c r="B80" s="572" t="s">
        <v>449</v>
      </c>
      <c r="C80" s="575" t="s">
        <v>459</v>
      </c>
      <c r="D80" s="613" t="s">
        <v>460</v>
      </c>
      <c r="E80" s="575" t="s">
        <v>625</v>
      </c>
      <c r="F80" s="613" t="s">
        <v>626</v>
      </c>
      <c r="G80" s="575" t="s">
        <v>731</v>
      </c>
      <c r="H80" s="575" t="s">
        <v>732</v>
      </c>
      <c r="I80" s="592">
        <v>224.83706824053547</v>
      </c>
      <c r="J80" s="592">
        <v>1</v>
      </c>
      <c r="K80" s="593">
        <v>224.83706824053547</v>
      </c>
    </row>
    <row r="81" spans="1:11" ht="14.4" customHeight="1" x14ac:dyDescent="0.3">
      <c r="A81" s="571" t="s">
        <v>448</v>
      </c>
      <c r="B81" s="572" t="s">
        <v>449</v>
      </c>
      <c r="C81" s="575" t="s">
        <v>459</v>
      </c>
      <c r="D81" s="613" t="s">
        <v>460</v>
      </c>
      <c r="E81" s="575" t="s">
        <v>625</v>
      </c>
      <c r="F81" s="613" t="s">
        <v>626</v>
      </c>
      <c r="G81" s="575" t="s">
        <v>733</v>
      </c>
      <c r="H81" s="575" t="s">
        <v>734</v>
      </c>
      <c r="I81" s="592">
        <v>4915.02001953125</v>
      </c>
      <c r="J81" s="592">
        <v>1</v>
      </c>
      <c r="K81" s="593">
        <v>4915.02001953125</v>
      </c>
    </row>
    <row r="82" spans="1:11" ht="14.4" customHeight="1" x14ac:dyDescent="0.3">
      <c r="A82" s="571" t="s">
        <v>448</v>
      </c>
      <c r="B82" s="572" t="s">
        <v>449</v>
      </c>
      <c r="C82" s="575" t="s">
        <v>459</v>
      </c>
      <c r="D82" s="613" t="s">
        <v>460</v>
      </c>
      <c r="E82" s="575" t="s">
        <v>625</v>
      </c>
      <c r="F82" s="613" t="s">
        <v>626</v>
      </c>
      <c r="G82" s="575" t="s">
        <v>735</v>
      </c>
      <c r="H82" s="575" t="s">
        <v>736</v>
      </c>
      <c r="I82" s="592">
        <v>4997.31982421875</v>
      </c>
      <c r="J82" s="592">
        <v>1</v>
      </c>
      <c r="K82" s="593">
        <v>4997.31982421875</v>
      </c>
    </row>
    <row r="83" spans="1:11" ht="14.4" customHeight="1" x14ac:dyDescent="0.3">
      <c r="A83" s="571" t="s">
        <v>448</v>
      </c>
      <c r="B83" s="572" t="s">
        <v>449</v>
      </c>
      <c r="C83" s="575" t="s">
        <v>459</v>
      </c>
      <c r="D83" s="613" t="s">
        <v>460</v>
      </c>
      <c r="E83" s="575" t="s">
        <v>625</v>
      </c>
      <c r="F83" s="613" t="s">
        <v>626</v>
      </c>
      <c r="G83" s="575" t="s">
        <v>737</v>
      </c>
      <c r="H83" s="575" t="s">
        <v>738</v>
      </c>
      <c r="I83" s="592">
        <v>1064.800048828125</v>
      </c>
      <c r="J83" s="592">
        <v>1</v>
      </c>
      <c r="K83" s="593">
        <v>1064.800048828125</v>
      </c>
    </row>
    <row r="84" spans="1:11" ht="14.4" customHeight="1" x14ac:dyDescent="0.3">
      <c r="A84" s="571" t="s">
        <v>448</v>
      </c>
      <c r="B84" s="572" t="s">
        <v>449</v>
      </c>
      <c r="C84" s="575" t="s">
        <v>459</v>
      </c>
      <c r="D84" s="613" t="s">
        <v>460</v>
      </c>
      <c r="E84" s="575" t="s">
        <v>569</v>
      </c>
      <c r="F84" s="613" t="s">
        <v>570</v>
      </c>
      <c r="G84" s="575" t="s">
        <v>739</v>
      </c>
      <c r="H84" s="575" t="s">
        <v>740</v>
      </c>
      <c r="I84" s="592">
        <v>2.1500000953674316</v>
      </c>
      <c r="J84" s="592">
        <v>1024</v>
      </c>
      <c r="K84" s="593">
        <v>2197.360107421875</v>
      </c>
    </row>
    <row r="85" spans="1:11" ht="14.4" customHeight="1" x14ac:dyDescent="0.3">
      <c r="A85" s="571" t="s">
        <v>448</v>
      </c>
      <c r="B85" s="572" t="s">
        <v>449</v>
      </c>
      <c r="C85" s="575" t="s">
        <v>459</v>
      </c>
      <c r="D85" s="613" t="s">
        <v>460</v>
      </c>
      <c r="E85" s="575" t="s">
        <v>569</v>
      </c>
      <c r="F85" s="613" t="s">
        <v>570</v>
      </c>
      <c r="G85" s="575" t="s">
        <v>741</v>
      </c>
      <c r="H85" s="575" t="s">
        <v>742</v>
      </c>
      <c r="I85" s="592">
        <v>0.65000000596046448</v>
      </c>
      <c r="J85" s="592">
        <v>1000</v>
      </c>
      <c r="K85" s="593">
        <v>646.45001220703125</v>
      </c>
    </row>
    <row r="86" spans="1:11" ht="14.4" customHeight="1" x14ac:dyDescent="0.3">
      <c r="A86" s="571" t="s">
        <v>448</v>
      </c>
      <c r="B86" s="572" t="s">
        <v>449</v>
      </c>
      <c r="C86" s="575" t="s">
        <v>459</v>
      </c>
      <c r="D86" s="613" t="s">
        <v>460</v>
      </c>
      <c r="E86" s="575" t="s">
        <v>569</v>
      </c>
      <c r="F86" s="613" t="s">
        <v>570</v>
      </c>
      <c r="G86" s="575" t="s">
        <v>743</v>
      </c>
      <c r="H86" s="575" t="s">
        <v>744</v>
      </c>
      <c r="I86" s="592">
        <v>1.3700000047683716</v>
      </c>
      <c r="J86" s="592">
        <v>7000</v>
      </c>
      <c r="K86" s="593">
        <v>9215.3599853515625</v>
      </c>
    </row>
    <row r="87" spans="1:11" ht="14.4" customHeight="1" x14ac:dyDescent="0.3">
      <c r="A87" s="571" t="s">
        <v>448</v>
      </c>
      <c r="B87" s="572" t="s">
        <v>449</v>
      </c>
      <c r="C87" s="575" t="s">
        <v>459</v>
      </c>
      <c r="D87" s="613" t="s">
        <v>460</v>
      </c>
      <c r="E87" s="575" t="s">
        <v>569</v>
      </c>
      <c r="F87" s="613" t="s">
        <v>570</v>
      </c>
      <c r="G87" s="575" t="s">
        <v>745</v>
      </c>
      <c r="H87" s="575" t="s">
        <v>746</v>
      </c>
      <c r="I87" s="592">
        <v>12.829999923706055</v>
      </c>
      <c r="J87" s="592">
        <v>200</v>
      </c>
      <c r="K87" s="593">
        <v>2565.199951171875</v>
      </c>
    </row>
    <row r="88" spans="1:11" ht="14.4" customHeight="1" x14ac:dyDescent="0.3">
      <c r="A88" s="571" t="s">
        <v>448</v>
      </c>
      <c r="B88" s="572" t="s">
        <v>449</v>
      </c>
      <c r="C88" s="575" t="s">
        <v>459</v>
      </c>
      <c r="D88" s="613" t="s">
        <v>460</v>
      </c>
      <c r="E88" s="575" t="s">
        <v>569</v>
      </c>
      <c r="F88" s="613" t="s">
        <v>570</v>
      </c>
      <c r="G88" s="575" t="s">
        <v>747</v>
      </c>
      <c r="H88" s="575" t="s">
        <v>748</v>
      </c>
      <c r="I88" s="592">
        <v>1.5299999713897705</v>
      </c>
      <c r="J88" s="592">
        <v>1400</v>
      </c>
      <c r="K88" s="593">
        <v>2142</v>
      </c>
    </row>
    <row r="89" spans="1:11" ht="14.4" customHeight="1" x14ac:dyDescent="0.3">
      <c r="A89" s="571" t="s">
        <v>448</v>
      </c>
      <c r="B89" s="572" t="s">
        <v>449</v>
      </c>
      <c r="C89" s="575" t="s">
        <v>459</v>
      </c>
      <c r="D89" s="613" t="s">
        <v>460</v>
      </c>
      <c r="E89" s="575" t="s">
        <v>569</v>
      </c>
      <c r="F89" s="613" t="s">
        <v>570</v>
      </c>
      <c r="G89" s="575" t="s">
        <v>749</v>
      </c>
      <c r="H89" s="575" t="s">
        <v>750</v>
      </c>
      <c r="I89" s="592">
        <v>1.3899999856948853</v>
      </c>
      <c r="J89" s="592">
        <v>3840</v>
      </c>
      <c r="K89" s="593">
        <v>5336.10009765625</v>
      </c>
    </row>
    <row r="90" spans="1:11" ht="14.4" customHeight="1" x14ac:dyDescent="0.3">
      <c r="A90" s="571" t="s">
        <v>448</v>
      </c>
      <c r="B90" s="572" t="s">
        <v>449</v>
      </c>
      <c r="C90" s="575" t="s">
        <v>459</v>
      </c>
      <c r="D90" s="613" t="s">
        <v>460</v>
      </c>
      <c r="E90" s="575" t="s">
        <v>569</v>
      </c>
      <c r="F90" s="613" t="s">
        <v>570</v>
      </c>
      <c r="G90" s="575" t="s">
        <v>751</v>
      </c>
      <c r="H90" s="575" t="s">
        <v>752</v>
      </c>
      <c r="I90" s="592">
        <v>1.8899999856948853</v>
      </c>
      <c r="J90" s="592">
        <v>2880</v>
      </c>
      <c r="K90" s="593">
        <v>5455.89013671875</v>
      </c>
    </row>
    <row r="91" spans="1:11" ht="14.4" customHeight="1" x14ac:dyDescent="0.3">
      <c r="A91" s="571" t="s">
        <v>448</v>
      </c>
      <c r="B91" s="572" t="s">
        <v>449</v>
      </c>
      <c r="C91" s="575" t="s">
        <v>459</v>
      </c>
      <c r="D91" s="613" t="s">
        <v>460</v>
      </c>
      <c r="E91" s="575" t="s">
        <v>569</v>
      </c>
      <c r="F91" s="613" t="s">
        <v>570</v>
      </c>
      <c r="G91" s="575" t="s">
        <v>753</v>
      </c>
      <c r="H91" s="575" t="s">
        <v>754</v>
      </c>
      <c r="I91" s="592">
        <v>0.2800000011920929</v>
      </c>
      <c r="J91" s="592">
        <v>1000</v>
      </c>
      <c r="K91" s="593">
        <v>278.29998779296875</v>
      </c>
    </row>
    <row r="92" spans="1:11" ht="14.4" customHeight="1" x14ac:dyDescent="0.3">
      <c r="A92" s="571" t="s">
        <v>448</v>
      </c>
      <c r="B92" s="572" t="s">
        <v>449</v>
      </c>
      <c r="C92" s="575" t="s">
        <v>459</v>
      </c>
      <c r="D92" s="613" t="s">
        <v>460</v>
      </c>
      <c r="E92" s="575" t="s">
        <v>569</v>
      </c>
      <c r="F92" s="613" t="s">
        <v>570</v>
      </c>
      <c r="G92" s="575" t="s">
        <v>755</v>
      </c>
      <c r="H92" s="575" t="s">
        <v>756</v>
      </c>
      <c r="I92" s="592">
        <v>0.31000000238418579</v>
      </c>
      <c r="J92" s="592">
        <v>4000</v>
      </c>
      <c r="K92" s="593">
        <v>1241.1900024414063</v>
      </c>
    </row>
    <row r="93" spans="1:11" ht="14.4" customHeight="1" x14ac:dyDescent="0.3">
      <c r="A93" s="571" t="s">
        <v>448</v>
      </c>
      <c r="B93" s="572" t="s">
        <v>449</v>
      </c>
      <c r="C93" s="575" t="s">
        <v>459</v>
      </c>
      <c r="D93" s="613" t="s">
        <v>460</v>
      </c>
      <c r="E93" s="575" t="s">
        <v>569</v>
      </c>
      <c r="F93" s="613" t="s">
        <v>570</v>
      </c>
      <c r="G93" s="575" t="s">
        <v>757</v>
      </c>
      <c r="H93" s="575" t="s">
        <v>758</v>
      </c>
      <c r="I93" s="592">
        <v>2.6950000524520874</v>
      </c>
      <c r="J93" s="592">
        <v>960</v>
      </c>
      <c r="K93" s="593">
        <v>2587.010009765625</v>
      </c>
    </row>
    <row r="94" spans="1:11" ht="14.4" customHeight="1" x14ac:dyDescent="0.3">
      <c r="A94" s="571" t="s">
        <v>448</v>
      </c>
      <c r="B94" s="572" t="s">
        <v>449</v>
      </c>
      <c r="C94" s="575" t="s">
        <v>459</v>
      </c>
      <c r="D94" s="613" t="s">
        <v>460</v>
      </c>
      <c r="E94" s="575" t="s">
        <v>569</v>
      </c>
      <c r="F94" s="613" t="s">
        <v>570</v>
      </c>
      <c r="G94" s="575" t="s">
        <v>759</v>
      </c>
      <c r="H94" s="575" t="s">
        <v>760</v>
      </c>
      <c r="I94" s="592">
        <v>2.809999942779541</v>
      </c>
      <c r="J94" s="592">
        <v>1920</v>
      </c>
      <c r="K94" s="593">
        <v>5400.33984375</v>
      </c>
    </row>
    <row r="95" spans="1:11" ht="14.4" customHeight="1" x14ac:dyDescent="0.3">
      <c r="A95" s="571" t="s">
        <v>448</v>
      </c>
      <c r="B95" s="572" t="s">
        <v>449</v>
      </c>
      <c r="C95" s="575" t="s">
        <v>459</v>
      </c>
      <c r="D95" s="613" t="s">
        <v>460</v>
      </c>
      <c r="E95" s="575" t="s">
        <v>569</v>
      </c>
      <c r="F95" s="613" t="s">
        <v>570</v>
      </c>
      <c r="G95" s="575" t="s">
        <v>761</v>
      </c>
      <c r="H95" s="575" t="s">
        <v>762</v>
      </c>
      <c r="I95" s="592">
        <v>2.440000057220459</v>
      </c>
      <c r="J95" s="592">
        <v>960</v>
      </c>
      <c r="K95" s="593">
        <v>2342.419921875</v>
      </c>
    </row>
    <row r="96" spans="1:11" ht="14.4" customHeight="1" x14ac:dyDescent="0.3">
      <c r="A96" s="571" t="s">
        <v>448</v>
      </c>
      <c r="B96" s="572" t="s">
        <v>449</v>
      </c>
      <c r="C96" s="575" t="s">
        <v>459</v>
      </c>
      <c r="D96" s="613" t="s">
        <v>460</v>
      </c>
      <c r="E96" s="575" t="s">
        <v>569</v>
      </c>
      <c r="F96" s="613" t="s">
        <v>570</v>
      </c>
      <c r="G96" s="575" t="s">
        <v>763</v>
      </c>
      <c r="H96" s="575" t="s">
        <v>764</v>
      </c>
      <c r="I96" s="592">
        <v>0.1333333303531011</v>
      </c>
      <c r="J96" s="592">
        <v>6000</v>
      </c>
      <c r="K96" s="593">
        <v>800</v>
      </c>
    </row>
    <row r="97" spans="1:11" ht="14.4" customHeight="1" x14ac:dyDescent="0.3">
      <c r="A97" s="571" t="s">
        <v>448</v>
      </c>
      <c r="B97" s="572" t="s">
        <v>449</v>
      </c>
      <c r="C97" s="575" t="s">
        <v>459</v>
      </c>
      <c r="D97" s="613" t="s">
        <v>460</v>
      </c>
      <c r="E97" s="575" t="s">
        <v>569</v>
      </c>
      <c r="F97" s="613" t="s">
        <v>570</v>
      </c>
      <c r="G97" s="575" t="s">
        <v>765</v>
      </c>
      <c r="H97" s="575" t="s">
        <v>766</v>
      </c>
      <c r="I97" s="592">
        <v>158.02999877929688</v>
      </c>
      <c r="J97" s="592">
        <v>2</v>
      </c>
      <c r="K97" s="593">
        <v>316.04998779296875</v>
      </c>
    </row>
    <row r="98" spans="1:11" ht="14.4" customHeight="1" x14ac:dyDescent="0.3">
      <c r="A98" s="571" t="s">
        <v>448</v>
      </c>
      <c r="B98" s="572" t="s">
        <v>449</v>
      </c>
      <c r="C98" s="575" t="s">
        <v>459</v>
      </c>
      <c r="D98" s="613" t="s">
        <v>460</v>
      </c>
      <c r="E98" s="575" t="s">
        <v>573</v>
      </c>
      <c r="F98" s="613" t="s">
        <v>574</v>
      </c>
      <c r="G98" s="575" t="s">
        <v>767</v>
      </c>
      <c r="H98" s="575" t="s">
        <v>768</v>
      </c>
      <c r="I98" s="592">
        <v>0.62999999523162842</v>
      </c>
      <c r="J98" s="592">
        <v>500</v>
      </c>
      <c r="K98" s="593">
        <v>315</v>
      </c>
    </row>
    <row r="99" spans="1:11" ht="14.4" customHeight="1" x14ac:dyDescent="0.3">
      <c r="A99" s="571" t="s">
        <v>448</v>
      </c>
      <c r="B99" s="572" t="s">
        <v>449</v>
      </c>
      <c r="C99" s="575" t="s">
        <v>459</v>
      </c>
      <c r="D99" s="613" t="s">
        <v>460</v>
      </c>
      <c r="E99" s="575" t="s">
        <v>573</v>
      </c>
      <c r="F99" s="613" t="s">
        <v>574</v>
      </c>
      <c r="G99" s="575" t="s">
        <v>769</v>
      </c>
      <c r="H99" s="575" t="s">
        <v>770</v>
      </c>
      <c r="I99" s="592">
        <v>1.4850000143051147</v>
      </c>
      <c r="J99" s="592">
        <v>200</v>
      </c>
      <c r="K99" s="593">
        <v>297</v>
      </c>
    </row>
    <row r="100" spans="1:11" ht="14.4" customHeight="1" x14ac:dyDescent="0.3">
      <c r="A100" s="571" t="s">
        <v>448</v>
      </c>
      <c r="B100" s="572" t="s">
        <v>449</v>
      </c>
      <c r="C100" s="575" t="s">
        <v>459</v>
      </c>
      <c r="D100" s="613" t="s">
        <v>460</v>
      </c>
      <c r="E100" s="575" t="s">
        <v>587</v>
      </c>
      <c r="F100" s="613" t="s">
        <v>588</v>
      </c>
      <c r="G100" s="575" t="s">
        <v>771</v>
      </c>
      <c r="H100" s="575" t="s">
        <v>772</v>
      </c>
      <c r="I100" s="592">
        <v>145.99000549316406</v>
      </c>
      <c r="J100" s="592">
        <v>23</v>
      </c>
      <c r="K100" s="593">
        <v>3357.6899719238281</v>
      </c>
    </row>
    <row r="101" spans="1:11" ht="14.4" customHeight="1" x14ac:dyDescent="0.3">
      <c r="A101" s="571" t="s">
        <v>448</v>
      </c>
      <c r="B101" s="572" t="s">
        <v>449</v>
      </c>
      <c r="C101" s="575" t="s">
        <v>459</v>
      </c>
      <c r="D101" s="613" t="s">
        <v>460</v>
      </c>
      <c r="E101" s="575" t="s">
        <v>587</v>
      </c>
      <c r="F101" s="613" t="s">
        <v>588</v>
      </c>
      <c r="G101" s="575" t="s">
        <v>595</v>
      </c>
      <c r="H101" s="575" t="s">
        <v>596</v>
      </c>
      <c r="I101" s="592">
        <v>13.310000419616699</v>
      </c>
      <c r="J101" s="592">
        <v>24</v>
      </c>
      <c r="K101" s="593">
        <v>319.44001007080078</v>
      </c>
    </row>
    <row r="102" spans="1:11" ht="14.4" customHeight="1" x14ac:dyDescent="0.3">
      <c r="A102" s="571" t="s">
        <v>448</v>
      </c>
      <c r="B102" s="572" t="s">
        <v>449</v>
      </c>
      <c r="C102" s="575" t="s">
        <v>459</v>
      </c>
      <c r="D102" s="613" t="s">
        <v>460</v>
      </c>
      <c r="E102" s="575" t="s">
        <v>587</v>
      </c>
      <c r="F102" s="613" t="s">
        <v>588</v>
      </c>
      <c r="G102" s="575" t="s">
        <v>773</v>
      </c>
      <c r="H102" s="575" t="s">
        <v>774</v>
      </c>
      <c r="I102" s="592">
        <v>25.530000686645508</v>
      </c>
      <c r="J102" s="592">
        <v>16</v>
      </c>
      <c r="K102" s="593">
        <v>408.47999572753906</v>
      </c>
    </row>
    <row r="103" spans="1:11" ht="14.4" customHeight="1" x14ac:dyDescent="0.3">
      <c r="A103" s="571" t="s">
        <v>448</v>
      </c>
      <c r="B103" s="572" t="s">
        <v>449</v>
      </c>
      <c r="C103" s="575" t="s">
        <v>459</v>
      </c>
      <c r="D103" s="613" t="s">
        <v>460</v>
      </c>
      <c r="E103" s="575" t="s">
        <v>587</v>
      </c>
      <c r="F103" s="613" t="s">
        <v>588</v>
      </c>
      <c r="G103" s="575" t="s">
        <v>775</v>
      </c>
      <c r="H103" s="575" t="s">
        <v>776</v>
      </c>
      <c r="I103" s="592">
        <v>4.070000171661377</v>
      </c>
      <c r="J103" s="592">
        <v>240</v>
      </c>
      <c r="K103" s="593">
        <v>977.67999267578125</v>
      </c>
    </row>
    <row r="104" spans="1:11" ht="14.4" customHeight="1" x14ac:dyDescent="0.3">
      <c r="A104" s="571" t="s">
        <v>448</v>
      </c>
      <c r="B104" s="572" t="s">
        <v>449</v>
      </c>
      <c r="C104" s="575" t="s">
        <v>459</v>
      </c>
      <c r="D104" s="613" t="s">
        <v>460</v>
      </c>
      <c r="E104" s="575" t="s">
        <v>587</v>
      </c>
      <c r="F104" s="613" t="s">
        <v>588</v>
      </c>
      <c r="G104" s="575" t="s">
        <v>777</v>
      </c>
      <c r="H104" s="575" t="s">
        <v>778</v>
      </c>
      <c r="I104" s="592">
        <v>335.17001342773438</v>
      </c>
      <c r="J104" s="592">
        <v>2</v>
      </c>
      <c r="K104" s="593">
        <v>670.34002685546875</v>
      </c>
    </row>
    <row r="105" spans="1:11" ht="14.4" customHeight="1" x14ac:dyDescent="0.3">
      <c r="A105" s="571" t="s">
        <v>448</v>
      </c>
      <c r="B105" s="572" t="s">
        <v>449</v>
      </c>
      <c r="C105" s="575" t="s">
        <v>459</v>
      </c>
      <c r="D105" s="613" t="s">
        <v>460</v>
      </c>
      <c r="E105" s="575" t="s">
        <v>587</v>
      </c>
      <c r="F105" s="613" t="s">
        <v>588</v>
      </c>
      <c r="G105" s="575" t="s">
        <v>779</v>
      </c>
      <c r="H105" s="575" t="s">
        <v>780</v>
      </c>
      <c r="I105" s="592">
        <v>148.28999328613281</v>
      </c>
      <c r="J105" s="592">
        <v>17</v>
      </c>
      <c r="K105" s="593">
        <v>2520.85009765625</v>
      </c>
    </row>
    <row r="106" spans="1:11" ht="14.4" customHeight="1" x14ac:dyDescent="0.3">
      <c r="A106" s="571" t="s">
        <v>448</v>
      </c>
      <c r="B106" s="572" t="s">
        <v>449</v>
      </c>
      <c r="C106" s="575" t="s">
        <v>459</v>
      </c>
      <c r="D106" s="613" t="s">
        <v>460</v>
      </c>
      <c r="E106" s="575" t="s">
        <v>587</v>
      </c>
      <c r="F106" s="613" t="s">
        <v>588</v>
      </c>
      <c r="G106" s="575" t="s">
        <v>781</v>
      </c>
      <c r="H106" s="575" t="s">
        <v>782</v>
      </c>
      <c r="I106" s="592">
        <v>1113.199951171875</v>
      </c>
      <c r="J106" s="592">
        <v>4</v>
      </c>
      <c r="K106" s="593">
        <v>4452.7998046875</v>
      </c>
    </row>
    <row r="107" spans="1:11" ht="14.4" customHeight="1" x14ac:dyDescent="0.3">
      <c r="A107" s="571" t="s">
        <v>448</v>
      </c>
      <c r="B107" s="572" t="s">
        <v>449</v>
      </c>
      <c r="C107" s="575" t="s">
        <v>459</v>
      </c>
      <c r="D107" s="613" t="s">
        <v>460</v>
      </c>
      <c r="E107" s="575" t="s">
        <v>587</v>
      </c>
      <c r="F107" s="613" t="s">
        <v>588</v>
      </c>
      <c r="G107" s="575" t="s">
        <v>783</v>
      </c>
      <c r="H107" s="575" t="s">
        <v>784</v>
      </c>
      <c r="I107" s="592">
        <v>0.47999998927116394</v>
      </c>
      <c r="J107" s="592">
        <v>200</v>
      </c>
      <c r="K107" s="593">
        <v>96</v>
      </c>
    </row>
    <row r="108" spans="1:11" ht="14.4" customHeight="1" x14ac:dyDescent="0.3">
      <c r="A108" s="571" t="s">
        <v>448</v>
      </c>
      <c r="B108" s="572" t="s">
        <v>449</v>
      </c>
      <c r="C108" s="575" t="s">
        <v>459</v>
      </c>
      <c r="D108" s="613" t="s">
        <v>460</v>
      </c>
      <c r="E108" s="575" t="s">
        <v>587</v>
      </c>
      <c r="F108" s="613" t="s">
        <v>588</v>
      </c>
      <c r="G108" s="575" t="s">
        <v>785</v>
      </c>
      <c r="H108" s="575" t="s">
        <v>786</v>
      </c>
      <c r="I108" s="592">
        <v>1.6799999475479126</v>
      </c>
      <c r="J108" s="592">
        <v>100</v>
      </c>
      <c r="K108" s="593">
        <v>168</v>
      </c>
    </row>
    <row r="109" spans="1:11" ht="14.4" customHeight="1" x14ac:dyDescent="0.3">
      <c r="A109" s="571" t="s">
        <v>448</v>
      </c>
      <c r="B109" s="572" t="s">
        <v>449</v>
      </c>
      <c r="C109" s="575" t="s">
        <v>459</v>
      </c>
      <c r="D109" s="613" t="s">
        <v>460</v>
      </c>
      <c r="E109" s="575" t="s">
        <v>587</v>
      </c>
      <c r="F109" s="613" t="s">
        <v>588</v>
      </c>
      <c r="G109" s="575" t="s">
        <v>787</v>
      </c>
      <c r="H109" s="575" t="s">
        <v>788</v>
      </c>
      <c r="I109" s="592">
        <v>2.0199999809265137</v>
      </c>
      <c r="J109" s="592">
        <v>2000</v>
      </c>
      <c r="K109" s="593">
        <v>4046.8599853515625</v>
      </c>
    </row>
    <row r="110" spans="1:11" ht="14.4" customHeight="1" x14ac:dyDescent="0.3">
      <c r="A110" s="571" t="s">
        <v>448</v>
      </c>
      <c r="B110" s="572" t="s">
        <v>449</v>
      </c>
      <c r="C110" s="575" t="s">
        <v>459</v>
      </c>
      <c r="D110" s="613" t="s">
        <v>460</v>
      </c>
      <c r="E110" s="575" t="s">
        <v>587</v>
      </c>
      <c r="F110" s="613" t="s">
        <v>588</v>
      </c>
      <c r="G110" s="575" t="s">
        <v>789</v>
      </c>
      <c r="H110" s="575" t="s">
        <v>790</v>
      </c>
      <c r="I110" s="592">
        <v>0.94999998807907104</v>
      </c>
      <c r="J110" s="592">
        <v>100</v>
      </c>
      <c r="K110" s="593">
        <v>94.989997863769531</v>
      </c>
    </row>
    <row r="111" spans="1:11" ht="14.4" customHeight="1" x14ac:dyDescent="0.3">
      <c r="A111" s="571" t="s">
        <v>448</v>
      </c>
      <c r="B111" s="572" t="s">
        <v>449</v>
      </c>
      <c r="C111" s="575" t="s">
        <v>459</v>
      </c>
      <c r="D111" s="613" t="s">
        <v>460</v>
      </c>
      <c r="E111" s="575" t="s">
        <v>611</v>
      </c>
      <c r="F111" s="613" t="s">
        <v>612</v>
      </c>
      <c r="G111" s="575" t="s">
        <v>791</v>
      </c>
      <c r="H111" s="575" t="s">
        <v>792</v>
      </c>
      <c r="I111" s="592">
        <v>0.30500000715255737</v>
      </c>
      <c r="J111" s="592">
        <v>300</v>
      </c>
      <c r="K111" s="593">
        <v>91</v>
      </c>
    </row>
    <row r="112" spans="1:11" ht="14.4" customHeight="1" x14ac:dyDescent="0.3">
      <c r="A112" s="571" t="s">
        <v>448</v>
      </c>
      <c r="B112" s="572" t="s">
        <v>449</v>
      </c>
      <c r="C112" s="575" t="s">
        <v>459</v>
      </c>
      <c r="D112" s="613" t="s">
        <v>460</v>
      </c>
      <c r="E112" s="575" t="s">
        <v>615</v>
      </c>
      <c r="F112" s="613" t="s">
        <v>616</v>
      </c>
      <c r="G112" s="575" t="s">
        <v>617</v>
      </c>
      <c r="H112" s="575" t="s">
        <v>618</v>
      </c>
      <c r="I112" s="592">
        <v>0.62999999523162842</v>
      </c>
      <c r="J112" s="592">
        <v>600</v>
      </c>
      <c r="K112" s="593">
        <v>378</v>
      </c>
    </row>
    <row r="113" spans="1:11" ht="14.4" customHeight="1" x14ac:dyDescent="0.3">
      <c r="A113" s="571" t="s">
        <v>448</v>
      </c>
      <c r="B113" s="572" t="s">
        <v>449</v>
      </c>
      <c r="C113" s="575" t="s">
        <v>459</v>
      </c>
      <c r="D113" s="613" t="s">
        <v>460</v>
      </c>
      <c r="E113" s="575" t="s">
        <v>615</v>
      </c>
      <c r="F113" s="613" t="s">
        <v>616</v>
      </c>
      <c r="G113" s="575" t="s">
        <v>619</v>
      </c>
      <c r="H113" s="575" t="s">
        <v>620</v>
      </c>
      <c r="I113" s="592">
        <v>0.625</v>
      </c>
      <c r="J113" s="592">
        <v>1000</v>
      </c>
      <c r="K113" s="593">
        <v>626</v>
      </c>
    </row>
    <row r="114" spans="1:11" ht="14.4" customHeight="1" thickBot="1" x14ac:dyDescent="0.35">
      <c r="A114" s="579" t="s">
        <v>448</v>
      </c>
      <c r="B114" s="580" t="s">
        <v>449</v>
      </c>
      <c r="C114" s="583" t="s">
        <v>459</v>
      </c>
      <c r="D114" s="614" t="s">
        <v>460</v>
      </c>
      <c r="E114" s="583" t="s">
        <v>615</v>
      </c>
      <c r="F114" s="614" t="s">
        <v>616</v>
      </c>
      <c r="G114" s="583" t="s">
        <v>621</v>
      </c>
      <c r="H114" s="583" t="s">
        <v>622</v>
      </c>
      <c r="I114" s="594">
        <v>0.62000000476837158</v>
      </c>
      <c r="J114" s="594">
        <v>400</v>
      </c>
      <c r="K114" s="595">
        <v>248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2" customHeight="1" x14ac:dyDescent="0.3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174</v>
      </c>
      <c r="B6" s="400"/>
      <c r="C6" s="310">
        <f ca="1">SUM(Tabulka[01 uv_sk])/2</f>
        <v>26.717199999999998</v>
      </c>
      <c r="D6" s="308"/>
      <c r="E6" s="308"/>
      <c r="F6" s="307"/>
      <c r="G6" s="309">
        <f ca="1">SUM(Tabulka[05 h_vram])/2</f>
        <v>12091.2</v>
      </c>
      <c r="H6" s="308">
        <f ca="1">SUM(Tabulka[06 h_naduv])/2</f>
        <v>2</v>
      </c>
      <c r="I6" s="308">
        <f ca="1">SUM(Tabulka[07 h_nadzk])/2</f>
        <v>110</v>
      </c>
      <c r="J6" s="307">
        <f ca="1">SUM(Tabulka[08 h_oon])/2</f>
        <v>119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3709796</v>
      </c>
      <c r="P6" s="306">
        <f ca="1">SUM(Tabulka[14_vzsk])/2</f>
        <v>30965</v>
      </c>
      <c r="Q6" s="306">
        <f ca="1">SUM(Tabulka[15_vzpl])/2</f>
        <v>13491.688727135133</v>
      </c>
      <c r="R6" s="305">
        <f ca="1">IF(Q6=0,0,P6/Q6)</f>
        <v>2.2951166919321007</v>
      </c>
      <c r="S6" s="304">
        <f ca="1">Q6-P6</f>
        <v>-17473.311272864867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5.4172000000000002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2345.6000000000004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1129949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4337.9765395894428</v>
      </c>
      <c r="R8" s="288">
        <f ca="1">IF(Tabulka[[#This Row],[15_vzpl]]=0,"",Tabulka[[#This Row],[14_vzsk]]/Tabulka[[#This Row],[15_vzpl]])</f>
        <v>1.1295588980902485</v>
      </c>
      <c r="S8" s="287">
        <f ca="1">IF(Tabulka[[#This Row],[15_vzpl]]-Tabulka[[#This Row],[14_vzsk]]=0,"",Tabulka[[#This Row],[15_vzpl]]-Tabulka[[#This Row],[14_vzsk]])</f>
        <v>-562.02346041055716</v>
      </c>
    </row>
    <row r="9" spans="1:19" x14ac:dyDescent="0.3">
      <c r="A9" s="286">
        <v>99</v>
      </c>
      <c r="B9" s="285" t="s">
        <v>801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1.5038666666666669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630.4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164179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4337.9765395894428</v>
      </c>
      <c r="R9" s="288">
        <f ca="1">IF(Tabulka[[#This Row],[15_vzpl]]=0,"",Tabulka[[#This Row],[14_vzsk]]/Tabulka[[#This Row],[15_vzpl]])</f>
        <v>1.1295588980902485</v>
      </c>
      <c r="S9" s="287">
        <f ca="1">IF(Tabulka[[#This Row],[15_vzpl]]-Tabulka[[#This Row],[14_vzsk]]=0,"",Tabulka[[#This Row],[15_vzpl]]-Tabulka[[#This Row],[14_vzsk]])</f>
        <v>-562.02346041055716</v>
      </c>
    </row>
    <row r="10" spans="1:19" x14ac:dyDescent="0.3">
      <c r="A10" s="286">
        <v>100</v>
      </c>
      <c r="B10" s="285" t="s">
        <v>802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0.21333333333333335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34966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803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3.7000000000000006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930804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794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10.700000000000001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4825.6000000000004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1428740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22865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5653.7121875456896</v>
      </c>
      <c r="R12" s="288">
        <f ca="1">IF(Tabulka[[#This Row],[15_vzpl]]=0,"",Tabulka[[#This Row],[14_vzsk]]/Tabulka[[#This Row],[15_vzpl]])</f>
        <v>4.0442454871276059</v>
      </c>
      <c r="S12" s="287">
        <f ca="1">IF(Tabulka[[#This Row],[15_vzpl]]-Tabulka[[#This Row],[14_vzsk]]=0,"",Tabulka[[#This Row],[15_vzpl]]-Tabulka[[#This Row],[14_vzsk]])</f>
        <v>-17211.287812454309</v>
      </c>
    </row>
    <row r="13" spans="1:19" x14ac:dyDescent="0.3">
      <c r="A13" s="286">
        <v>526</v>
      </c>
      <c r="B13" s="285" t="s">
        <v>804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10.700000000000001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4825.6000000000004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1410890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22865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5653.7121875456896</v>
      </c>
      <c r="R13" s="288">
        <f ca="1">IF(Tabulka[[#This Row],[15_vzpl]]=0,"",Tabulka[[#This Row],[14_vzsk]]/Tabulka[[#This Row],[15_vzpl]])</f>
        <v>4.0442454871276059</v>
      </c>
      <c r="S13" s="287">
        <f ca="1">IF(Tabulka[[#This Row],[15_vzpl]]-Tabulka[[#This Row],[14_vzsk]]=0,"",Tabulka[[#This Row],[15_vzpl]]-Tabulka[[#This Row],[14_vzsk]])</f>
        <v>-17211.287812454309</v>
      </c>
    </row>
    <row r="14" spans="1:19" x14ac:dyDescent="0.3">
      <c r="A14" s="286">
        <v>746</v>
      </c>
      <c r="B14" s="285" t="s">
        <v>805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17850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795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995149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R15" s="288">
        <f ca="1">IF(Tabulka[[#This Row],[15_vzpl]]=0,"",Tabulka[[#This Row],[14_vzsk]]/Tabulka[[#This Row],[15_vzpl]])</f>
        <v>0.91428571428571426</v>
      </c>
      <c r="S15" s="287">
        <f ca="1">IF(Tabulka[[#This Row],[15_vzpl]]-Tabulka[[#This Row],[14_vzsk]]=0,"",Tabulka[[#This Row],[15_vzpl]]-Tabulka[[#This Row],[14_vzsk]])</f>
        <v>300</v>
      </c>
    </row>
    <row r="16" spans="1:19" x14ac:dyDescent="0.3">
      <c r="A16" s="286">
        <v>303</v>
      </c>
      <c r="B16" s="285" t="s">
        <v>806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R16" s="288">
        <f ca="1">IF(Tabulka[[#This Row],[15_vzpl]]=0,"",Tabulka[[#This Row],[14_vzsk]]/Tabulka[[#This Row],[15_vzpl]])</f>
        <v>0.91428571428571426</v>
      </c>
      <c r="S16" s="287">
        <f ca="1">IF(Tabulka[[#This Row],[15_vzpl]]-Tabulka[[#This Row],[14_vzsk]]=0,"",Tabulka[[#This Row],[15_vzpl]]-Tabulka[[#This Row],[14_vzsk]])</f>
        <v>300</v>
      </c>
    </row>
    <row r="17" spans="1:19" x14ac:dyDescent="0.3">
      <c r="A17" s="286">
        <v>304</v>
      </c>
      <c r="B17" s="285" t="s">
        <v>807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0.80000000000000016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114071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305</v>
      </c>
      <c r="B18" s="285" t="s">
        <v>808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174390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310</v>
      </c>
      <c r="B19" s="285" t="s">
        <v>809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116406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409</v>
      </c>
      <c r="B20" s="285" t="s">
        <v>810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530159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642</v>
      </c>
      <c r="B21" s="285" t="s">
        <v>811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60123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796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155958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30</v>
      </c>
      <c r="B23" s="285" t="s">
        <v>812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155958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800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3">
      <c r="A7" s="320" t="s">
        <v>165</v>
      </c>
      <c r="B7" s="319">
        <v>4</v>
      </c>
      <c r="C7">
        <v>1</v>
      </c>
      <c r="D7" t="s">
        <v>794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3">
      <c r="A10" s="322" t="s">
        <v>168</v>
      </c>
      <c r="B10" s="321">
        <v>7</v>
      </c>
      <c r="C10">
        <v>1</v>
      </c>
      <c r="D10" t="s">
        <v>795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3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3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3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3">
      <c r="C17">
        <v>1</v>
      </c>
      <c r="D17" t="s">
        <v>796</v>
      </c>
      <c r="E17">
        <v>1.8</v>
      </c>
      <c r="I17">
        <v>291.2</v>
      </c>
      <c r="Q17">
        <v>52445</v>
      </c>
    </row>
    <row r="18" spans="3:19" x14ac:dyDescent="0.3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3">
      <c r="C19" t="s">
        <v>797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3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3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3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3">
      <c r="C23">
        <v>2</v>
      </c>
      <c r="D23" t="s">
        <v>794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3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3">
      <c r="C25">
        <v>2</v>
      </c>
      <c r="D25">
        <v>746</v>
      </c>
      <c r="L25">
        <v>40</v>
      </c>
      <c r="Q25">
        <v>6000</v>
      </c>
    </row>
    <row r="26" spans="3:19" x14ac:dyDescent="0.3">
      <c r="C26">
        <v>2</v>
      </c>
      <c r="D26" t="s">
        <v>795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3">
      <c r="C27">
        <v>2</v>
      </c>
      <c r="D27">
        <v>303</v>
      </c>
      <c r="R27">
        <v>1300</v>
      </c>
      <c r="S27">
        <v>1166.6666666666667</v>
      </c>
    </row>
    <row r="28" spans="3:19" x14ac:dyDescent="0.3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3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3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3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3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3">
      <c r="C33">
        <v>2</v>
      </c>
      <c r="D33" t="s">
        <v>796</v>
      </c>
      <c r="E33">
        <v>1.8</v>
      </c>
      <c r="I33">
        <v>256.8</v>
      </c>
      <c r="Q33">
        <v>51573</v>
      </c>
    </row>
    <row r="34" spans="3:19" x14ac:dyDescent="0.3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3">
      <c r="C35" t="s">
        <v>798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3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3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3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3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3">
      <c r="C40">
        <v>3</v>
      </c>
      <c r="D40" t="s">
        <v>794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3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3">
      <c r="C42">
        <v>3</v>
      </c>
      <c r="D42">
        <v>746</v>
      </c>
      <c r="L42">
        <v>37</v>
      </c>
      <c r="Q42">
        <v>5550</v>
      </c>
    </row>
    <row r="43" spans="3:19" x14ac:dyDescent="0.3">
      <c r="C43">
        <v>3</v>
      </c>
      <c r="D43" t="s">
        <v>795</v>
      </c>
      <c r="E43">
        <v>8.8000000000000007</v>
      </c>
      <c r="I43">
        <v>1356</v>
      </c>
      <c r="K43">
        <v>18</v>
      </c>
      <c r="Q43">
        <v>331389</v>
      </c>
      <c r="R43">
        <v>300</v>
      </c>
      <c r="S43">
        <v>1166.6666666666667</v>
      </c>
    </row>
    <row r="44" spans="3:19" x14ac:dyDescent="0.3">
      <c r="C44">
        <v>3</v>
      </c>
      <c r="D44">
        <v>303</v>
      </c>
      <c r="R44">
        <v>300</v>
      </c>
      <c r="S44">
        <v>1166.6666666666667</v>
      </c>
    </row>
    <row r="45" spans="3:19" x14ac:dyDescent="0.3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3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3">
      <c r="C47">
        <v>3</v>
      </c>
      <c r="D47">
        <v>310</v>
      </c>
      <c r="E47">
        <v>1</v>
      </c>
      <c r="I47">
        <v>128</v>
      </c>
      <c r="Q47">
        <v>38732</v>
      </c>
    </row>
    <row r="48" spans="3:19" x14ac:dyDescent="0.3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3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3">
      <c r="C50">
        <v>3</v>
      </c>
      <c r="D50" t="s">
        <v>796</v>
      </c>
      <c r="E50">
        <v>1.8</v>
      </c>
      <c r="I50">
        <v>228</v>
      </c>
      <c r="Q50">
        <v>51940</v>
      </c>
    </row>
    <row r="51" spans="3:19" x14ac:dyDescent="0.3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3">
      <c r="C52" t="s">
        <v>799</v>
      </c>
      <c r="E52">
        <v>26.240000000000002</v>
      </c>
      <c r="I52">
        <v>3876.8</v>
      </c>
      <c r="K52">
        <v>32</v>
      </c>
      <c r="L52">
        <v>37</v>
      </c>
      <c r="Q52">
        <v>1245905</v>
      </c>
      <c r="R52">
        <v>14400</v>
      </c>
      <c r="S52">
        <v>4497.2295757117108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20686111.75</v>
      </c>
      <c r="C3" s="222">
        <f t="shared" ref="C3:Z3" si="0">SUBTOTAL(9,C6:C1048576)</f>
        <v>9</v>
      </c>
      <c r="D3" s="222"/>
      <c r="E3" s="222">
        <f>SUBTOTAL(9,E6:E1048576)/4</f>
        <v>11359561.550000003</v>
      </c>
      <c r="F3" s="222"/>
      <c r="G3" s="222">
        <f t="shared" si="0"/>
        <v>8</v>
      </c>
      <c r="H3" s="222">
        <f>SUBTOTAL(9,H6:H1048576)/4</f>
        <v>13013244.350000003</v>
      </c>
      <c r="I3" s="225">
        <f>IF(B3&lt;&gt;0,H3/B3,"")</f>
        <v>0.6290812167733747</v>
      </c>
      <c r="J3" s="223">
        <f>IF(E3&lt;&gt;0,H3/E3,"")</f>
        <v>1.1455762876693072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2018</v>
      </c>
      <c r="F5" s="617"/>
      <c r="G5" s="617"/>
      <c r="H5" s="617">
        <v>2019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2018</v>
      </c>
      <c r="O5" s="617"/>
      <c r="P5" s="617"/>
      <c r="Q5" s="617">
        <v>2019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2018</v>
      </c>
      <c r="X5" s="617"/>
      <c r="Y5" s="617"/>
      <c r="Z5" s="617">
        <v>2019</v>
      </c>
      <c r="AA5" s="618" t="s">
        <v>206</v>
      </c>
      <c r="AB5" s="619" t="s">
        <v>2</v>
      </c>
    </row>
    <row r="6" spans="1:28" ht="14.4" customHeight="1" x14ac:dyDescent="0.3">
      <c r="A6" s="620" t="s">
        <v>813</v>
      </c>
      <c r="B6" s="621">
        <v>20686111.75</v>
      </c>
      <c r="C6" s="622">
        <v>1</v>
      </c>
      <c r="D6" s="622">
        <v>1.8210308257892223</v>
      </c>
      <c r="E6" s="621">
        <v>11359561.550000001</v>
      </c>
      <c r="F6" s="622">
        <v>0.54913952352597151</v>
      </c>
      <c r="G6" s="622">
        <v>1</v>
      </c>
      <c r="H6" s="621">
        <v>13013244.350000001</v>
      </c>
      <c r="I6" s="622">
        <v>0.62908121677337459</v>
      </c>
      <c r="J6" s="622">
        <v>1.1455762876693072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814</v>
      </c>
      <c r="B7" s="624">
        <v>37</v>
      </c>
      <c r="C7" s="625">
        <v>1</v>
      </c>
      <c r="D7" s="625"/>
      <c r="E7" s="624"/>
      <c r="F7" s="625"/>
      <c r="G7" s="625"/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815</v>
      </c>
      <c r="B8" s="624">
        <v>1722449.7500000009</v>
      </c>
      <c r="C8" s="625">
        <v>1</v>
      </c>
      <c r="D8" s="625">
        <v>0.8632824699193411</v>
      </c>
      <c r="E8" s="624">
        <v>1995233.0900000022</v>
      </c>
      <c r="F8" s="625">
        <v>1.1583694038098942</v>
      </c>
      <c r="G8" s="625">
        <v>1</v>
      </c>
      <c r="H8" s="624">
        <v>2287200.7900000019</v>
      </c>
      <c r="I8" s="625">
        <v>1.3278766419746066</v>
      </c>
      <c r="J8" s="625">
        <v>1.1463326272320391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816</v>
      </c>
      <c r="B9" s="627">
        <v>18963625</v>
      </c>
      <c r="C9" s="628">
        <v>1</v>
      </c>
      <c r="D9" s="628">
        <v>2.0250918238295115</v>
      </c>
      <c r="E9" s="627">
        <v>9364328.459999999</v>
      </c>
      <c r="F9" s="628">
        <v>0.49380476886671187</v>
      </c>
      <c r="G9" s="628">
        <v>1</v>
      </c>
      <c r="H9" s="627">
        <v>10726043.560000001</v>
      </c>
      <c r="I9" s="628">
        <v>0.56561145667033597</v>
      </c>
      <c r="J9" s="628">
        <v>1.1454151363673974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454</v>
      </c>
      <c r="B11" s="621">
        <v>1722486.7500000007</v>
      </c>
      <c r="C11" s="622">
        <v>1</v>
      </c>
      <c r="D11" s="622">
        <v>0.86330101411860549</v>
      </c>
      <c r="E11" s="621">
        <v>1995233.0900000022</v>
      </c>
      <c r="F11" s="622">
        <v>1.1583445213729517</v>
      </c>
      <c r="G11" s="622">
        <v>1</v>
      </c>
      <c r="H11" s="621">
        <v>2287200.7900000014</v>
      </c>
      <c r="I11" s="622">
        <v>1.3278481184252944</v>
      </c>
      <c r="J11" s="623">
        <v>1.1463326272320389</v>
      </c>
    </row>
    <row r="12" spans="1:28" ht="14.4" customHeight="1" x14ac:dyDescent="0.3">
      <c r="A12" s="630" t="s">
        <v>818</v>
      </c>
      <c r="B12" s="624">
        <v>1721635.7500000007</v>
      </c>
      <c r="C12" s="625">
        <v>1</v>
      </c>
      <c r="D12" s="625">
        <v>0.86305054793022018</v>
      </c>
      <c r="E12" s="624">
        <v>1994826.0900000022</v>
      </c>
      <c r="F12" s="625">
        <v>1.1586806849242073</v>
      </c>
      <c r="G12" s="625">
        <v>1</v>
      </c>
      <c r="H12" s="624">
        <v>2287200.7900000014</v>
      </c>
      <c r="I12" s="625">
        <v>1.3285044702400031</v>
      </c>
      <c r="J12" s="626">
        <v>1.1465665109683816</v>
      </c>
    </row>
    <row r="13" spans="1:28" ht="14.4" customHeight="1" x14ac:dyDescent="0.3">
      <c r="A13" s="630" t="s">
        <v>819</v>
      </c>
      <c r="B13" s="624">
        <v>851</v>
      </c>
      <c r="C13" s="625">
        <v>1</v>
      </c>
      <c r="D13" s="625">
        <v>2.0909090909090908</v>
      </c>
      <c r="E13" s="624">
        <v>407</v>
      </c>
      <c r="F13" s="625">
        <v>0.47826086956521741</v>
      </c>
      <c r="G13" s="625">
        <v>1</v>
      </c>
      <c r="H13" s="624"/>
      <c r="I13" s="625"/>
      <c r="J13" s="626"/>
    </row>
    <row r="14" spans="1:28" ht="14.4" customHeight="1" x14ac:dyDescent="0.3">
      <c r="A14" s="632" t="s">
        <v>459</v>
      </c>
      <c r="B14" s="633">
        <v>18963625</v>
      </c>
      <c r="C14" s="634">
        <v>1</v>
      </c>
      <c r="D14" s="634">
        <v>2.025091823829511</v>
      </c>
      <c r="E14" s="633">
        <v>9364328.4600000009</v>
      </c>
      <c r="F14" s="634">
        <v>0.49380476886671198</v>
      </c>
      <c r="G14" s="634">
        <v>1</v>
      </c>
      <c r="H14" s="633">
        <v>10726043.560000001</v>
      </c>
      <c r="I14" s="634">
        <v>0.56561145667033597</v>
      </c>
      <c r="J14" s="635">
        <v>1.1454151363673972</v>
      </c>
    </row>
    <row r="15" spans="1:28" ht="14.4" customHeight="1" thickBot="1" x14ac:dyDescent="0.35">
      <c r="A15" s="631" t="s">
        <v>818</v>
      </c>
      <c r="B15" s="627">
        <v>18963625</v>
      </c>
      <c r="C15" s="628">
        <v>1</v>
      </c>
      <c r="D15" s="628">
        <v>2.025091823829511</v>
      </c>
      <c r="E15" s="627">
        <v>9364328.4600000009</v>
      </c>
      <c r="F15" s="628">
        <v>0.49380476886671198</v>
      </c>
      <c r="G15" s="628">
        <v>1</v>
      </c>
      <c r="H15" s="627">
        <v>10726043.560000001</v>
      </c>
      <c r="I15" s="628">
        <v>0.56561145667033597</v>
      </c>
      <c r="J15" s="629">
        <v>1.1454151363673972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476</v>
      </c>
    </row>
    <row r="18" spans="1:1" ht="14.4" customHeight="1" x14ac:dyDescent="0.3">
      <c r="A18" s="544" t="s">
        <v>820</v>
      </c>
    </row>
    <row r="19" spans="1:1" ht="14.4" customHeight="1" x14ac:dyDescent="0.3">
      <c r="A19" s="544" t="s">
        <v>821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7637.1574872293477</v>
      </c>
      <c r="D4" s="160">
        <f ca="1">IF(ISERROR(VLOOKUP("Náklady celkem",INDIRECT("HI!$A:$G"),5,0)),0,VLOOKUP("Náklady celkem",INDIRECT("HI!$A:$G"),5,0))</f>
        <v>6693.6984199999988</v>
      </c>
      <c r="E4" s="161">
        <f ca="1">IF(C4=0,0,D4/C4)</f>
        <v>0.87646463113966466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10.00000048828125</v>
      </c>
      <c r="D7" s="168">
        <f>IF(ISERROR(HI!E5),"",HI!E5)</f>
        <v>7.6932800000000006</v>
      </c>
      <c r="E7" s="165">
        <f t="shared" ref="E7:E14" si="0">IF(C7=0,0,D7/C7)</f>
        <v>0.76932796243515811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0.76570807536073926</v>
      </c>
      <c r="E10" s="165">
        <f t="shared" si="0"/>
        <v>1.2761801256012322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906.25006640625008</v>
      </c>
      <c r="D14" s="168">
        <f>IF(ISERROR(HI!E6),"",HI!E6)</f>
        <v>918.99471000000017</v>
      </c>
      <c r="E14" s="165">
        <f t="shared" si="0"/>
        <v>1.0140630539695177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5754.161313476563</v>
      </c>
      <c r="D15" s="164">
        <f ca="1">IF(ISERROR(VLOOKUP("Osobní náklady (Kč) *",INDIRECT("HI!$A:$G"),5,0)),0,VLOOKUP("Osobní náklady (Kč) *",INDIRECT("HI!$A:$G"),5,0))</f>
        <v>5045.3850400000001</v>
      </c>
      <c r="E15" s="165">
        <f ca="1">IF(C15=0,0,D15/C15)</f>
        <v>0.87682370464370374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11359.561550000002</v>
      </c>
      <c r="D17" s="183">
        <f ca="1">IF(ISERROR(VLOOKUP("Výnosy celkem",INDIRECT("HI!$A:$G"),5,0)),0,VLOOKUP("Výnosy celkem",INDIRECT("HI!$A:$G"),5,0))</f>
        <v>13013.244350000003</v>
      </c>
      <c r="E17" s="184">
        <f t="shared" ref="E17:E22" ca="1" si="1">IF(C17=0,0,D17/C17)</f>
        <v>1.1455762876693072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11359.561550000002</v>
      </c>
      <c r="D18" s="164">
        <f ca="1">IF(ISERROR(VLOOKUP("Ambulance *",INDIRECT("HI!$A:$G"),5,0)),0,VLOOKUP("Ambulance *",INDIRECT("HI!$A:$G"),5,0))</f>
        <v>13013.244350000003</v>
      </c>
      <c r="E18" s="165">
        <f t="shared" ca="1" si="1"/>
        <v>1.1455762876693072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1.1455762876693072</v>
      </c>
      <c r="E19" s="165">
        <f t="shared" si="1"/>
        <v>1.1455762876693072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1.1455762876693072</v>
      </c>
      <c r="E20" s="165">
        <f t="shared" si="1"/>
        <v>1.1455762876693072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1.7600724571749973</v>
      </c>
      <c r="E22" s="165">
        <f t="shared" si="1"/>
        <v>2.0706734790294088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823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11132</v>
      </c>
      <c r="C3" s="260">
        <f t="shared" si="0"/>
        <v>5874</v>
      </c>
      <c r="D3" s="272">
        <f t="shared" si="0"/>
        <v>6143</v>
      </c>
      <c r="E3" s="224">
        <f t="shared" si="0"/>
        <v>20686111.749999937</v>
      </c>
      <c r="F3" s="222">
        <f t="shared" si="0"/>
        <v>11359561.550000004</v>
      </c>
      <c r="G3" s="261">
        <f t="shared" si="0"/>
        <v>13013244.350000005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2018</v>
      </c>
      <c r="D5" s="636">
        <v>2019</v>
      </c>
      <c r="E5" s="616">
        <v>2015</v>
      </c>
      <c r="F5" s="617">
        <v>2018</v>
      </c>
      <c r="G5" s="636">
        <v>2019</v>
      </c>
    </row>
    <row r="6" spans="1:7" ht="14.4" customHeight="1" x14ac:dyDescent="0.3">
      <c r="A6" s="603" t="s">
        <v>818</v>
      </c>
      <c r="B6" s="116">
        <v>11112</v>
      </c>
      <c r="C6" s="116">
        <v>5868</v>
      </c>
      <c r="D6" s="116">
        <v>6143</v>
      </c>
      <c r="E6" s="637">
        <v>20685260.749999937</v>
      </c>
      <c r="F6" s="637">
        <v>11359154.550000004</v>
      </c>
      <c r="G6" s="638">
        <v>13013244.350000005</v>
      </c>
    </row>
    <row r="7" spans="1:7" ht="14.4" customHeight="1" thickBot="1" x14ac:dyDescent="0.35">
      <c r="A7" s="641" t="s">
        <v>822</v>
      </c>
      <c r="B7" s="594">
        <v>20</v>
      </c>
      <c r="C7" s="594">
        <v>6</v>
      </c>
      <c r="D7" s="594"/>
      <c r="E7" s="639">
        <v>851</v>
      </c>
      <c r="F7" s="639">
        <v>407</v>
      </c>
      <c r="G7" s="640"/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476</v>
      </c>
    </row>
    <row r="10" spans="1:7" ht="14.4" customHeight="1" x14ac:dyDescent="0.3">
      <c r="A10" s="544" t="s">
        <v>820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917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11132</v>
      </c>
      <c r="H3" s="103">
        <f t="shared" si="0"/>
        <v>20686111.75</v>
      </c>
      <c r="I3" s="74"/>
      <c r="J3" s="74"/>
      <c r="K3" s="103">
        <f t="shared" si="0"/>
        <v>5874</v>
      </c>
      <c r="L3" s="103">
        <f t="shared" si="0"/>
        <v>11359561.550000001</v>
      </c>
      <c r="M3" s="74"/>
      <c r="N3" s="74"/>
      <c r="O3" s="103">
        <f t="shared" si="0"/>
        <v>6143</v>
      </c>
      <c r="P3" s="103">
        <f t="shared" si="0"/>
        <v>13013244.350000001</v>
      </c>
      <c r="Q3" s="75">
        <f>IF(L3=0,0,P3/L3)</f>
        <v>1.1455762876693072</v>
      </c>
      <c r="R3" s="104">
        <f>IF(O3=0,0,P3/O3)</f>
        <v>2118.385861956699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824</v>
      </c>
      <c r="B6" s="565" t="s">
        <v>825</v>
      </c>
      <c r="C6" s="565" t="s">
        <v>454</v>
      </c>
      <c r="D6" s="565" t="s">
        <v>826</v>
      </c>
      <c r="E6" s="565" t="s">
        <v>827</v>
      </c>
      <c r="F6" s="565" t="s">
        <v>828</v>
      </c>
      <c r="G6" s="116">
        <v>1</v>
      </c>
      <c r="H6" s="116">
        <v>37</v>
      </c>
      <c r="I6" s="565"/>
      <c r="J6" s="565">
        <v>37</v>
      </c>
      <c r="K6" s="116"/>
      <c r="L6" s="116"/>
      <c r="M6" s="565"/>
      <c r="N6" s="565"/>
      <c r="O6" s="116"/>
      <c r="P6" s="116"/>
      <c r="Q6" s="570"/>
      <c r="R6" s="591"/>
    </row>
    <row r="7" spans="1:18" ht="14.4" customHeight="1" x14ac:dyDescent="0.3">
      <c r="A7" s="571" t="s">
        <v>824</v>
      </c>
      <c r="B7" s="572" t="s">
        <v>829</v>
      </c>
      <c r="C7" s="572" t="s">
        <v>454</v>
      </c>
      <c r="D7" s="572" t="s">
        <v>826</v>
      </c>
      <c r="E7" s="572" t="s">
        <v>830</v>
      </c>
      <c r="F7" s="572" t="s">
        <v>831</v>
      </c>
      <c r="G7" s="592">
        <v>32</v>
      </c>
      <c r="H7" s="592">
        <v>2112</v>
      </c>
      <c r="I7" s="572">
        <v>1.28</v>
      </c>
      <c r="J7" s="572">
        <v>66</v>
      </c>
      <c r="K7" s="592">
        <v>25</v>
      </c>
      <c r="L7" s="592">
        <v>1650</v>
      </c>
      <c r="M7" s="572">
        <v>1</v>
      </c>
      <c r="N7" s="572">
        <v>66</v>
      </c>
      <c r="O7" s="592">
        <v>49</v>
      </c>
      <c r="P7" s="592">
        <v>3283</v>
      </c>
      <c r="Q7" s="577">
        <v>1.9896969696969697</v>
      </c>
      <c r="R7" s="593">
        <v>67</v>
      </c>
    </row>
    <row r="8" spans="1:18" ht="14.4" customHeight="1" x14ac:dyDescent="0.3">
      <c r="A8" s="571" t="s">
        <v>824</v>
      </c>
      <c r="B8" s="572" t="s">
        <v>829</v>
      </c>
      <c r="C8" s="572" t="s">
        <v>454</v>
      </c>
      <c r="D8" s="572" t="s">
        <v>826</v>
      </c>
      <c r="E8" s="572" t="s">
        <v>827</v>
      </c>
      <c r="F8" s="572" t="s">
        <v>828</v>
      </c>
      <c r="G8" s="592">
        <v>66</v>
      </c>
      <c r="H8" s="592">
        <v>2442</v>
      </c>
      <c r="I8" s="572">
        <v>0.94285714285714284</v>
      </c>
      <c r="J8" s="572">
        <v>37</v>
      </c>
      <c r="K8" s="592">
        <v>70</v>
      </c>
      <c r="L8" s="592">
        <v>2590</v>
      </c>
      <c r="M8" s="572">
        <v>1</v>
      </c>
      <c r="N8" s="572">
        <v>37</v>
      </c>
      <c r="O8" s="592">
        <v>101</v>
      </c>
      <c r="P8" s="592">
        <v>3838</v>
      </c>
      <c r="Q8" s="577">
        <v>1.4818532818532819</v>
      </c>
      <c r="R8" s="593">
        <v>38</v>
      </c>
    </row>
    <row r="9" spans="1:18" ht="14.4" customHeight="1" x14ac:dyDescent="0.3">
      <c r="A9" s="571" t="s">
        <v>824</v>
      </c>
      <c r="B9" s="572" t="s">
        <v>829</v>
      </c>
      <c r="C9" s="572" t="s">
        <v>454</v>
      </c>
      <c r="D9" s="572" t="s">
        <v>826</v>
      </c>
      <c r="E9" s="572" t="s">
        <v>832</v>
      </c>
      <c r="F9" s="572" t="s">
        <v>833</v>
      </c>
      <c r="G9" s="592">
        <v>250</v>
      </c>
      <c r="H9" s="592">
        <v>620000</v>
      </c>
      <c r="I9" s="572">
        <v>0.87306974137421178</v>
      </c>
      <c r="J9" s="572">
        <v>2480</v>
      </c>
      <c r="K9" s="592">
        <v>286</v>
      </c>
      <c r="L9" s="592">
        <v>710138</v>
      </c>
      <c r="M9" s="572">
        <v>1</v>
      </c>
      <c r="N9" s="572">
        <v>2483</v>
      </c>
      <c r="O9" s="592">
        <v>330</v>
      </c>
      <c r="P9" s="592">
        <v>824340</v>
      </c>
      <c r="Q9" s="577">
        <v>1.1608166300071254</v>
      </c>
      <c r="R9" s="593">
        <v>2498</v>
      </c>
    </row>
    <row r="10" spans="1:18" ht="14.4" customHeight="1" x14ac:dyDescent="0.3">
      <c r="A10" s="571" t="s">
        <v>824</v>
      </c>
      <c r="B10" s="572" t="s">
        <v>829</v>
      </c>
      <c r="C10" s="572" t="s">
        <v>454</v>
      </c>
      <c r="D10" s="572" t="s">
        <v>826</v>
      </c>
      <c r="E10" s="572" t="s">
        <v>834</v>
      </c>
      <c r="F10" s="572" t="s">
        <v>835</v>
      </c>
      <c r="G10" s="592">
        <v>3</v>
      </c>
      <c r="H10" s="592">
        <v>1041</v>
      </c>
      <c r="I10" s="572">
        <v>0.05</v>
      </c>
      <c r="J10" s="572">
        <v>347</v>
      </c>
      <c r="K10" s="592">
        <v>60</v>
      </c>
      <c r="L10" s="592">
        <v>20820</v>
      </c>
      <c r="M10" s="572">
        <v>1</v>
      </c>
      <c r="N10" s="572">
        <v>347</v>
      </c>
      <c r="O10" s="592">
        <v>65</v>
      </c>
      <c r="P10" s="592">
        <v>22750</v>
      </c>
      <c r="Q10" s="577">
        <v>1.0926993275696446</v>
      </c>
      <c r="R10" s="593">
        <v>350</v>
      </c>
    </row>
    <row r="11" spans="1:18" ht="14.4" customHeight="1" x14ac:dyDescent="0.3">
      <c r="A11" s="571" t="s">
        <v>824</v>
      </c>
      <c r="B11" s="572" t="s">
        <v>829</v>
      </c>
      <c r="C11" s="572" t="s">
        <v>454</v>
      </c>
      <c r="D11" s="572" t="s">
        <v>826</v>
      </c>
      <c r="E11" s="572" t="s">
        <v>836</v>
      </c>
      <c r="F11" s="572" t="s">
        <v>837</v>
      </c>
      <c r="G11" s="592">
        <v>497</v>
      </c>
      <c r="H11" s="592">
        <v>174447</v>
      </c>
      <c r="I11" s="572">
        <v>0.85102739726027399</v>
      </c>
      <c r="J11" s="572">
        <v>351</v>
      </c>
      <c r="K11" s="592">
        <v>584</v>
      </c>
      <c r="L11" s="592">
        <v>204984</v>
      </c>
      <c r="M11" s="572">
        <v>1</v>
      </c>
      <c r="N11" s="572">
        <v>351</v>
      </c>
      <c r="O11" s="592">
        <v>657</v>
      </c>
      <c r="P11" s="592">
        <v>232578</v>
      </c>
      <c r="Q11" s="577">
        <v>1.1346153846153846</v>
      </c>
      <c r="R11" s="593">
        <v>354</v>
      </c>
    </row>
    <row r="12" spans="1:18" ht="14.4" customHeight="1" x14ac:dyDescent="0.3">
      <c r="A12" s="571" t="s">
        <v>824</v>
      </c>
      <c r="B12" s="572" t="s">
        <v>829</v>
      </c>
      <c r="C12" s="572" t="s">
        <v>454</v>
      </c>
      <c r="D12" s="572" t="s">
        <v>826</v>
      </c>
      <c r="E12" s="572" t="s">
        <v>838</v>
      </c>
      <c r="F12" s="572" t="s">
        <v>839</v>
      </c>
      <c r="G12" s="592">
        <v>1074</v>
      </c>
      <c r="H12" s="592">
        <v>35799.750000000095</v>
      </c>
      <c r="I12" s="572">
        <v>0.83971745890340133</v>
      </c>
      <c r="J12" s="572">
        <v>33.333100558659304</v>
      </c>
      <c r="K12" s="592">
        <v>1279</v>
      </c>
      <c r="L12" s="592">
        <v>42633.090000000098</v>
      </c>
      <c r="M12" s="572">
        <v>1</v>
      </c>
      <c r="N12" s="572">
        <v>33.333143080531741</v>
      </c>
      <c r="O12" s="592">
        <v>1287</v>
      </c>
      <c r="P12" s="592">
        <v>42899.790000000066</v>
      </c>
      <c r="Q12" s="577">
        <v>1.0062557041959652</v>
      </c>
      <c r="R12" s="593">
        <v>33.333170163170216</v>
      </c>
    </row>
    <row r="13" spans="1:18" ht="14.4" customHeight="1" x14ac:dyDescent="0.3">
      <c r="A13" s="571" t="s">
        <v>824</v>
      </c>
      <c r="B13" s="572" t="s">
        <v>829</v>
      </c>
      <c r="C13" s="572" t="s">
        <v>454</v>
      </c>
      <c r="D13" s="572" t="s">
        <v>826</v>
      </c>
      <c r="E13" s="572" t="s">
        <v>840</v>
      </c>
      <c r="F13" s="572" t="s">
        <v>841</v>
      </c>
      <c r="G13" s="592">
        <v>568</v>
      </c>
      <c r="H13" s="592">
        <v>863360</v>
      </c>
      <c r="I13" s="572">
        <v>0.87539137911455034</v>
      </c>
      <c r="J13" s="572">
        <v>1520</v>
      </c>
      <c r="K13" s="592">
        <v>648</v>
      </c>
      <c r="L13" s="592">
        <v>986256</v>
      </c>
      <c r="M13" s="572">
        <v>1</v>
      </c>
      <c r="N13" s="572">
        <v>1522</v>
      </c>
      <c r="O13" s="592">
        <v>733</v>
      </c>
      <c r="P13" s="592">
        <v>1120757</v>
      </c>
      <c r="Q13" s="577">
        <v>1.136375342710209</v>
      </c>
      <c r="R13" s="593">
        <v>1529</v>
      </c>
    </row>
    <row r="14" spans="1:18" ht="14.4" customHeight="1" x14ac:dyDescent="0.3">
      <c r="A14" s="571" t="s">
        <v>824</v>
      </c>
      <c r="B14" s="572" t="s">
        <v>829</v>
      </c>
      <c r="C14" s="572" t="s">
        <v>454</v>
      </c>
      <c r="D14" s="572" t="s">
        <v>826</v>
      </c>
      <c r="E14" s="572" t="s">
        <v>842</v>
      </c>
      <c r="F14" s="572" t="s">
        <v>843</v>
      </c>
      <c r="G14" s="592">
        <v>106</v>
      </c>
      <c r="H14" s="592">
        <v>12296</v>
      </c>
      <c r="I14" s="572">
        <v>0.89075630252100846</v>
      </c>
      <c r="J14" s="572">
        <v>116</v>
      </c>
      <c r="K14" s="592">
        <v>119</v>
      </c>
      <c r="L14" s="592">
        <v>13804</v>
      </c>
      <c r="M14" s="572">
        <v>1</v>
      </c>
      <c r="N14" s="572">
        <v>116</v>
      </c>
      <c r="O14" s="592">
        <v>162</v>
      </c>
      <c r="P14" s="592">
        <v>18792</v>
      </c>
      <c r="Q14" s="577">
        <v>1.3613445378151261</v>
      </c>
      <c r="R14" s="593">
        <v>116</v>
      </c>
    </row>
    <row r="15" spans="1:18" ht="14.4" customHeight="1" x14ac:dyDescent="0.3">
      <c r="A15" s="571" t="s">
        <v>824</v>
      </c>
      <c r="B15" s="572" t="s">
        <v>829</v>
      </c>
      <c r="C15" s="572" t="s">
        <v>454</v>
      </c>
      <c r="D15" s="572" t="s">
        <v>826</v>
      </c>
      <c r="E15" s="572" t="s">
        <v>844</v>
      </c>
      <c r="F15" s="572" t="s">
        <v>845</v>
      </c>
      <c r="G15" s="592">
        <v>282</v>
      </c>
      <c r="H15" s="592">
        <v>10434</v>
      </c>
      <c r="I15" s="572">
        <v>0.93377483443708609</v>
      </c>
      <c r="J15" s="572">
        <v>37</v>
      </c>
      <c r="K15" s="592">
        <v>302</v>
      </c>
      <c r="L15" s="592">
        <v>11174</v>
      </c>
      <c r="M15" s="572">
        <v>1</v>
      </c>
      <c r="N15" s="572">
        <v>37</v>
      </c>
      <c r="O15" s="592">
        <v>346</v>
      </c>
      <c r="P15" s="592">
        <v>13148</v>
      </c>
      <c r="Q15" s="577">
        <v>1.1766601038124216</v>
      </c>
      <c r="R15" s="593">
        <v>38</v>
      </c>
    </row>
    <row r="16" spans="1:18" ht="14.4" customHeight="1" x14ac:dyDescent="0.3">
      <c r="A16" s="571" t="s">
        <v>824</v>
      </c>
      <c r="B16" s="572" t="s">
        <v>829</v>
      </c>
      <c r="C16" s="572" t="s">
        <v>454</v>
      </c>
      <c r="D16" s="572" t="s">
        <v>826</v>
      </c>
      <c r="E16" s="572" t="s">
        <v>846</v>
      </c>
      <c r="F16" s="572" t="s">
        <v>847</v>
      </c>
      <c r="G16" s="592">
        <v>7</v>
      </c>
      <c r="H16" s="592">
        <v>518</v>
      </c>
      <c r="I16" s="572">
        <v>0.4375</v>
      </c>
      <c r="J16" s="572">
        <v>74</v>
      </c>
      <c r="K16" s="592">
        <v>16</v>
      </c>
      <c r="L16" s="592">
        <v>1184</v>
      </c>
      <c r="M16" s="572">
        <v>1</v>
      </c>
      <c r="N16" s="572">
        <v>74</v>
      </c>
      <c r="O16" s="592">
        <v>10</v>
      </c>
      <c r="P16" s="592">
        <v>750</v>
      </c>
      <c r="Q16" s="577">
        <v>0.63344594594594594</v>
      </c>
      <c r="R16" s="593">
        <v>75</v>
      </c>
    </row>
    <row r="17" spans="1:18" ht="14.4" customHeight="1" x14ac:dyDescent="0.3">
      <c r="A17" s="571" t="s">
        <v>824</v>
      </c>
      <c r="B17" s="572" t="s">
        <v>829</v>
      </c>
      <c r="C17" s="572" t="s">
        <v>454</v>
      </c>
      <c r="D17" s="572" t="s">
        <v>826</v>
      </c>
      <c r="E17" s="572" t="s">
        <v>848</v>
      </c>
      <c r="F17" s="572"/>
      <c r="G17" s="592"/>
      <c r="H17" s="592"/>
      <c r="I17" s="572"/>
      <c r="J17" s="572"/>
      <c r="K17" s="592"/>
      <c r="L17" s="592"/>
      <c r="M17" s="572"/>
      <c r="N17" s="572"/>
      <c r="O17" s="592">
        <v>1</v>
      </c>
      <c r="P17" s="592">
        <v>4065</v>
      </c>
      <c r="Q17" s="577"/>
      <c r="R17" s="593">
        <v>4065</v>
      </c>
    </row>
    <row r="18" spans="1:18" ht="14.4" customHeight="1" x14ac:dyDescent="0.3">
      <c r="A18" s="571" t="s">
        <v>824</v>
      </c>
      <c r="B18" s="572" t="s">
        <v>829</v>
      </c>
      <c r="C18" s="572" t="s">
        <v>459</v>
      </c>
      <c r="D18" s="572" t="s">
        <v>826</v>
      </c>
      <c r="E18" s="572" t="s">
        <v>849</v>
      </c>
      <c r="F18" s="572" t="s">
        <v>850</v>
      </c>
      <c r="G18" s="592"/>
      <c r="H18" s="592"/>
      <c r="I18" s="572"/>
      <c r="J18" s="572"/>
      <c r="K18" s="592"/>
      <c r="L18" s="592"/>
      <c r="M18" s="572"/>
      <c r="N18" s="572"/>
      <c r="O18" s="592">
        <v>3</v>
      </c>
      <c r="P18" s="592">
        <v>0</v>
      </c>
      <c r="Q18" s="577"/>
      <c r="R18" s="593">
        <v>0</v>
      </c>
    </row>
    <row r="19" spans="1:18" ht="14.4" customHeight="1" x14ac:dyDescent="0.3">
      <c r="A19" s="571" t="s">
        <v>851</v>
      </c>
      <c r="B19" s="572" t="s">
        <v>852</v>
      </c>
      <c r="C19" s="572" t="s">
        <v>459</v>
      </c>
      <c r="D19" s="572" t="s">
        <v>826</v>
      </c>
      <c r="E19" s="572" t="s">
        <v>853</v>
      </c>
      <c r="F19" s="572" t="s">
        <v>854</v>
      </c>
      <c r="G19" s="592">
        <v>19</v>
      </c>
      <c r="H19" s="592">
        <v>212306</v>
      </c>
      <c r="I19" s="572">
        <v>0.43752962463780659</v>
      </c>
      <c r="J19" s="572">
        <v>11174</v>
      </c>
      <c r="K19" s="592">
        <v>39</v>
      </c>
      <c r="L19" s="592">
        <v>485238</v>
      </c>
      <c r="M19" s="572">
        <v>1</v>
      </c>
      <c r="N19" s="572">
        <v>12442</v>
      </c>
      <c r="O19" s="592">
        <v>19</v>
      </c>
      <c r="P19" s="592">
        <v>237595</v>
      </c>
      <c r="Q19" s="577">
        <v>0.48964631788936563</v>
      </c>
      <c r="R19" s="593">
        <v>12505</v>
      </c>
    </row>
    <row r="20" spans="1:18" ht="14.4" customHeight="1" x14ac:dyDescent="0.3">
      <c r="A20" s="571" t="s">
        <v>851</v>
      </c>
      <c r="B20" s="572" t="s">
        <v>852</v>
      </c>
      <c r="C20" s="572" t="s">
        <v>459</v>
      </c>
      <c r="D20" s="572" t="s">
        <v>826</v>
      </c>
      <c r="E20" s="572" t="s">
        <v>855</v>
      </c>
      <c r="F20" s="572" t="s">
        <v>856</v>
      </c>
      <c r="G20" s="592">
        <v>241</v>
      </c>
      <c r="H20" s="592">
        <v>75915</v>
      </c>
      <c r="I20" s="572">
        <v>0.38527514578184235</v>
      </c>
      <c r="J20" s="572">
        <v>315</v>
      </c>
      <c r="K20" s="592">
        <v>659</v>
      </c>
      <c r="L20" s="592">
        <v>197041</v>
      </c>
      <c r="M20" s="572">
        <v>1</v>
      </c>
      <c r="N20" s="572">
        <v>299</v>
      </c>
      <c r="O20" s="592">
        <v>706</v>
      </c>
      <c r="P20" s="592">
        <v>213212</v>
      </c>
      <c r="Q20" s="577">
        <v>1.0820692140214474</v>
      </c>
      <c r="R20" s="593">
        <v>302</v>
      </c>
    </row>
    <row r="21" spans="1:18" ht="14.4" customHeight="1" x14ac:dyDescent="0.3">
      <c r="A21" s="571" t="s">
        <v>851</v>
      </c>
      <c r="B21" s="572" t="s">
        <v>852</v>
      </c>
      <c r="C21" s="572" t="s">
        <v>459</v>
      </c>
      <c r="D21" s="572" t="s">
        <v>826</v>
      </c>
      <c r="E21" s="572" t="s">
        <v>857</v>
      </c>
      <c r="F21" s="572"/>
      <c r="G21" s="592">
        <v>472</v>
      </c>
      <c r="H21" s="592">
        <v>606520</v>
      </c>
      <c r="I21" s="572"/>
      <c r="J21" s="572">
        <v>1285</v>
      </c>
      <c r="K21" s="592"/>
      <c r="L21" s="592"/>
      <c r="M21" s="572"/>
      <c r="N21" s="572"/>
      <c r="O21" s="592"/>
      <c r="P21" s="592"/>
      <c r="Q21" s="577"/>
      <c r="R21" s="593"/>
    </row>
    <row r="22" spans="1:18" ht="14.4" customHeight="1" x14ac:dyDescent="0.3">
      <c r="A22" s="571" t="s">
        <v>851</v>
      </c>
      <c r="B22" s="572" t="s">
        <v>852</v>
      </c>
      <c r="C22" s="572" t="s">
        <v>459</v>
      </c>
      <c r="D22" s="572" t="s">
        <v>826</v>
      </c>
      <c r="E22" s="572" t="s">
        <v>858</v>
      </c>
      <c r="F22" s="572" t="s">
        <v>859</v>
      </c>
      <c r="G22" s="592">
        <v>15</v>
      </c>
      <c r="H22" s="592">
        <v>146430</v>
      </c>
      <c r="I22" s="572">
        <v>0.6661753265364615</v>
      </c>
      <c r="J22" s="572">
        <v>9762</v>
      </c>
      <c r="K22" s="592">
        <v>21</v>
      </c>
      <c r="L22" s="592">
        <v>219807</v>
      </c>
      <c r="M22" s="572">
        <v>1</v>
      </c>
      <c r="N22" s="572">
        <v>10467</v>
      </c>
      <c r="O22" s="592">
        <v>19</v>
      </c>
      <c r="P22" s="592">
        <v>199500</v>
      </c>
      <c r="Q22" s="577">
        <v>0.90761440718448461</v>
      </c>
      <c r="R22" s="593">
        <v>10500</v>
      </c>
    </row>
    <row r="23" spans="1:18" ht="14.4" customHeight="1" x14ac:dyDescent="0.3">
      <c r="A23" s="571" t="s">
        <v>851</v>
      </c>
      <c r="B23" s="572" t="s">
        <v>852</v>
      </c>
      <c r="C23" s="572" t="s">
        <v>459</v>
      </c>
      <c r="D23" s="572" t="s">
        <v>826</v>
      </c>
      <c r="E23" s="572" t="s">
        <v>860</v>
      </c>
      <c r="F23" s="572"/>
      <c r="G23" s="592">
        <v>24</v>
      </c>
      <c r="H23" s="592">
        <v>24288</v>
      </c>
      <c r="I23" s="572"/>
      <c r="J23" s="572">
        <v>1012</v>
      </c>
      <c r="K23" s="592"/>
      <c r="L23" s="592"/>
      <c r="M23" s="572"/>
      <c r="N23" s="572"/>
      <c r="O23" s="592"/>
      <c r="P23" s="592"/>
      <c r="Q23" s="577"/>
      <c r="R23" s="593"/>
    </row>
    <row r="24" spans="1:18" ht="14.4" customHeight="1" x14ac:dyDescent="0.3">
      <c r="A24" s="571" t="s">
        <v>851</v>
      </c>
      <c r="B24" s="572" t="s">
        <v>852</v>
      </c>
      <c r="C24" s="572" t="s">
        <v>459</v>
      </c>
      <c r="D24" s="572" t="s">
        <v>826</v>
      </c>
      <c r="E24" s="572" t="s">
        <v>861</v>
      </c>
      <c r="F24" s="572"/>
      <c r="G24" s="592">
        <v>7241</v>
      </c>
      <c r="H24" s="592">
        <v>16632577</v>
      </c>
      <c r="I24" s="572"/>
      <c r="J24" s="572">
        <v>2297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851</v>
      </c>
      <c r="B25" s="572" t="s">
        <v>852</v>
      </c>
      <c r="C25" s="572" t="s">
        <v>459</v>
      </c>
      <c r="D25" s="572" t="s">
        <v>826</v>
      </c>
      <c r="E25" s="572" t="s">
        <v>862</v>
      </c>
      <c r="F25" s="572" t="s">
        <v>863</v>
      </c>
      <c r="G25" s="592">
        <v>20</v>
      </c>
      <c r="H25" s="592">
        <v>10560</v>
      </c>
      <c r="I25" s="572">
        <v>0.41025641025641024</v>
      </c>
      <c r="J25" s="572">
        <v>528</v>
      </c>
      <c r="K25" s="592">
        <v>39</v>
      </c>
      <c r="L25" s="592">
        <v>25740</v>
      </c>
      <c r="M25" s="572">
        <v>1</v>
      </c>
      <c r="N25" s="572">
        <v>660</v>
      </c>
      <c r="O25" s="592">
        <v>19</v>
      </c>
      <c r="P25" s="592">
        <v>12654</v>
      </c>
      <c r="Q25" s="577">
        <v>0.49160839160839159</v>
      </c>
      <c r="R25" s="593">
        <v>666</v>
      </c>
    </row>
    <row r="26" spans="1:18" ht="14.4" customHeight="1" x14ac:dyDescent="0.3">
      <c r="A26" s="571" t="s">
        <v>851</v>
      </c>
      <c r="B26" s="572" t="s">
        <v>852</v>
      </c>
      <c r="C26" s="572" t="s">
        <v>459</v>
      </c>
      <c r="D26" s="572" t="s">
        <v>826</v>
      </c>
      <c r="E26" s="572" t="s">
        <v>864</v>
      </c>
      <c r="F26" s="572" t="s">
        <v>865</v>
      </c>
      <c r="G26" s="592">
        <v>41</v>
      </c>
      <c r="H26" s="592">
        <v>38417</v>
      </c>
      <c r="I26" s="572">
        <v>0.53246015246015244</v>
      </c>
      <c r="J26" s="572">
        <v>937</v>
      </c>
      <c r="K26" s="592">
        <v>75</v>
      </c>
      <c r="L26" s="592">
        <v>72150</v>
      </c>
      <c r="M26" s="572">
        <v>1</v>
      </c>
      <c r="N26" s="572">
        <v>962</v>
      </c>
      <c r="O26" s="592">
        <v>41</v>
      </c>
      <c r="P26" s="592">
        <v>39729</v>
      </c>
      <c r="Q26" s="577">
        <v>0.55064449064449061</v>
      </c>
      <c r="R26" s="593">
        <v>969</v>
      </c>
    </row>
    <row r="27" spans="1:18" ht="14.4" customHeight="1" x14ac:dyDescent="0.3">
      <c r="A27" s="571" t="s">
        <v>851</v>
      </c>
      <c r="B27" s="572" t="s">
        <v>852</v>
      </c>
      <c r="C27" s="572" t="s">
        <v>459</v>
      </c>
      <c r="D27" s="572" t="s">
        <v>826</v>
      </c>
      <c r="E27" s="572" t="s">
        <v>866</v>
      </c>
      <c r="F27" s="572" t="s">
        <v>867</v>
      </c>
      <c r="G27" s="592">
        <v>143</v>
      </c>
      <c r="H27" s="592">
        <v>991848</v>
      </c>
      <c r="I27" s="572">
        <v>1.0264687375811365</v>
      </c>
      <c r="J27" s="572">
        <v>6936</v>
      </c>
      <c r="K27" s="592">
        <v>128</v>
      </c>
      <c r="L27" s="592">
        <v>966272</v>
      </c>
      <c r="M27" s="572">
        <v>1</v>
      </c>
      <c r="N27" s="572">
        <v>7549</v>
      </c>
      <c r="O27" s="592">
        <v>163</v>
      </c>
      <c r="P27" s="592">
        <v>1237822</v>
      </c>
      <c r="Q27" s="577">
        <v>1.2810285302689097</v>
      </c>
      <c r="R27" s="593">
        <v>7594</v>
      </c>
    </row>
    <row r="28" spans="1:18" ht="14.4" customHeight="1" x14ac:dyDescent="0.3">
      <c r="A28" s="571" t="s">
        <v>851</v>
      </c>
      <c r="B28" s="572" t="s">
        <v>852</v>
      </c>
      <c r="C28" s="572" t="s">
        <v>459</v>
      </c>
      <c r="D28" s="572" t="s">
        <v>826</v>
      </c>
      <c r="E28" s="572" t="s">
        <v>868</v>
      </c>
      <c r="F28" s="572" t="s">
        <v>869</v>
      </c>
      <c r="G28" s="592">
        <v>4</v>
      </c>
      <c r="H28" s="592">
        <v>14248</v>
      </c>
      <c r="I28" s="572">
        <v>0.12869426981718332</v>
      </c>
      <c r="J28" s="572">
        <v>3562</v>
      </c>
      <c r="K28" s="592">
        <v>21</v>
      </c>
      <c r="L28" s="592">
        <v>110712</v>
      </c>
      <c r="M28" s="572">
        <v>1</v>
      </c>
      <c r="N28" s="572">
        <v>5272</v>
      </c>
      <c r="O28" s="592">
        <v>7</v>
      </c>
      <c r="P28" s="592">
        <v>37100</v>
      </c>
      <c r="Q28" s="577">
        <v>0.33510369246332827</v>
      </c>
      <c r="R28" s="593">
        <v>5300</v>
      </c>
    </row>
    <row r="29" spans="1:18" ht="14.4" customHeight="1" x14ac:dyDescent="0.3">
      <c r="A29" s="571" t="s">
        <v>851</v>
      </c>
      <c r="B29" s="572" t="s">
        <v>852</v>
      </c>
      <c r="C29" s="572" t="s">
        <v>459</v>
      </c>
      <c r="D29" s="572" t="s">
        <v>826</v>
      </c>
      <c r="E29" s="572" t="s">
        <v>870</v>
      </c>
      <c r="F29" s="572" t="s">
        <v>871</v>
      </c>
      <c r="G29" s="592">
        <v>22</v>
      </c>
      <c r="H29" s="592">
        <v>196768</v>
      </c>
      <c r="I29" s="572">
        <v>0.49202824621416713</v>
      </c>
      <c r="J29" s="572">
        <v>8944</v>
      </c>
      <c r="K29" s="592">
        <v>38</v>
      </c>
      <c r="L29" s="592">
        <v>399912</v>
      </c>
      <c r="M29" s="572">
        <v>1</v>
      </c>
      <c r="N29" s="572">
        <v>10524</v>
      </c>
      <c r="O29" s="592">
        <v>21</v>
      </c>
      <c r="P29" s="592">
        <v>222075</v>
      </c>
      <c r="Q29" s="577">
        <v>0.5553096681269879</v>
      </c>
      <c r="R29" s="593">
        <v>10575</v>
      </c>
    </row>
    <row r="30" spans="1:18" ht="14.4" customHeight="1" x14ac:dyDescent="0.3">
      <c r="A30" s="571" t="s">
        <v>851</v>
      </c>
      <c r="B30" s="572" t="s">
        <v>852</v>
      </c>
      <c r="C30" s="572" t="s">
        <v>459</v>
      </c>
      <c r="D30" s="572" t="s">
        <v>826</v>
      </c>
      <c r="E30" s="572" t="s">
        <v>872</v>
      </c>
      <c r="F30" s="572" t="s">
        <v>873</v>
      </c>
      <c r="G30" s="592">
        <v>1</v>
      </c>
      <c r="H30" s="592">
        <v>10937</v>
      </c>
      <c r="I30" s="572">
        <v>0.87903873975245139</v>
      </c>
      <c r="J30" s="572">
        <v>10937</v>
      </c>
      <c r="K30" s="592">
        <v>1</v>
      </c>
      <c r="L30" s="592">
        <v>12442</v>
      </c>
      <c r="M30" s="572">
        <v>1</v>
      </c>
      <c r="N30" s="572">
        <v>12442</v>
      </c>
      <c r="O30" s="592">
        <v>3</v>
      </c>
      <c r="P30" s="592">
        <v>37515</v>
      </c>
      <c r="Q30" s="577">
        <v>3.015190483845041</v>
      </c>
      <c r="R30" s="593">
        <v>12505</v>
      </c>
    </row>
    <row r="31" spans="1:18" ht="14.4" customHeight="1" x14ac:dyDescent="0.3">
      <c r="A31" s="571" t="s">
        <v>851</v>
      </c>
      <c r="B31" s="572" t="s">
        <v>852</v>
      </c>
      <c r="C31" s="572" t="s">
        <v>459</v>
      </c>
      <c r="D31" s="572" t="s">
        <v>826</v>
      </c>
      <c r="E31" s="572" t="s">
        <v>874</v>
      </c>
      <c r="F31" s="572" t="s">
        <v>875</v>
      </c>
      <c r="G31" s="592">
        <v>2</v>
      </c>
      <c r="H31" s="592">
        <v>2208</v>
      </c>
      <c r="I31" s="572">
        <v>1.9820466786355475</v>
      </c>
      <c r="J31" s="572">
        <v>1104</v>
      </c>
      <c r="K31" s="592">
        <v>1</v>
      </c>
      <c r="L31" s="592">
        <v>1114</v>
      </c>
      <c r="M31" s="572">
        <v>1</v>
      </c>
      <c r="N31" s="572">
        <v>1114</v>
      </c>
      <c r="O31" s="592">
        <v>1</v>
      </c>
      <c r="P31" s="592">
        <v>1123</v>
      </c>
      <c r="Q31" s="577">
        <v>1.0080789946140036</v>
      </c>
      <c r="R31" s="593">
        <v>1123</v>
      </c>
    </row>
    <row r="32" spans="1:18" ht="14.4" customHeight="1" x14ac:dyDescent="0.3">
      <c r="A32" s="571" t="s">
        <v>851</v>
      </c>
      <c r="B32" s="572" t="s">
        <v>852</v>
      </c>
      <c r="C32" s="572" t="s">
        <v>459</v>
      </c>
      <c r="D32" s="572" t="s">
        <v>826</v>
      </c>
      <c r="E32" s="572" t="s">
        <v>876</v>
      </c>
      <c r="F32" s="572" t="s">
        <v>877</v>
      </c>
      <c r="G32" s="592">
        <v>1</v>
      </c>
      <c r="H32" s="592">
        <v>603</v>
      </c>
      <c r="I32" s="572">
        <v>0.48317307692307693</v>
      </c>
      <c r="J32" s="572">
        <v>603</v>
      </c>
      <c r="K32" s="592">
        <v>2</v>
      </c>
      <c r="L32" s="592">
        <v>1248</v>
      </c>
      <c r="M32" s="572">
        <v>1</v>
      </c>
      <c r="N32" s="572">
        <v>624</v>
      </c>
      <c r="O32" s="592"/>
      <c r="P32" s="592"/>
      <c r="Q32" s="577"/>
      <c r="R32" s="593"/>
    </row>
    <row r="33" spans="1:18" ht="14.4" customHeight="1" x14ac:dyDescent="0.3">
      <c r="A33" s="571" t="s">
        <v>851</v>
      </c>
      <c r="B33" s="572" t="s">
        <v>852</v>
      </c>
      <c r="C33" s="572" t="s">
        <v>459</v>
      </c>
      <c r="D33" s="572" t="s">
        <v>826</v>
      </c>
      <c r="E33" s="572" t="s">
        <v>878</v>
      </c>
      <c r="F33" s="572" t="s">
        <v>879</v>
      </c>
      <c r="G33" s="592"/>
      <c r="H33" s="592"/>
      <c r="I33" s="572"/>
      <c r="J33" s="572"/>
      <c r="K33" s="592">
        <v>2</v>
      </c>
      <c r="L33" s="592">
        <v>1218</v>
      </c>
      <c r="M33" s="572">
        <v>1</v>
      </c>
      <c r="N33" s="572">
        <v>609</v>
      </c>
      <c r="O33" s="592">
        <v>45</v>
      </c>
      <c r="P33" s="592">
        <v>27540</v>
      </c>
      <c r="Q33" s="577">
        <v>22.610837438423644</v>
      </c>
      <c r="R33" s="593">
        <v>612</v>
      </c>
    </row>
    <row r="34" spans="1:18" ht="14.4" customHeight="1" x14ac:dyDescent="0.3">
      <c r="A34" s="571" t="s">
        <v>851</v>
      </c>
      <c r="B34" s="572" t="s">
        <v>852</v>
      </c>
      <c r="C34" s="572" t="s">
        <v>459</v>
      </c>
      <c r="D34" s="572" t="s">
        <v>826</v>
      </c>
      <c r="E34" s="572" t="s">
        <v>880</v>
      </c>
      <c r="F34" s="572" t="s">
        <v>881</v>
      </c>
      <c r="G34" s="592"/>
      <c r="H34" s="592"/>
      <c r="I34" s="572"/>
      <c r="J34" s="572"/>
      <c r="K34" s="592">
        <v>74</v>
      </c>
      <c r="L34" s="592">
        <v>331520</v>
      </c>
      <c r="M34" s="572">
        <v>1</v>
      </c>
      <c r="N34" s="572">
        <v>4480</v>
      </c>
      <c r="O34" s="592">
        <v>70</v>
      </c>
      <c r="P34" s="592">
        <v>314090</v>
      </c>
      <c r="Q34" s="577">
        <v>0.94742398648648651</v>
      </c>
      <c r="R34" s="593">
        <v>4487</v>
      </c>
    </row>
    <row r="35" spans="1:18" ht="14.4" customHeight="1" x14ac:dyDescent="0.3">
      <c r="A35" s="571" t="s">
        <v>851</v>
      </c>
      <c r="B35" s="572" t="s">
        <v>852</v>
      </c>
      <c r="C35" s="572" t="s">
        <v>459</v>
      </c>
      <c r="D35" s="572" t="s">
        <v>826</v>
      </c>
      <c r="E35" s="572" t="s">
        <v>882</v>
      </c>
      <c r="F35" s="572" t="s">
        <v>883</v>
      </c>
      <c r="G35" s="592"/>
      <c r="H35" s="592"/>
      <c r="I35" s="572"/>
      <c r="J35" s="572"/>
      <c r="K35" s="592">
        <v>397</v>
      </c>
      <c r="L35" s="592">
        <v>439479</v>
      </c>
      <c r="M35" s="572">
        <v>1</v>
      </c>
      <c r="N35" s="572">
        <v>1107</v>
      </c>
      <c r="O35" s="592">
        <v>399</v>
      </c>
      <c r="P35" s="592">
        <v>442890</v>
      </c>
      <c r="Q35" s="577">
        <v>1.0077614630050582</v>
      </c>
      <c r="R35" s="593">
        <v>1110</v>
      </c>
    </row>
    <row r="36" spans="1:18" ht="14.4" customHeight="1" x14ac:dyDescent="0.3">
      <c r="A36" s="571" t="s">
        <v>851</v>
      </c>
      <c r="B36" s="572" t="s">
        <v>852</v>
      </c>
      <c r="C36" s="572" t="s">
        <v>459</v>
      </c>
      <c r="D36" s="572" t="s">
        <v>826</v>
      </c>
      <c r="E36" s="572" t="s">
        <v>884</v>
      </c>
      <c r="F36" s="572" t="s">
        <v>885</v>
      </c>
      <c r="G36" s="592"/>
      <c r="H36" s="592"/>
      <c r="I36" s="572"/>
      <c r="J36" s="572"/>
      <c r="K36" s="592">
        <v>204</v>
      </c>
      <c r="L36" s="592">
        <v>1515720</v>
      </c>
      <c r="M36" s="572">
        <v>1</v>
      </c>
      <c r="N36" s="572">
        <v>7430</v>
      </c>
      <c r="O36" s="592">
        <v>190</v>
      </c>
      <c r="P36" s="592">
        <v>1414930</v>
      </c>
      <c r="Q36" s="577">
        <v>0.93350354946823955</v>
      </c>
      <c r="R36" s="593">
        <v>7447</v>
      </c>
    </row>
    <row r="37" spans="1:18" ht="14.4" customHeight="1" x14ac:dyDescent="0.3">
      <c r="A37" s="571" t="s">
        <v>851</v>
      </c>
      <c r="B37" s="572" t="s">
        <v>852</v>
      </c>
      <c r="C37" s="572" t="s">
        <v>459</v>
      </c>
      <c r="D37" s="572" t="s">
        <v>826</v>
      </c>
      <c r="E37" s="572" t="s">
        <v>886</v>
      </c>
      <c r="F37" s="572" t="s">
        <v>887</v>
      </c>
      <c r="G37" s="592"/>
      <c r="H37" s="592"/>
      <c r="I37" s="572"/>
      <c r="J37" s="572"/>
      <c r="K37" s="592">
        <v>589</v>
      </c>
      <c r="L37" s="592">
        <v>2258815</v>
      </c>
      <c r="M37" s="572">
        <v>1</v>
      </c>
      <c r="N37" s="572">
        <v>3835</v>
      </c>
      <c r="O37" s="592">
        <v>44</v>
      </c>
      <c r="P37" s="592">
        <v>168916</v>
      </c>
      <c r="Q37" s="577">
        <v>7.4780803208762112E-2</v>
      </c>
      <c r="R37" s="593">
        <v>3839</v>
      </c>
    </row>
    <row r="38" spans="1:18" ht="14.4" customHeight="1" x14ac:dyDescent="0.3">
      <c r="A38" s="571" t="s">
        <v>851</v>
      </c>
      <c r="B38" s="572" t="s">
        <v>852</v>
      </c>
      <c r="C38" s="572" t="s">
        <v>459</v>
      </c>
      <c r="D38" s="572" t="s">
        <v>826</v>
      </c>
      <c r="E38" s="572" t="s">
        <v>888</v>
      </c>
      <c r="F38" s="572" t="s">
        <v>889</v>
      </c>
      <c r="G38" s="592"/>
      <c r="H38" s="592"/>
      <c r="I38" s="572"/>
      <c r="J38" s="572"/>
      <c r="K38" s="592">
        <v>12</v>
      </c>
      <c r="L38" s="592">
        <v>28740</v>
      </c>
      <c r="M38" s="572">
        <v>1</v>
      </c>
      <c r="N38" s="572">
        <v>2395</v>
      </c>
      <c r="O38" s="592">
        <v>239</v>
      </c>
      <c r="P38" s="592">
        <v>573361</v>
      </c>
      <c r="Q38" s="577">
        <v>19.949930410577593</v>
      </c>
      <c r="R38" s="593">
        <v>2399</v>
      </c>
    </row>
    <row r="39" spans="1:18" ht="14.4" customHeight="1" x14ac:dyDescent="0.3">
      <c r="A39" s="571" t="s">
        <v>851</v>
      </c>
      <c r="B39" s="572" t="s">
        <v>852</v>
      </c>
      <c r="C39" s="572" t="s">
        <v>459</v>
      </c>
      <c r="D39" s="572" t="s">
        <v>826</v>
      </c>
      <c r="E39" s="572" t="s">
        <v>890</v>
      </c>
      <c r="F39" s="572" t="s">
        <v>891</v>
      </c>
      <c r="G39" s="592"/>
      <c r="H39" s="592"/>
      <c r="I39" s="572"/>
      <c r="J39" s="572"/>
      <c r="K39" s="592">
        <v>21</v>
      </c>
      <c r="L39" s="592">
        <v>745479</v>
      </c>
      <c r="M39" s="572">
        <v>1</v>
      </c>
      <c r="N39" s="572">
        <v>35499</v>
      </c>
      <c r="O39" s="592">
        <v>3</v>
      </c>
      <c r="P39" s="592">
        <v>106632</v>
      </c>
      <c r="Q39" s="577">
        <v>0.14303823447742994</v>
      </c>
      <c r="R39" s="593">
        <v>35544</v>
      </c>
    </row>
    <row r="40" spans="1:18" ht="14.4" customHeight="1" x14ac:dyDescent="0.3">
      <c r="A40" s="571" t="s">
        <v>851</v>
      </c>
      <c r="B40" s="572" t="s">
        <v>852</v>
      </c>
      <c r="C40" s="572" t="s">
        <v>459</v>
      </c>
      <c r="D40" s="572" t="s">
        <v>826</v>
      </c>
      <c r="E40" s="572" t="s">
        <v>892</v>
      </c>
      <c r="F40" s="572" t="s">
        <v>893</v>
      </c>
      <c r="G40" s="592"/>
      <c r="H40" s="592"/>
      <c r="I40" s="572"/>
      <c r="J40" s="572"/>
      <c r="K40" s="592">
        <v>9</v>
      </c>
      <c r="L40" s="592">
        <v>79254</v>
      </c>
      <c r="M40" s="572">
        <v>1</v>
      </c>
      <c r="N40" s="572">
        <v>8806</v>
      </c>
      <c r="O40" s="592"/>
      <c r="P40" s="592"/>
      <c r="Q40" s="577"/>
      <c r="R40" s="593"/>
    </row>
    <row r="41" spans="1:18" ht="14.4" customHeight="1" x14ac:dyDescent="0.3">
      <c r="A41" s="571" t="s">
        <v>851</v>
      </c>
      <c r="B41" s="572" t="s">
        <v>852</v>
      </c>
      <c r="C41" s="572" t="s">
        <v>459</v>
      </c>
      <c r="D41" s="572" t="s">
        <v>826</v>
      </c>
      <c r="E41" s="572" t="s">
        <v>894</v>
      </c>
      <c r="F41" s="572" t="s">
        <v>895</v>
      </c>
      <c r="G41" s="592"/>
      <c r="H41" s="592"/>
      <c r="I41" s="572"/>
      <c r="J41" s="572"/>
      <c r="K41" s="592">
        <v>6</v>
      </c>
      <c r="L41" s="592">
        <v>60000</v>
      </c>
      <c r="M41" s="572">
        <v>1</v>
      </c>
      <c r="N41" s="572">
        <v>10000</v>
      </c>
      <c r="O41" s="592">
        <v>27</v>
      </c>
      <c r="P41" s="592">
        <v>270000</v>
      </c>
      <c r="Q41" s="577">
        <v>4.5</v>
      </c>
      <c r="R41" s="593">
        <v>10000</v>
      </c>
    </row>
    <row r="42" spans="1:18" ht="14.4" customHeight="1" x14ac:dyDescent="0.3">
      <c r="A42" s="571" t="s">
        <v>851</v>
      </c>
      <c r="B42" s="572" t="s">
        <v>852</v>
      </c>
      <c r="C42" s="572" t="s">
        <v>459</v>
      </c>
      <c r="D42" s="572" t="s">
        <v>826</v>
      </c>
      <c r="E42" s="572" t="s">
        <v>896</v>
      </c>
      <c r="F42" s="572" t="s">
        <v>897</v>
      </c>
      <c r="G42" s="592"/>
      <c r="H42" s="592"/>
      <c r="I42" s="572"/>
      <c r="J42" s="572"/>
      <c r="K42" s="592">
        <v>36</v>
      </c>
      <c r="L42" s="592">
        <v>387600</v>
      </c>
      <c r="M42" s="572">
        <v>1</v>
      </c>
      <c r="N42" s="572">
        <v>10766.666666666666</v>
      </c>
      <c r="O42" s="592">
        <v>80</v>
      </c>
      <c r="P42" s="592">
        <v>861333.34</v>
      </c>
      <c r="Q42" s="577">
        <v>2.2222222394220847</v>
      </c>
      <c r="R42" s="593">
        <v>10766.66675</v>
      </c>
    </row>
    <row r="43" spans="1:18" ht="14.4" customHeight="1" x14ac:dyDescent="0.3">
      <c r="A43" s="571" t="s">
        <v>851</v>
      </c>
      <c r="B43" s="572" t="s">
        <v>852</v>
      </c>
      <c r="C43" s="572" t="s">
        <v>459</v>
      </c>
      <c r="D43" s="572" t="s">
        <v>826</v>
      </c>
      <c r="E43" s="572" t="s">
        <v>898</v>
      </c>
      <c r="F43" s="572" t="s">
        <v>899</v>
      </c>
      <c r="G43" s="592"/>
      <c r="H43" s="592"/>
      <c r="I43" s="572"/>
      <c r="J43" s="572"/>
      <c r="K43" s="592">
        <v>29</v>
      </c>
      <c r="L43" s="592">
        <v>241666.66999999998</v>
      </c>
      <c r="M43" s="572">
        <v>1</v>
      </c>
      <c r="N43" s="572">
        <v>8333.3334482758619</v>
      </c>
      <c r="O43" s="592">
        <v>37</v>
      </c>
      <c r="P43" s="592">
        <v>308333.31999999995</v>
      </c>
      <c r="Q43" s="577">
        <v>1.2758619961950068</v>
      </c>
      <c r="R43" s="593">
        <v>8333.3329729729721</v>
      </c>
    </row>
    <row r="44" spans="1:18" ht="14.4" customHeight="1" x14ac:dyDescent="0.3">
      <c r="A44" s="571" t="s">
        <v>851</v>
      </c>
      <c r="B44" s="572" t="s">
        <v>852</v>
      </c>
      <c r="C44" s="572" t="s">
        <v>459</v>
      </c>
      <c r="D44" s="572" t="s">
        <v>826</v>
      </c>
      <c r="E44" s="572" t="s">
        <v>849</v>
      </c>
      <c r="F44" s="572" t="s">
        <v>850</v>
      </c>
      <c r="G44" s="592"/>
      <c r="H44" s="592"/>
      <c r="I44" s="572"/>
      <c r="J44" s="572"/>
      <c r="K44" s="592">
        <v>39</v>
      </c>
      <c r="L44" s="592">
        <v>0</v>
      </c>
      <c r="M44" s="572"/>
      <c r="N44" s="572">
        <v>0</v>
      </c>
      <c r="O44" s="592">
        <v>113</v>
      </c>
      <c r="P44" s="592">
        <v>0</v>
      </c>
      <c r="Q44" s="577"/>
      <c r="R44" s="593">
        <v>0</v>
      </c>
    </row>
    <row r="45" spans="1:18" ht="14.4" customHeight="1" x14ac:dyDescent="0.3">
      <c r="A45" s="571" t="s">
        <v>851</v>
      </c>
      <c r="B45" s="572" t="s">
        <v>852</v>
      </c>
      <c r="C45" s="572" t="s">
        <v>459</v>
      </c>
      <c r="D45" s="572" t="s">
        <v>826</v>
      </c>
      <c r="E45" s="572" t="s">
        <v>900</v>
      </c>
      <c r="F45" s="572" t="s">
        <v>901</v>
      </c>
      <c r="G45" s="592"/>
      <c r="H45" s="592"/>
      <c r="I45" s="572"/>
      <c r="J45" s="572"/>
      <c r="K45" s="592">
        <v>4</v>
      </c>
      <c r="L45" s="592">
        <v>33000</v>
      </c>
      <c r="M45" s="572">
        <v>1</v>
      </c>
      <c r="N45" s="572">
        <v>8250</v>
      </c>
      <c r="O45" s="592">
        <v>48</v>
      </c>
      <c r="P45" s="592">
        <v>396000</v>
      </c>
      <c r="Q45" s="577">
        <v>12</v>
      </c>
      <c r="R45" s="593">
        <v>8250</v>
      </c>
    </row>
    <row r="46" spans="1:18" ht="14.4" customHeight="1" x14ac:dyDescent="0.3">
      <c r="A46" s="571" t="s">
        <v>851</v>
      </c>
      <c r="B46" s="572" t="s">
        <v>852</v>
      </c>
      <c r="C46" s="572" t="s">
        <v>459</v>
      </c>
      <c r="D46" s="572" t="s">
        <v>826</v>
      </c>
      <c r="E46" s="572" t="s">
        <v>902</v>
      </c>
      <c r="F46" s="572" t="s">
        <v>903</v>
      </c>
      <c r="G46" s="592"/>
      <c r="H46" s="592"/>
      <c r="I46" s="572"/>
      <c r="J46" s="572"/>
      <c r="K46" s="592">
        <v>7</v>
      </c>
      <c r="L46" s="592">
        <v>0</v>
      </c>
      <c r="M46" s="572"/>
      <c r="N46" s="572">
        <v>0</v>
      </c>
      <c r="O46" s="592">
        <v>7</v>
      </c>
      <c r="P46" s="592">
        <v>0</v>
      </c>
      <c r="Q46" s="577"/>
      <c r="R46" s="593">
        <v>0</v>
      </c>
    </row>
    <row r="47" spans="1:18" ht="14.4" customHeight="1" x14ac:dyDescent="0.3">
      <c r="A47" s="571" t="s">
        <v>851</v>
      </c>
      <c r="B47" s="572" t="s">
        <v>852</v>
      </c>
      <c r="C47" s="572" t="s">
        <v>459</v>
      </c>
      <c r="D47" s="572" t="s">
        <v>826</v>
      </c>
      <c r="E47" s="572" t="s">
        <v>904</v>
      </c>
      <c r="F47" s="572" t="s">
        <v>905</v>
      </c>
      <c r="G47" s="592"/>
      <c r="H47" s="592"/>
      <c r="I47" s="572"/>
      <c r="J47" s="572"/>
      <c r="K47" s="592">
        <v>1</v>
      </c>
      <c r="L47" s="592">
        <v>3963</v>
      </c>
      <c r="M47" s="572">
        <v>1</v>
      </c>
      <c r="N47" s="572">
        <v>3963</v>
      </c>
      <c r="O47" s="592"/>
      <c r="P47" s="592"/>
      <c r="Q47" s="577"/>
      <c r="R47" s="593"/>
    </row>
    <row r="48" spans="1:18" ht="14.4" customHeight="1" x14ac:dyDescent="0.3">
      <c r="A48" s="571" t="s">
        <v>851</v>
      </c>
      <c r="B48" s="572" t="s">
        <v>852</v>
      </c>
      <c r="C48" s="572" t="s">
        <v>459</v>
      </c>
      <c r="D48" s="572" t="s">
        <v>826</v>
      </c>
      <c r="E48" s="572" t="s">
        <v>906</v>
      </c>
      <c r="F48" s="572" t="s">
        <v>907</v>
      </c>
      <c r="G48" s="592"/>
      <c r="H48" s="592"/>
      <c r="I48" s="572"/>
      <c r="J48" s="572"/>
      <c r="K48" s="592">
        <v>8</v>
      </c>
      <c r="L48" s="592">
        <v>244444.46</v>
      </c>
      <c r="M48" s="572">
        <v>1</v>
      </c>
      <c r="N48" s="572">
        <v>30555.557499999999</v>
      </c>
      <c r="O48" s="592">
        <v>8</v>
      </c>
      <c r="P48" s="592">
        <v>244444.46000000002</v>
      </c>
      <c r="Q48" s="577">
        <v>1.0000000000000002</v>
      </c>
      <c r="R48" s="593">
        <v>30555.557500000003</v>
      </c>
    </row>
    <row r="49" spans="1:18" ht="14.4" customHeight="1" x14ac:dyDescent="0.3">
      <c r="A49" s="571" t="s">
        <v>851</v>
      </c>
      <c r="B49" s="572" t="s">
        <v>852</v>
      </c>
      <c r="C49" s="572" t="s">
        <v>459</v>
      </c>
      <c r="D49" s="572" t="s">
        <v>826</v>
      </c>
      <c r="E49" s="572" t="s">
        <v>908</v>
      </c>
      <c r="F49" s="572" t="s">
        <v>909</v>
      </c>
      <c r="G49" s="592"/>
      <c r="H49" s="592"/>
      <c r="I49" s="572"/>
      <c r="J49" s="572"/>
      <c r="K49" s="592">
        <v>7</v>
      </c>
      <c r="L49" s="592">
        <v>29820</v>
      </c>
      <c r="M49" s="572">
        <v>1</v>
      </c>
      <c r="N49" s="572">
        <v>4260</v>
      </c>
      <c r="O49" s="592">
        <v>4</v>
      </c>
      <c r="P49" s="592">
        <v>17040</v>
      </c>
      <c r="Q49" s="577">
        <v>0.5714285714285714</v>
      </c>
      <c r="R49" s="593">
        <v>4260</v>
      </c>
    </row>
    <row r="50" spans="1:18" ht="14.4" customHeight="1" x14ac:dyDescent="0.3">
      <c r="A50" s="571" t="s">
        <v>851</v>
      </c>
      <c r="B50" s="572" t="s">
        <v>852</v>
      </c>
      <c r="C50" s="572" t="s">
        <v>459</v>
      </c>
      <c r="D50" s="572" t="s">
        <v>826</v>
      </c>
      <c r="E50" s="572" t="s">
        <v>910</v>
      </c>
      <c r="F50" s="572" t="s">
        <v>911</v>
      </c>
      <c r="G50" s="592"/>
      <c r="H50" s="592"/>
      <c r="I50" s="572"/>
      <c r="J50" s="572"/>
      <c r="K50" s="592">
        <v>6</v>
      </c>
      <c r="L50" s="592">
        <v>31933.33</v>
      </c>
      <c r="M50" s="572">
        <v>1</v>
      </c>
      <c r="N50" s="572">
        <v>5322.2216666666673</v>
      </c>
      <c r="O50" s="592">
        <v>11</v>
      </c>
      <c r="P50" s="592">
        <v>58544.439999999995</v>
      </c>
      <c r="Q50" s="577">
        <v>1.8333333855254053</v>
      </c>
      <c r="R50" s="593">
        <v>5322.221818181818</v>
      </c>
    </row>
    <row r="51" spans="1:18" ht="14.4" customHeight="1" x14ac:dyDescent="0.3">
      <c r="A51" s="571" t="s">
        <v>851</v>
      </c>
      <c r="B51" s="572" t="s">
        <v>852</v>
      </c>
      <c r="C51" s="572" t="s">
        <v>459</v>
      </c>
      <c r="D51" s="572" t="s">
        <v>826</v>
      </c>
      <c r="E51" s="572" t="s">
        <v>912</v>
      </c>
      <c r="F51" s="572" t="s">
        <v>913</v>
      </c>
      <c r="G51" s="592"/>
      <c r="H51" s="592"/>
      <c r="I51" s="572"/>
      <c r="J51" s="572"/>
      <c r="K51" s="592">
        <v>10</v>
      </c>
      <c r="L51" s="592">
        <v>440000</v>
      </c>
      <c r="M51" s="572">
        <v>1</v>
      </c>
      <c r="N51" s="572">
        <v>44000</v>
      </c>
      <c r="O51" s="592">
        <v>73</v>
      </c>
      <c r="P51" s="592">
        <v>3212000</v>
      </c>
      <c r="Q51" s="577">
        <v>7.3</v>
      </c>
      <c r="R51" s="593">
        <v>44000</v>
      </c>
    </row>
    <row r="52" spans="1:18" ht="14.4" customHeight="1" x14ac:dyDescent="0.3">
      <c r="A52" s="571" t="s">
        <v>851</v>
      </c>
      <c r="B52" s="572" t="s">
        <v>852</v>
      </c>
      <c r="C52" s="572" t="s">
        <v>459</v>
      </c>
      <c r="D52" s="572" t="s">
        <v>826</v>
      </c>
      <c r="E52" s="572" t="s">
        <v>914</v>
      </c>
      <c r="F52" s="572" t="s">
        <v>915</v>
      </c>
      <c r="G52" s="592"/>
      <c r="H52" s="592"/>
      <c r="I52" s="572"/>
      <c r="J52" s="572"/>
      <c r="K52" s="592"/>
      <c r="L52" s="592"/>
      <c r="M52" s="572"/>
      <c r="N52" s="572"/>
      <c r="O52" s="592">
        <v>1</v>
      </c>
      <c r="P52" s="592">
        <v>39797</v>
      </c>
      <c r="Q52" s="577"/>
      <c r="R52" s="593">
        <v>39797</v>
      </c>
    </row>
    <row r="53" spans="1:18" ht="14.4" customHeight="1" thickBot="1" x14ac:dyDescent="0.35">
      <c r="A53" s="579" t="s">
        <v>851</v>
      </c>
      <c r="B53" s="580" t="s">
        <v>852</v>
      </c>
      <c r="C53" s="580" t="s">
        <v>459</v>
      </c>
      <c r="D53" s="580" t="s">
        <v>826</v>
      </c>
      <c r="E53" s="580" t="s">
        <v>916</v>
      </c>
      <c r="F53" s="580"/>
      <c r="G53" s="594"/>
      <c r="H53" s="594"/>
      <c r="I53" s="580"/>
      <c r="J53" s="580"/>
      <c r="K53" s="594"/>
      <c r="L53" s="594"/>
      <c r="M53" s="580"/>
      <c r="N53" s="580"/>
      <c r="O53" s="594">
        <v>1</v>
      </c>
      <c r="P53" s="594">
        <v>31867</v>
      </c>
      <c r="Q53" s="585"/>
      <c r="R53" s="595">
        <v>31867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918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11132</v>
      </c>
      <c r="I3" s="103">
        <f t="shared" si="0"/>
        <v>20686111.75</v>
      </c>
      <c r="J3" s="74"/>
      <c r="K3" s="74"/>
      <c r="L3" s="103">
        <f t="shared" si="0"/>
        <v>5874</v>
      </c>
      <c r="M3" s="103">
        <f t="shared" si="0"/>
        <v>11359561.550000001</v>
      </c>
      <c r="N3" s="74"/>
      <c r="O3" s="74"/>
      <c r="P3" s="103">
        <f t="shared" si="0"/>
        <v>6143</v>
      </c>
      <c r="Q3" s="103">
        <f t="shared" si="0"/>
        <v>13013244.350000001</v>
      </c>
      <c r="R3" s="75">
        <f>IF(M3=0,0,Q3/M3)</f>
        <v>1.1455762876693072</v>
      </c>
      <c r="S3" s="104">
        <f>IF(P3=0,0,Q3/P3)</f>
        <v>2118.385861956699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824</v>
      </c>
      <c r="B6" s="565" t="s">
        <v>825</v>
      </c>
      <c r="C6" s="565" t="s">
        <v>454</v>
      </c>
      <c r="D6" s="565" t="s">
        <v>822</v>
      </c>
      <c r="E6" s="565" t="s">
        <v>826</v>
      </c>
      <c r="F6" s="565" t="s">
        <v>827</v>
      </c>
      <c r="G6" s="565" t="s">
        <v>828</v>
      </c>
      <c r="H6" s="116">
        <v>1</v>
      </c>
      <c r="I6" s="116">
        <v>37</v>
      </c>
      <c r="J6" s="565"/>
      <c r="K6" s="565">
        <v>37</v>
      </c>
      <c r="L6" s="116"/>
      <c r="M6" s="116"/>
      <c r="N6" s="565"/>
      <c r="O6" s="565"/>
      <c r="P6" s="116"/>
      <c r="Q6" s="116"/>
      <c r="R6" s="570"/>
      <c r="S6" s="591"/>
    </row>
    <row r="7" spans="1:19" ht="14.4" customHeight="1" x14ac:dyDescent="0.3">
      <c r="A7" s="571" t="s">
        <v>824</v>
      </c>
      <c r="B7" s="572" t="s">
        <v>829</v>
      </c>
      <c r="C7" s="572" t="s">
        <v>454</v>
      </c>
      <c r="D7" s="572" t="s">
        <v>818</v>
      </c>
      <c r="E7" s="572" t="s">
        <v>826</v>
      </c>
      <c r="F7" s="572" t="s">
        <v>830</v>
      </c>
      <c r="G7" s="572" t="s">
        <v>831</v>
      </c>
      <c r="H7" s="592">
        <v>32</v>
      </c>
      <c r="I7" s="592">
        <v>2112</v>
      </c>
      <c r="J7" s="572">
        <v>1.28</v>
      </c>
      <c r="K7" s="572">
        <v>66</v>
      </c>
      <c r="L7" s="592">
        <v>25</v>
      </c>
      <c r="M7" s="592">
        <v>1650</v>
      </c>
      <c r="N7" s="572">
        <v>1</v>
      </c>
      <c r="O7" s="572">
        <v>66</v>
      </c>
      <c r="P7" s="592">
        <v>49</v>
      </c>
      <c r="Q7" s="592">
        <v>3283</v>
      </c>
      <c r="R7" s="577">
        <v>1.9896969696969697</v>
      </c>
      <c r="S7" s="593">
        <v>67</v>
      </c>
    </row>
    <row r="8" spans="1:19" ht="14.4" customHeight="1" x14ac:dyDescent="0.3">
      <c r="A8" s="571" t="s">
        <v>824</v>
      </c>
      <c r="B8" s="572" t="s">
        <v>829</v>
      </c>
      <c r="C8" s="572" t="s">
        <v>454</v>
      </c>
      <c r="D8" s="572" t="s">
        <v>818</v>
      </c>
      <c r="E8" s="572" t="s">
        <v>826</v>
      </c>
      <c r="F8" s="572" t="s">
        <v>827</v>
      </c>
      <c r="G8" s="572" t="s">
        <v>828</v>
      </c>
      <c r="H8" s="592">
        <v>50</v>
      </c>
      <c r="I8" s="592">
        <v>1850</v>
      </c>
      <c r="J8" s="572">
        <v>0.72463768115942029</v>
      </c>
      <c r="K8" s="572">
        <v>37</v>
      </c>
      <c r="L8" s="592">
        <v>69</v>
      </c>
      <c r="M8" s="592">
        <v>2553</v>
      </c>
      <c r="N8" s="572">
        <v>1</v>
      </c>
      <c r="O8" s="572">
        <v>37</v>
      </c>
      <c r="P8" s="592">
        <v>101</v>
      </c>
      <c r="Q8" s="592">
        <v>3838</v>
      </c>
      <c r="R8" s="577">
        <v>1.5033294163728947</v>
      </c>
      <c r="S8" s="593">
        <v>38</v>
      </c>
    </row>
    <row r="9" spans="1:19" ht="14.4" customHeight="1" x14ac:dyDescent="0.3">
      <c r="A9" s="571" t="s">
        <v>824</v>
      </c>
      <c r="B9" s="572" t="s">
        <v>829</v>
      </c>
      <c r="C9" s="572" t="s">
        <v>454</v>
      </c>
      <c r="D9" s="572" t="s">
        <v>818</v>
      </c>
      <c r="E9" s="572" t="s">
        <v>826</v>
      </c>
      <c r="F9" s="572" t="s">
        <v>832</v>
      </c>
      <c r="G9" s="572" t="s">
        <v>833</v>
      </c>
      <c r="H9" s="592">
        <v>250</v>
      </c>
      <c r="I9" s="592">
        <v>620000</v>
      </c>
      <c r="J9" s="572">
        <v>0.87306974137421178</v>
      </c>
      <c r="K9" s="572">
        <v>2480</v>
      </c>
      <c r="L9" s="592">
        <v>286</v>
      </c>
      <c r="M9" s="592">
        <v>710138</v>
      </c>
      <c r="N9" s="572">
        <v>1</v>
      </c>
      <c r="O9" s="572">
        <v>2483</v>
      </c>
      <c r="P9" s="592">
        <v>330</v>
      </c>
      <c r="Q9" s="592">
        <v>824340</v>
      </c>
      <c r="R9" s="577">
        <v>1.1608166300071254</v>
      </c>
      <c r="S9" s="593">
        <v>2498</v>
      </c>
    </row>
    <row r="10" spans="1:19" ht="14.4" customHeight="1" x14ac:dyDescent="0.3">
      <c r="A10" s="571" t="s">
        <v>824</v>
      </c>
      <c r="B10" s="572" t="s">
        <v>829</v>
      </c>
      <c r="C10" s="572" t="s">
        <v>454</v>
      </c>
      <c r="D10" s="572" t="s">
        <v>818</v>
      </c>
      <c r="E10" s="572" t="s">
        <v>826</v>
      </c>
      <c r="F10" s="572" t="s">
        <v>834</v>
      </c>
      <c r="G10" s="572" t="s">
        <v>835</v>
      </c>
      <c r="H10" s="592">
        <v>3</v>
      </c>
      <c r="I10" s="592">
        <v>1041</v>
      </c>
      <c r="J10" s="572">
        <v>0.05</v>
      </c>
      <c r="K10" s="572">
        <v>347</v>
      </c>
      <c r="L10" s="592">
        <v>60</v>
      </c>
      <c r="M10" s="592">
        <v>20820</v>
      </c>
      <c r="N10" s="572">
        <v>1</v>
      </c>
      <c r="O10" s="572">
        <v>347</v>
      </c>
      <c r="P10" s="592">
        <v>65</v>
      </c>
      <c r="Q10" s="592">
        <v>22750</v>
      </c>
      <c r="R10" s="577">
        <v>1.0926993275696446</v>
      </c>
      <c r="S10" s="593">
        <v>350</v>
      </c>
    </row>
    <row r="11" spans="1:19" ht="14.4" customHeight="1" x14ac:dyDescent="0.3">
      <c r="A11" s="571" t="s">
        <v>824</v>
      </c>
      <c r="B11" s="572" t="s">
        <v>829</v>
      </c>
      <c r="C11" s="572" t="s">
        <v>454</v>
      </c>
      <c r="D11" s="572" t="s">
        <v>818</v>
      </c>
      <c r="E11" s="572" t="s">
        <v>826</v>
      </c>
      <c r="F11" s="572" t="s">
        <v>836</v>
      </c>
      <c r="G11" s="572" t="s">
        <v>837</v>
      </c>
      <c r="H11" s="592">
        <v>497</v>
      </c>
      <c r="I11" s="592">
        <v>174447</v>
      </c>
      <c r="J11" s="572">
        <v>0.85102739726027399</v>
      </c>
      <c r="K11" s="572">
        <v>351</v>
      </c>
      <c r="L11" s="592">
        <v>584</v>
      </c>
      <c r="M11" s="592">
        <v>204984</v>
      </c>
      <c r="N11" s="572">
        <v>1</v>
      </c>
      <c r="O11" s="572">
        <v>351</v>
      </c>
      <c r="P11" s="592">
        <v>657</v>
      </c>
      <c r="Q11" s="592">
        <v>232578</v>
      </c>
      <c r="R11" s="577">
        <v>1.1346153846153846</v>
      </c>
      <c r="S11" s="593">
        <v>354</v>
      </c>
    </row>
    <row r="12" spans="1:19" ht="14.4" customHeight="1" x14ac:dyDescent="0.3">
      <c r="A12" s="571" t="s">
        <v>824</v>
      </c>
      <c r="B12" s="572" t="s">
        <v>829</v>
      </c>
      <c r="C12" s="572" t="s">
        <v>454</v>
      </c>
      <c r="D12" s="572" t="s">
        <v>818</v>
      </c>
      <c r="E12" s="572" t="s">
        <v>826</v>
      </c>
      <c r="F12" s="572" t="s">
        <v>838</v>
      </c>
      <c r="G12" s="572" t="s">
        <v>839</v>
      </c>
      <c r="H12" s="592">
        <v>1074</v>
      </c>
      <c r="I12" s="592">
        <v>35799.750000000095</v>
      </c>
      <c r="J12" s="572">
        <v>0.83971745890340133</v>
      </c>
      <c r="K12" s="572">
        <v>33.333100558659304</v>
      </c>
      <c r="L12" s="592">
        <v>1279</v>
      </c>
      <c r="M12" s="592">
        <v>42633.090000000098</v>
      </c>
      <c r="N12" s="572">
        <v>1</v>
      </c>
      <c r="O12" s="572">
        <v>33.333143080531741</v>
      </c>
      <c r="P12" s="592">
        <v>1287</v>
      </c>
      <c r="Q12" s="592">
        <v>42899.790000000066</v>
      </c>
      <c r="R12" s="577">
        <v>1.0062557041959652</v>
      </c>
      <c r="S12" s="593">
        <v>33.333170163170216</v>
      </c>
    </row>
    <row r="13" spans="1:19" ht="14.4" customHeight="1" x14ac:dyDescent="0.3">
      <c r="A13" s="571" t="s">
        <v>824</v>
      </c>
      <c r="B13" s="572" t="s">
        <v>829</v>
      </c>
      <c r="C13" s="572" t="s">
        <v>454</v>
      </c>
      <c r="D13" s="572" t="s">
        <v>818</v>
      </c>
      <c r="E13" s="572" t="s">
        <v>826</v>
      </c>
      <c r="F13" s="572" t="s">
        <v>840</v>
      </c>
      <c r="G13" s="572" t="s">
        <v>841</v>
      </c>
      <c r="H13" s="592">
        <v>568</v>
      </c>
      <c r="I13" s="592">
        <v>863360</v>
      </c>
      <c r="J13" s="572">
        <v>0.87539137911455034</v>
      </c>
      <c r="K13" s="572">
        <v>1520</v>
      </c>
      <c r="L13" s="592">
        <v>648</v>
      </c>
      <c r="M13" s="592">
        <v>986256</v>
      </c>
      <c r="N13" s="572">
        <v>1</v>
      </c>
      <c r="O13" s="572">
        <v>1522</v>
      </c>
      <c r="P13" s="592">
        <v>733</v>
      </c>
      <c r="Q13" s="592">
        <v>1120757</v>
      </c>
      <c r="R13" s="577">
        <v>1.136375342710209</v>
      </c>
      <c r="S13" s="593">
        <v>1529</v>
      </c>
    </row>
    <row r="14" spans="1:19" ht="14.4" customHeight="1" x14ac:dyDescent="0.3">
      <c r="A14" s="571" t="s">
        <v>824</v>
      </c>
      <c r="B14" s="572" t="s">
        <v>829</v>
      </c>
      <c r="C14" s="572" t="s">
        <v>454</v>
      </c>
      <c r="D14" s="572" t="s">
        <v>818</v>
      </c>
      <c r="E14" s="572" t="s">
        <v>826</v>
      </c>
      <c r="F14" s="572" t="s">
        <v>842</v>
      </c>
      <c r="G14" s="572" t="s">
        <v>843</v>
      </c>
      <c r="H14" s="592">
        <v>106</v>
      </c>
      <c r="I14" s="592">
        <v>12296</v>
      </c>
      <c r="J14" s="572">
        <v>0.89075630252100846</v>
      </c>
      <c r="K14" s="572">
        <v>116</v>
      </c>
      <c r="L14" s="592">
        <v>119</v>
      </c>
      <c r="M14" s="592">
        <v>13804</v>
      </c>
      <c r="N14" s="572">
        <v>1</v>
      </c>
      <c r="O14" s="572">
        <v>116</v>
      </c>
      <c r="P14" s="592">
        <v>162</v>
      </c>
      <c r="Q14" s="592">
        <v>18792</v>
      </c>
      <c r="R14" s="577">
        <v>1.3613445378151261</v>
      </c>
      <c r="S14" s="593">
        <v>116</v>
      </c>
    </row>
    <row r="15" spans="1:19" ht="14.4" customHeight="1" x14ac:dyDescent="0.3">
      <c r="A15" s="571" t="s">
        <v>824</v>
      </c>
      <c r="B15" s="572" t="s">
        <v>829</v>
      </c>
      <c r="C15" s="572" t="s">
        <v>454</v>
      </c>
      <c r="D15" s="572" t="s">
        <v>818</v>
      </c>
      <c r="E15" s="572" t="s">
        <v>826</v>
      </c>
      <c r="F15" s="572" t="s">
        <v>844</v>
      </c>
      <c r="G15" s="572" t="s">
        <v>845</v>
      </c>
      <c r="H15" s="592">
        <v>282</v>
      </c>
      <c r="I15" s="592">
        <v>10434</v>
      </c>
      <c r="J15" s="572">
        <v>0.93377483443708609</v>
      </c>
      <c r="K15" s="572">
        <v>37</v>
      </c>
      <c r="L15" s="592">
        <v>302</v>
      </c>
      <c r="M15" s="592">
        <v>11174</v>
      </c>
      <c r="N15" s="572">
        <v>1</v>
      </c>
      <c r="O15" s="572">
        <v>37</v>
      </c>
      <c r="P15" s="592">
        <v>346</v>
      </c>
      <c r="Q15" s="592">
        <v>13148</v>
      </c>
      <c r="R15" s="577">
        <v>1.1766601038124216</v>
      </c>
      <c r="S15" s="593">
        <v>38</v>
      </c>
    </row>
    <row r="16" spans="1:19" ht="14.4" customHeight="1" x14ac:dyDescent="0.3">
      <c r="A16" s="571" t="s">
        <v>824</v>
      </c>
      <c r="B16" s="572" t="s">
        <v>829</v>
      </c>
      <c r="C16" s="572" t="s">
        <v>454</v>
      </c>
      <c r="D16" s="572" t="s">
        <v>818</v>
      </c>
      <c r="E16" s="572" t="s">
        <v>826</v>
      </c>
      <c r="F16" s="572" t="s">
        <v>846</v>
      </c>
      <c r="G16" s="572" t="s">
        <v>847</v>
      </c>
      <c r="H16" s="592">
        <v>4</v>
      </c>
      <c r="I16" s="592">
        <v>296</v>
      </c>
      <c r="J16" s="572">
        <v>0.36363636363636365</v>
      </c>
      <c r="K16" s="572">
        <v>74</v>
      </c>
      <c r="L16" s="592">
        <v>11</v>
      </c>
      <c r="M16" s="592">
        <v>814</v>
      </c>
      <c r="N16" s="572">
        <v>1</v>
      </c>
      <c r="O16" s="572">
        <v>74</v>
      </c>
      <c r="P16" s="592">
        <v>10</v>
      </c>
      <c r="Q16" s="592">
        <v>750</v>
      </c>
      <c r="R16" s="577">
        <v>0.92137592137592139</v>
      </c>
      <c r="S16" s="593">
        <v>75</v>
      </c>
    </row>
    <row r="17" spans="1:19" ht="14.4" customHeight="1" x14ac:dyDescent="0.3">
      <c r="A17" s="571" t="s">
        <v>824</v>
      </c>
      <c r="B17" s="572" t="s">
        <v>829</v>
      </c>
      <c r="C17" s="572" t="s">
        <v>454</v>
      </c>
      <c r="D17" s="572" t="s">
        <v>818</v>
      </c>
      <c r="E17" s="572" t="s">
        <v>826</v>
      </c>
      <c r="F17" s="572" t="s">
        <v>848</v>
      </c>
      <c r="G17" s="572"/>
      <c r="H17" s="592"/>
      <c r="I17" s="592"/>
      <c r="J17" s="572"/>
      <c r="K17" s="572"/>
      <c r="L17" s="592"/>
      <c r="M17" s="592"/>
      <c r="N17" s="572"/>
      <c r="O17" s="572"/>
      <c r="P17" s="592">
        <v>1</v>
      </c>
      <c r="Q17" s="592">
        <v>4065</v>
      </c>
      <c r="R17" s="577"/>
      <c r="S17" s="593">
        <v>4065</v>
      </c>
    </row>
    <row r="18" spans="1:19" ht="14.4" customHeight="1" x14ac:dyDescent="0.3">
      <c r="A18" s="571" t="s">
        <v>824</v>
      </c>
      <c r="B18" s="572" t="s">
        <v>829</v>
      </c>
      <c r="C18" s="572" t="s">
        <v>454</v>
      </c>
      <c r="D18" s="572" t="s">
        <v>822</v>
      </c>
      <c r="E18" s="572" t="s">
        <v>826</v>
      </c>
      <c r="F18" s="572" t="s">
        <v>827</v>
      </c>
      <c r="G18" s="572" t="s">
        <v>828</v>
      </c>
      <c r="H18" s="592">
        <v>16</v>
      </c>
      <c r="I18" s="592">
        <v>592</v>
      </c>
      <c r="J18" s="572">
        <v>16</v>
      </c>
      <c r="K18" s="572">
        <v>37</v>
      </c>
      <c r="L18" s="592">
        <v>1</v>
      </c>
      <c r="M18" s="592">
        <v>37</v>
      </c>
      <c r="N18" s="572">
        <v>1</v>
      </c>
      <c r="O18" s="572">
        <v>37</v>
      </c>
      <c r="P18" s="592"/>
      <c r="Q18" s="592"/>
      <c r="R18" s="577"/>
      <c r="S18" s="593"/>
    </row>
    <row r="19" spans="1:19" ht="14.4" customHeight="1" x14ac:dyDescent="0.3">
      <c r="A19" s="571" t="s">
        <v>824</v>
      </c>
      <c r="B19" s="572" t="s">
        <v>829</v>
      </c>
      <c r="C19" s="572" t="s">
        <v>454</v>
      </c>
      <c r="D19" s="572" t="s">
        <v>822</v>
      </c>
      <c r="E19" s="572" t="s">
        <v>826</v>
      </c>
      <c r="F19" s="572" t="s">
        <v>846</v>
      </c>
      <c r="G19" s="572" t="s">
        <v>847</v>
      </c>
      <c r="H19" s="592">
        <v>3</v>
      </c>
      <c r="I19" s="592">
        <v>222</v>
      </c>
      <c r="J19" s="572">
        <v>0.6</v>
      </c>
      <c r="K19" s="572">
        <v>74</v>
      </c>
      <c r="L19" s="592">
        <v>5</v>
      </c>
      <c r="M19" s="592">
        <v>370</v>
      </c>
      <c r="N19" s="572">
        <v>1</v>
      </c>
      <c r="O19" s="572">
        <v>74</v>
      </c>
      <c r="P19" s="592"/>
      <c r="Q19" s="592"/>
      <c r="R19" s="577"/>
      <c r="S19" s="593"/>
    </row>
    <row r="20" spans="1:19" ht="14.4" customHeight="1" x14ac:dyDescent="0.3">
      <c r="A20" s="571" t="s">
        <v>824</v>
      </c>
      <c r="B20" s="572" t="s">
        <v>829</v>
      </c>
      <c r="C20" s="572" t="s">
        <v>459</v>
      </c>
      <c r="D20" s="572" t="s">
        <v>818</v>
      </c>
      <c r="E20" s="572" t="s">
        <v>826</v>
      </c>
      <c r="F20" s="572" t="s">
        <v>849</v>
      </c>
      <c r="G20" s="572" t="s">
        <v>850</v>
      </c>
      <c r="H20" s="592"/>
      <c r="I20" s="592"/>
      <c r="J20" s="572"/>
      <c r="K20" s="572"/>
      <c r="L20" s="592"/>
      <c r="M20" s="592"/>
      <c r="N20" s="572"/>
      <c r="O20" s="572"/>
      <c r="P20" s="592">
        <v>3</v>
      </c>
      <c r="Q20" s="592">
        <v>0</v>
      </c>
      <c r="R20" s="577"/>
      <c r="S20" s="593">
        <v>0</v>
      </c>
    </row>
    <row r="21" spans="1:19" ht="14.4" customHeight="1" x14ac:dyDescent="0.3">
      <c r="A21" s="571" t="s">
        <v>851</v>
      </c>
      <c r="B21" s="572" t="s">
        <v>852</v>
      </c>
      <c r="C21" s="572" t="s">
        <v>459</v>
      </c>
      <c r="D21" s="572" t="s">
        <v>818</v>
      </c>
      <c r="E21" s="572" t="s">
        <v>826</v>
      </c>
      <c r="F21" s="572" t="s">
        <v>853</v>
      </c>
      <c r="G21" s="572" t="s">
        <v>854</v>
      </c>
      <c r="H21" s="592">
        <v>19</v>
      </c>
      <c r="I21" s="592">
        <v>212306</v>
      </c>
      <c r="J21" s="572">
        <v>0.43752962463780659</v>
      </c>
      <c r="K21" s="572">
        <v>11174</v>
      </c>
      <c r="L21" s="592">
        <v>39</v>
      </c>
      <c r="M21" s="592">
        <v>485238</v>
      </c>
      <c r="N21" s="572">
        <v>1</v>
      </c>
      <c r="O21" s="572">
        <v>12442</v>
      </c>
      <c r="P21" s="592">
        <v>19</v>
      </c>
      <c r="Q21" s="592">
        <v>237595</v>
      </c>
      <c r="R21" s="577">
        <v>0.48964631788936563</v>
      </c>
      <c r="S21" s="593">
        <v>12505</v>
      </c>
    </row>
    <row r="22" spans="1:19" ht="14.4" customHeight="1" x14ac:dyDescent="0.3">
      <c r="A22" s="571" t="s">
        <v>851</v>
      </c>
      <c r="B22" s="572" t="s">
        <v>852</v>
      </c>
      <c r="C22" s="572" t="s">
        <v>459</v>
      </c>
      <c r="D22" s="572" t="s">
        <v>818</v>
      </c>
      <c r="E22" s="572" t="s">
        <v>826</v>
      </c>
      <c r="F22" s="572" t="s">
        <v>855</v>
      </c>
      <c r="G22" s="572" t="s">
        <v>856</v>
      </c>
      <c r="H22" s="592">
        <v>241</v>
      </c>
      <c r="I22" s="592">
        <v>75915</v>
      </c>
      <c r="J22" s="572">
        <v>0.38527514578184235</v>
      </c>
      <c r="K22" s="572">
        <v>315</v>
      </c>
      <c r="L22" s="592">
        <v>659</v>
      </c>
      <c r="M22" s="592">
        <v>197041</v>
      </c>
      <c r="N22" s="572">
        <v>1</v>
      </c>
      <c r="O22" s="572">
        <v>299</v>
      </c>
      <c r="P22" s="592">
        <v>706</v>
      </c>
      <c r="Q22" s="592">
        <v>213212</v>
      </c>
      <c r="R22" s="577">
        <v>1.0820692140214474</v>
      </c>
      <c r="S22" s="593">
        <v>302</v>
      </c>
    </row>
    <row r="23" spans="1:19" ht="14.4" customHeight="1" x14ac:dyDescent="0.3">
      <c r="A23" s="571" t="s">
        <v>851</v>
      </c>
      <c r="B23" s="572" t="s">
        <v>852</v>
      </c>
      <c r="C23" s="572" t="s">
        <v>459</v>
      </c>
      <c r="D23" s="572" t="s">
        <v>818</v>
      </c>
      <c r="E23" s="572" t="s">
        <v>826</v>
      </c>
      <c r="F23" s="572" t="s">
        <v>857</v>
      </c>
      <c r="G23" s="572"/>
      <c r="H23" s="592">
        <v>472</v>
      </c>
      <c r="I23" s="592">
        <v>606520</v>
      </c>
      <c r="J23" s="572"/>
      <c r="K23" s="572">
        <v>1285</v>
      </c>
      <c r="L23" s="592"/>
      <c r="M23" s="592"/>
      <c r="N23" s="572"/>
      <c r="O23" s="572"/>
      <c r="P23" s="592"/>
      <c r="Q23" s="592"/>
      <c r="R23" s="577"/>
      <c r="S23" s="593"/>
    </row>
    <row r="24" spans="1:19" ht="14.4" customHeight="1" x14ac:dyDescent="0.3">
      <c r="A24" s="571" t="s">
        <v>851</v>
      </c>
      <c r="B24" s="572" t="s">
        <v>852</v>
      </c>
      <c r="C24" s="572" t="s">
        <v>459</v>
      </c>
      <c r="D24" s="572" t="s">
        <v>818</v>
      </c>
      <c r="E24" s="572" t="s">
        <v>826</v>
      </c>
      <c r="F24" s="572" t="s">
        <v>858</v>
      </c>
      <c r="G24" s="572" t="s">
        <v>859</v>
      </c>
      <c r="H24" s="592">
        <v>15</v>
      </c>
      <c r="I24" s="592">
        <v>146430</v>
      </c>
      <c r="J24" s="572">
        <v>0.6661753265364615</v>
      </c>
      <c r="K24" s="572">
        <v>9762</v>
      </c>
      <c r="L24" s="592">
        <v>21</v>
      </c>
      <c r="M24" s="592">
        <v>219807</v>
      </c>
      <c r="N24" s="572">
        <v>1</v>
      </c>
      <c r="O24" s="572">
        <v>10467</v>
      </c>
      <c r="P24" s="592">
        <v>19</v>
      </c>
      <c r="Q24" s="592">
        <v>199500</v>
      </c>
      <c r="R24" s="577">
        <v>0.90761440718448461</v>
      </c>
      <c r="S24" s="593">
        <v>10500</v>
      </c>
    </row>
    <row r="25" spans="1:19" ht="14.4" customHeight="1" x14ac:dyDescent="0.3">
      <c r="A25" s="571" t="s">
        <v>851</v>
      </c>
      <c r="B25" s="572" t="s">
        <v>852</v>
      </c>
      <c r="C25" s="572" t="s">
        <v>459</v>
      </c>
      <c r="D25" s="572" t="s">
        <v>818</v>
      </c>
      <c r="E25" s="572" t="s">
        <v>826</v>
      </c>
      <c r="F25" s="572" t="s">
        <v>860</v>
      </c>
      <c r="G25" s="572"/>
      <c r="H25" s="592">
        <v>24</v>
      </c>
      <c r="I25" s="592">
        <v>24288</v>
      </c>
      <c r="J25" s="572"/>
      <c r="K25" s="572">
        <v>1012</v>
      </c>
      <c r="L25" s="592"/>
      <c r="M25" s="592"/>
      <c r="N25" s="572"/>
      <c r="O25" s="572"/>
      <c r="P25" s="592"/>
      <c r="Q25" s="592"/>
      <c r="R25" s="577"/>
      <c r="S25" s="593"/>
    </row>
    <row r="26" spans="1:19" ht="14.4" customHeight="1" x14ac:dyDescent="0.3">
      <c r="A26" s="571" t="s">
        <v>851</v>
      </c>
      <c r="B26" s="572" t="s">
        <v>852</v>
      </c>
      <c r="C26" s="572" t="s">
        <v>459</v>
      </c>
      <c r="D26" s="572" t="s">
        <v>818</v>
      </c>
      <c r="E26" s="572" t="s">
        <v>826</v>
      </c>
      <c r="F26" s="572" t="s">
        <v>861</v>
      </c>
      <c r="G26" s="572"/>
      <c r="H26" s="592">
        <v>7241</v>
      </c>
      <c r="I26" s="592">
        <v>16632577</v>
      </c>
      <c r="J26" s="572"/>
      <c r="K26" s="572">
        <v>2297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851</v>
      </c>
      <c r="B27" s="572" t="s">
        <v>852</v>
      </c>
      <c r="C27" s="572" t="s">
        <v>459</v>
      </c>
      <c r="D27" s="572" t="s">
        <v>818</v>
      </c>
      <c r="E27" s="572" t="s">
        <v>826</v>
      </c>
      <c r="F27" s="572" t="s">
        <v>862</v>
      </c>
      <c r="G27" s="572" t="s">
        <v>863</v>
      </c>
      <c r="H27" s="592">
        <v>20</v>
      </c>
      <c r="I27" s="592">
        <v>10560</v>
      </c>
      <c r="J27" s="572">
        <v>0.41025641025641024</v>
      </c>
      <c r="K27" s="572">
        <v>528</v>
      </c>
      <c r="L27" s="592">
        <v>39</v>
      </c>
      <c r="M27" s="592">
        <v>25740</v>
      </c>
      <c r="N27" s="572">
        <v>1</v>
      </c>
      <c r="O27" s="572">
        <v>660</v>
      </c>
      <c r="P27" s="592">
        <v>19</v>
      </c>
      <c r="Q27" s="592">
        <v>12654</v>
      </c>
      <c r="R27" s="577">
        <v>0.49160839160839159</v>
      </c>
      <c r="S27" s="593">
        <v>666</v>
      </c>
    </row>
    <row r="28" spans="1:19" ht="14.4" customHeight="1" x14ac:dyDescent="0.3">
      <c r="A28" s="571" t="s">
        <v>851</v>
      </c>
      <c r="B28" s="572" t="s">
        <v>852</v>
      </c>
      <c r="C28" s="572" t="s">
        <v>459</v>
      </c>
      <c r="D28" s="572" t="s">
        <v>818</v>
      </c>
      <c r="E28" s="572" t="s">
        <v>826</v>
      </c>
      <c r="F28" s="572" t="s">
        <v>864</v>
      </c>
      <c r="G28" s="572" t="s">
        <v>865</v>
      </c>
      <c r="H28" s="592">
        <v>41</v>
      </c>
      <c r="I28" s="592">
        <v>38417</v>
      </c>
      <c r="J28" s="572">
        <v>0.53246015246015244</v>
      </c>
      <c r="K28" s="572">
        <v>937</v>
      </c>
      <c r="L28" s="592">
        <v>75</v>
      </c>
      <c r="M28" s="592">
        <v>72150</v>
      </c>
      <c r="N28" s="572">
        <v>1</v>
      </c>
      <c r="O28" s="572">
        <v>962</v>
      </c>
      <c r="P28" s="592">
        <v>41</v>
      </c>
      <c r="Q28" s="592">
        <v>39729</v>
      </c>
      <c r="R28" s="577">
        <v>0.55064449064449061</v>
      </c>
      <c r="S28" s="593">
        <v>969</v>
      </c>
    </row>
    <row r="29" spans="1:19" ht="14.4" customHeight="1" x14ac:dyDescent="0.3">
      <c r="A29" s="571" t="s">
        <v>851</v>
      </c>
      <c r="B29" s="572" t="s">
        <v>852</v>
      </c>
      <c r="C29" s="572" t="s">
        <v>459</v>
      </c>
      <c r="D29" s="572" t="s">
        <v>818</v>
      </c>
      <c r="E29" s="572" t="s">
        <v>826</v>
      </c>
      <c r="F29" s="572" t="s">
        <v>866</v>
      </c>
      <c r="G29" s="572" t="s">
        <v>867</v>
      </c>
      <c r="H29" s="592">
        <v>143</v>
      </c>
      <c r="I29" s="592">
        <v>991848</v>
      </c>
      <c r="J29" s="572">
        <v>1.0264687375811365</v>
      </c>
      <c r="K29" s="572">
        <v>6936</v>
      </c>
      <c r="L29" s="592">
        <v>128</v>
      </c>
      <c r="M29" s="592">
        <v>966272</v>
      </c>
      <c r="N29" s="572">
        <v>1</v>
      </c>
      <c r="O29" s="572">
        <v>7549</v>
      </c>
      <c r="P29" s="592">
        <v>163</v>
      </c>
      <c r="Q29" s="592">
        <v>1237822</v>
      </c>
      <c r="R29" s="577">
        <v>1.2810285302689097</v>
      </c>
      <c r="S29" s="593">
        <v>7594</v>
      </c>
    </row>
    <row r="30" spans="1:19" ht="14.4" customHeight="1" x14ac:dyDescent="0.3">
      <c r="A30" s="571" t="s">
        <v>851</v>
      </c>
      <c r="B30" s="572" t="s">
        <v>852</v>
      </c>
      <c r="C30" s="572" t="s">
        <v>459</v>
      </c>
      <c r="D30" s="572" t="s">
        <v>818</v>
      </c>
      <c r="E30" s="572" t="s">
        <v>826</v>
      </c>
      <c r="F30" s="572" t="s">
        <v>868</v>
      </c>
      <c r="G30" s="572" t="s">
        <v>869</v>
      </c>
      <c r="H30" s="592">
        <v>4</v>
      </c>
      <c r="I30" s="592">
        <v>14248</v>
      </c>
      <c r="J30" s="572">
        <v>0.12869426981718332</v>
      </c>
      <c r="K30" s="572">
        <v>3562</v>
      </c>
      <c r="L30" s="592">
        <v>21</v>
      </c>
      <c r="M30" s="592">
        <v>110712</v>
      </c>
      <c r="N30" s="572">
        <v>1</v>
      </c>
      <c r="O30" s="572">
        <v>5272</v>
      </c>
      <c r="P30" s="592">
        <v>7</v>
      </c>
      <c r="Q30" s="592">
        <v>37100</v>
      </c>
      <c r="R30" s="577">
        <v>0.33510369246332827</v>
      </c>
      <c r="S30" s="593">
        <v>5300</v>
      </c>
    </row>
    <row r="31" spans="1:19" ht="14.4" customHeight="1" x14ac:dyDescent="0.3">
      <c r="A31" s="571" t="s">
        <v>851</v>
      </c>
      <c r="B31" s="572" t="s">
        <v>852</v>
      </c>
      <c r="C31" s="572" t="s">
        <v>459</v>
      </c>
      <c r="D31" s="572" t="s">
        <v>818</v>
      </c>
      <c r="E31" s="572" t="s">
        <v>826</v>
      </c>
      <c r="F31" s="572" t="s">
        <v>870</v>
      </c>
      <c r="G31" s="572" t="s">
        <v>871</v>
      </c>
      <c r="H31" s="592">
        <v>22</v>
      </c>
      <c r="I31" s="592">
        <v>196768</v>
      </c>
      <c r="J31" s="572">
        <v>0.49202824621416713</v>
      </c>
      <c r="K31" s="572">
        <v>8944</v>
      </c>
      <c r="L31" s="592">
        <v>38</v>
      </c>
      <c r="M31" s="592">
        <v>399912</v>
      </c>
      <c r="N31" s="572">
        <v>1</v>
      </c>
      <c r="O31" s="572">
        <v>10524</v>
      </c>
      <c r="P31" s="592">
        <v>21</v>
      </c>
      <c r="Q31" s="592">
        <v>222075</v>
      </c>
      <c r="R31" s="577">
        <v>0.5553096681269879</v>
      </c>
      <c r="S31" s="593">
        <v>10575</v>
      </c>
    </row>
    <row r="32" spans="1:19" ht="14.4" customHeight="1" x14ac:dyDescent="0.3">
      <c r="A32" s="571" t="s">
        <v>851</v>
      </c>
      <c r="B32" s="572" t="s">
        <v>852</v>
      </c>
      <c r="C32" s="572" t="s">
        <v>459</v>
      </c>
      <c r="D32" s="572" t="s">
        <v>818</v>
      </c>
      <c r="E32" s="572" t="s">
        <v>826</v>
      </c>
      <c r="F32" s="572" t="s">
        <v>872</v>
      </c>
      <c r="G32" s="572" t="s">
        <v>873</v>
      </c>
      <c r="H32" s="592">
        <v>1</v>
      </c>
      <c r="I32" s="592">
        <v>10937</v>
      </c>
      <c r="J32" s="572">
        <v>0.87903873975245139</v>
      </c>
      <c r="K32" s="572">
        <v>10937</v>
      </c>
      <c r="L32" s="592">
        <v>1</v>
      </c>
      <c r="M32" s="592">
        <v>12442</v>
      </c>
      <c r="N32" s="572">
        <v>1</v>
      </c>
      <c r="O32" s="572">
        <v>12442</v>
      </c>
      <c r="P32" s="592">
        <v>3</v>
      </c>
      <c r="Q32" s="592">
        <v>37515</v>
      </c>
      <c r="R32" s="577">
        <v>3.015190483845041</v>
      </c>
      <c r="S32" s="593">
        <v>12505</v>
      </c>
    </row>
    <row r="33" spans="1:19" ht="14.4" customHeight="1" x14ac:dyDescent="0.3">
      <c r="A33" s="571" t="s">
        <v>851</v>
      </c>
      <c r="B33" s="572" t="s">
        <v>852</v>
      </c>
      <c r="C33" s="572" t="s">
        <v>459</v>
      </c>
      <c r="D33" s="572" t="s">
        <v>818</v>
      </c>
      <c r="E33" s="572" t="s">
        <v>826</v>
      </c>
      <c r="F33" s="572" t="s">
        <v>874</v>
      </c>
      <c r="G33" s="572" t="s">
        <v>875</v>
      </c>
      <c r="H33" s="592">
        <v>2</v>
      </c>
      <c r="I33" s="592">
        <v>2208</v>
      </c>
      <c r="J33" s="572">
        <v>1.9820466786355475</v>
      </c>
      <c r="K33" s="572">
        <v>1104</v>
      </c>
      <c r="L33" s="592">
        <v>1</v>
      </c>
      <c r="M33" s="592">
        <v>1114</v>
      </c>
      <c r="N33" s="572">
        <v>1</v>
      </c>
      <c r="O33" s="572">
        <v>1114</v>
      </c>
      <c r="P33" s="592">
        <v>1</v>
      </c>
      <c r="Q33" s="592">
        <v>1123</v>
      </c>
      <c r="R33" s="577">
        <v>1.0080789946140036</v>
      </c>
      <c r="S33" s="593">
        <v>1123</v>
      </c>
    </row>
    <row r="34" spans="1:19" ht="14.4" customHeight="1" x14ac:dyDescent="0.3">
      <c r="A34" s="571" t="s">
        <v>851</v>
      </c>
      <c r="B34" s="572" t="s">
        <v>852</v>
      </c>
      <c r="C34" s="572" t="s">
        <v>459</v>
      </c>
      <c r="D34" s="572" t="s">
        <v>818</v>
      </c>
      <c r="E34" s="572" t="s">
        <v>826</v>
      </c>
      <c r="F34" s="572" t="s">
        <v>876</v>
      </c>
      <c r="G34" s="572" t="s">
        <v>877</v>
      </c>
      <c r="H34" s="592">
        <v>1</v>
      </c>
      <c r="I34" s="592">
        <v>603</v>
      </c>
      <c r="J34" s="572">
        <v>0.48317307692307693</v>
      </c>
      <c r="K34" s="572">
        <v>603</v>
      </c>
      <c r="L34" s="592">
        <v>2</v>
      </c>
      <c r="M34" s="592">
        <v>1248</v>
      </c>
      <c r="N34" s="572">
        <v>1</v>
      </c>
      <c r="O34" s="572">
        <v>624</v>
      </c>
      <c r="P34" s="592"/>
      <c r="Q34" s="592"/>
      <c r="R34" s="577"/>
      <c r="S34" s="593"/>
    </row>
    <row r="35" spans="1:19" ht="14.4" customHeight="1" x14ac:dyDescent="0.3">
      <c r="A35" s="571" t="s">
        <v>851</v>
      </c>
      <c r="B35" s="572" t="s">
        <v>852</v>
      </c>
      <c r="C35" s="572" t="s">
        <v>459</v>
      </c>
      <c r="D35" s="572" t="s">
        <v>818</v>
      </c>
      <c r="E35" s="572" t="s">
        <v>826</v>
      </c>
      <c r="F35" s="572" t="s">
        <v>878</v>
      </c>
      <c r="G35" s="572" t="s">
        <v>879</v>
      </c>
      <c r="H35" s="592"/>
      <c r="I35" s="592"/>
      <c r="J35" s="572"/>
      <c r="K35" s="572"/>
      <c r="L35" s="592">
        <v>2</v>
      </c>
      <c r="M35" s="592">
        <v>1218</v>
      </c>
      <c r="N35" s="572">
        <v>1</v>
      </c>
      <c r="O35" s="572">
        <v>609</v>
      </c>
      <c r="P35" s="592">
        <v>45</v>
      </c>
      <c r="Q35" s="592">
        <v>27540</v>
      </c>
      <c r="R35" s="577">
        <v>22.610837438423644</v>
      </c>
      <c r="S35" s="593">
        <v>612</v>
      </c>
    </row>
    <row r="36" spans="1:19" ht="14.4" customHeight="1" x14ac:dyDescent="0.3">
      <c r="A36" s="571" t="s">
        <v>851</v>
      </c>
      <c r="B36" s="572" t="s">
        <v>852</v>
      </c>
      <c r="C36" s="572" t="s">
        <v>459</v>
      </c>
      <c r="D36" s="572" t="s">
        <v>818</v>
      </c>
      <c r="E36" s="572" t="s">
        <v>826</v>
      </c>
      <c r="F36" s="572" t="s">
        <v>880</v>
      </c>
      <c r="G36" s="572" t="s">
        <v>881</v>
      </c>
      <c r="H36" s="592"/>
      <c r="I36" s="592"/>
      <c r="J36" s="572"/>
      <c r="K36" s="572"/>
      <c r="L36" s="592">
        <v>74</v>
      </c>
      <c r="M36" s="592">
        <v>331520</v>
      </c>
      <c r="N36" s="572">
        <v>1</v>
      </c>
      <c r="O36" s="572">
        <v>4480</v>
      </c>
      <c r="P36" s="592">
        <v>70</v>
      </c>
      <c r="Q36" s="592">
        <v>314090</v>
      </c>
      <c r="R36" s="577">
        <v>0.94742398648648651</v>
      </c>
      <c r="S36" s="593">
        <v>4487</v>
      </c>
    </row>
    <row r="37" spans="1:19" ht="14.4" customHeight="1" x14ac:dyDescent="0.3">
      <c r="A37" s="571" t="s">
        <v>851</v>
      </c>
      <c r="B37" s="572" t="s">
        <v>852</v>
      </c>
      <c r="C37" s="572" t="s">
        <v>459</v>
      </c>
      <c r="D37" s="572" t="s">
        <v>818</v>
      </c>
      <c r="E37" s="572" t="s">
        <v>826</v>
      </c>
      <c r="F37" s="572" t="s">
        <v>882</v>
      </c>
      <c r="G37" s="572" t="s">
        <v>883</v>
      </c>
      <c r="H37" s="592"/>
      <c r="I37" s="592"/>
      <c r="J37" s="572"/>
      <c r="K37" s="572"/>
      <c r="L37" s="592">
        <v>397</v>
      </c>
      <c r="M37" s="592">
        <v>439479</v>
      </c>
      <c r="N37" s="572">
        <v>1</v>
      </c>
      <c r="O37" s="572">
        <v>1107</v>
      </c>
      <c r="P37" s="592">
        <v>399</v>
      </c>
      <c r="Q37" s="592">
        <v>442890</v>
      </c>
      <c r="R37" s="577">
        <v>1.0077614630050582</v>
      </c>
      <c r="S37" s="593">
        <v>1110</v>
      </c>
    </row>
    <row r="38" spans="1:19" ht="14.4" customHeight="1" x14ac:dyDescent="0.3">
      <c r="A38" s="571" t="s">
        <v>851</v>
      </c>
      <c r="B38" s="572" t="s">
        <v>852</v>
      </c>
      <c r="C38" s="572" t="s">
        <v>459</v>
      </c>
      <c r="D38" s="572" t="s">
        <v>818</v>
      </c>
      <c r="E38" s="572" t="s">
        <v>826</v>
      </c>
      <c r="F38" s="572" t="s">
        <v>884</v>
      </c>
      <c r="G38" s="572" t="s">
        <v>885</v>
      </c>
      <c r="H38" s="592"/>
      <c r="I38" s="592"/>
      <c r="J38" s="572"/>
      <c r="K38" s="572"/>
      <c r="L38" s="592">
        <v>204</v>
      </c>
      <c r="M38" s="592">
        <v>1515720</v>
      </c>
      <c r="N38" s="572">
        <v>1</v>
      </c>
      <c r="O38" s="572">
        <v>7430</v>
      </c>
      <c r="P38" s="592">
        <v>190</v>
      </c>
      <c r="Q38" s="592">
        <v>1414930</v>
      </c>
      <c r="R38" s="577">
        <v>0.93350354946823955</v>
      </c>
      <c r="S38" s="593">
        <v>7447</v>
      </c>
    </row>
    <row r="39" spans="1:19" ht="14.4" customHeight="1" x14ac:dyDescent="0.3">
      <c r="A39" s="571" t="s">
        <v>851</v>
      </c>
      <c r="B39" s="572" t="s">
        <v>852</v>
      </c>
      <c r="C39" s="572" t="s">
        <v>459</v>
      </c>
      <c r="D39" s="572" t="s">
        <v>818</v>
      </c>
      <c r="E39" s="572" t="s">
        <v>826</v>
      </c>
      <c r="F39" s="572" t="s">
        <v>886</v>
      </c>
      <c r="G39" s="572" t="s">
        <v>887</v>
      </c>
      <c r="H39" s="592"/>
      <c r="I39" s="592"/>
      <c r="J39" s="572"/>
      <c r="K39" s="572"/>
      <c r="L39" s="592">
        <v>589</v>
      </c>
      <c r="M39" s="592">
        <v>2258815</v>
      </c>
      <c r="N39" s="572">
        <v>1</v>
      </c>
      <c r="O39" s="572">
        <v>3835</v>
      </c>
      <c r="P39" s="592">
        <v>44</v>
      </c>
      <c r="Q39" s="592">
        <v>168916</v>
      </c>
      <c r="R39" s="577">
        <v>7.4780803208762112E-2</v>
      </c>
      <c r="S39" s="593">
        <v>3839</v>
      </c>
    </row>
    <row r="40" spans="1:19" ht="14.4" customHeight="1" x14ac:dyDescent="0.3">
      <c r="A40" s="571" t="s">
        <v>851</v>
      </c>
      <c r="B40" s="572" t="s">
        <v>852</v>
      </c>
      <c r="C40" s="572" t="s">
        <v>459</v>
      </c>
      <c r="D40" s="572" t="s">
        <v>818</v>
      </c>
      <c r="E40" s="572" t="s">
        <v>826</v>
      </c>
      <c r="F40" s="572" t="s">
        <v>888</v>
      </c>
      <c r="G40" s="572" t="s">
        <v>889</v>
      </c>
      <c r="H40" s="592"/>
      <c r="I40" s="592"/>
      <c r="J40" s="572"/>
      <c r="K40" s="572"/>
      <c r="L40" s="592">
        <v>12</v>
      </c>
      <c r="M40" s="592">
        <v>28740</v>
      </c>
      <c r="N40" s="572">
        <v>1</v>
      </c>
      <c r="O40" s="572">
        <v>2395</v>
      </c>
      <c r="P40" s="592">
        <v>239</v>
      </c>
      <c r="Q40" s="592">
        <v>573361</v>
      </c>
      <c r="R40" s="577">
        <v>19.949930410577593</v>
      </c>
      <c r="S40" s="593">
        <v>2399</v>
      </c>
    </row>
    <row r="41" spans="1:19" ht="14.4" customHeight="1" x14ac:dyDescent="0.3">
      <c r="A41" s="571" t="s">
        <v>851</v>
      </c>
      <c r="B41" s="572" t="s">
        <v>852</v>
      </c>
      <c r="C41" s="572" t="s">
        <v>459</v>
      </c>
      <c r="D41" s="572" t="s">
        <v>818</v>
      </c>
      <c r="E41" s="572" t="s">
        <v>826</v>
      </c>
      <c r="F41" s="572" t="s">
        <v>890</v>
      </c>
      <c r="G41" s="572" t="s">
        <v>891</v>
      </c>
      <c r="H41" s="592"/>
      <c r="I41" s="592"/>
      <c r="J41" s="572"/>
      <c r="K41" s="572"/>
      <c r="L41" s="592">
        <v>21</v>
      </c>
      <c r="M41" s="592">
        <v>745479</v>
      </c>
      <c r="N41" s="572">
        <v>1</v>
      </c>
      <c r="O41" s="572">
        <v>35499</v>
      </c>
      <c r="P41" s="592">
        <v>3</v>
      </c>
      <c r="Q41" s="592">
        <v>106632</v>
      </c>
      <c r="R41" s="577">
        <v>0.14303823447742994</v>
      </c>
      <c r="S41" s="593">
        <v>35544</v>
      </c>
    </row>
    <row r="42" spans="1:19" ht="14.4" customHeight="1" x14ac:dyDescent="0.3">
      <c r="A42" s="571" t="s">
        <v>851</v>
      </c>
      <c r="B42" s="572" t="s">
        <v>852</v>
      </c>
      <c r="C42" s="572" t="s">
        <v>459</v>
      </c>
      <c r="D42" s="572" t="s">
        <v>818</v>
      </c>
      <c r="E42" s="572" t="s">
        <v>826</v>
      </c>
      <c r="F42" s="572" t="s">
        <v>892</v>
      </c>
      <c r="G42" s="572" t="s">
        <v>893</v>
      </c>
      <c r="H42" s="592"/>
      <c r="I42" s="592"/>
      <c r="J42" s="572"/>
      <c r="K42" s="572"/>
      <c r="L42" s="592">
        <v>9</v>
      </c>
      <c r="M42" s="592">
        <v>79254</v>
      </c>
      <c r="N42" s="572">
        <v>1</v>
      </c>
      <c r="O42" s="572">
        <v>8806</v>
      </c>
      <c r="P42" s="592"/>
      <c r="Q42" s="592"/>
      <c r="R42" s="577"/>
      <c r="S42" s="593"/>
    </row>
    <row r="43" spans="1:19" ht="14.4" customHeight="1" x14ac:dyDescent="0.3">
      <c r="A43" s="571" t="s">
        <v>851</v>
      </c>
      <c r="B43" s="572" t="s">
        <v>852</v>
      </c>
      <c r="C43" s="572" t="s">
        <v>459</v>
      </c>
      <c r="D43" s="572" t="s">
        <v>818</v>
      </c>
      <c r="E43" s="572" t="s">
        <v>826</v>
      </c>
      <c r="F43" s="572" t="s">
        <v>894</v>
      </c>
      <c r="G43" s="572" t="s">
        <v>895</v>
      </c>
      <c r="H43" s="592"/>
      <c r="I43" s="592"/>
      <c r="J43" s="572"/>
      <c r="K43" s="572"/>
      <c r="L43" s="592">
        <v>6</v>
      </c>
      <c r="M43" s="592">
        <v>60000</v>
      </c>
      <c r="N43" s="572">
        <v>1</v>
      </c>
      <c r="O43" s="572">
        <v>10000</v>
      </c>
      <c r="P43" s="592">
        <v>27</v>
      </c>
      <c r="Q43" s="592">
        <v>270000</v>
      </c>
      <c r="R43" s="577">
        <v>4.5</v>
      </c>
      <c r="S43" s="593">
        <v>10000</v>
      </c>
    </row>
    <row r="44" spans="1:19" ht="14.4" customHeight="1" x14ac:dyDescent="0.3">
      <c r="A44" s="571" t="s">
        <v>851</v>
      </c>
      <c r="B44" s="572" t="s">
        <v>852</v>
      </c>
      <c r="C44" s="572" t="s">
        <v>459</v>
      </c>
      <c r="D44" s="572" t="s">
        <v>818</v>
      </c>
      <c r="E44" s="572" t="s">
        <v>826</v>
      </c>
      <c r="F44" s="572" t="s">
        <v>896</v>
      </c>
      <c r="G44" s="572" t="s">
        <v>897</v>
      </c>
      <c r="H44" s="592"/>
      <c r="I44" s="592"/>
      <c r="J44" s="572"/>
      <c r="K44" s="572"/>
      <c r="L44" s="592">
        <v>36</v>
      </c>
      <c r="M44" s="592">
        <v>387600</v>
      </c>
      <c r="N44" s="572">
        <v>1</v>
      </c>
      <c r="O44" s="572">
        <v>10766.666666666666</v>
      </c>
      <c r="P44" s="592">
        <v>80</v>
      </c>
      <c r="Q44" s="592">
        <v>861333.34</v>
      </c>
      <c r="R44" s="577">
        <v>2.2222222394220847</v>
      </c>
      <c r="S44" s="593">
        <v>10766.66675</v>
      </c>
    </row>
    <row r="45" spans="1:19" ht="14.4" customHeight="1" x14ac:dyDescent="0.3">
      <c r="A45" s="571" t="s">
        <v>851</v>
      </c>
      <c r="B45" s="572" t="s">
        <v>852</v>
      </c>
      <c r="C45" s="572" t="s">
        <v>459</v>
      </c>
      <c r="D45" s="572" t="s">
        <v>818</v>
      </c>
      <c r="E45" s="572" t="s">
        <v>826</v>
      </c>
      <c r="F45" s="572" t="s">
        <v>898</v>
      </c>
      <c r="G45" s="572" t="s">
        <v>899</v>
      </c>
      <c r="H45" s="592"/>
      <c r="I45" s="592"/>
      <c r="J45" s="572"/>
      <c r="K45" s="572"/>
      <c r="L45" s="592">
        <v>29</v>
      </c>
      <c r="M45" s="592">
        <v>241666.66999999998</v>
      </c>
      <c r="N45" s="572">
        <v>1</v>
      </c>
      <c r="O45" s="572">
        <v>8333.3334482758619</v>
      </c>
      <c r="P45" s="592">
        <v>37</v>
      </c>
      <c r="Q45" s="592">
        <v>308333.31999999995</v>
      </c>
      <c r="R45" s="577">
        <v>1.2758619961950068</v>
      </c>
      <c r="S45" s="593">
        <v>8333.3329729729721</v>
      </c>
    </row>
    <row r="46" spans="1:19" ht="14.4" customHeight="1" x14ac:dyDescent="0.3">
      <c r="A46" s="571" t="s">
        <v>851</v>
      </c>
      <c r="B46" s="572" t="s">
        <v>852</v>
      </c>
      <c r="C46" s="572" t="s">
        <v>459</v>
      </c>
      <c r="D46" s="572" t="s">
        <v>818</v>
      </c>
      <c r="E46" s="572" t="s">
        <v>826</v>
      </c>
      <c r="F46" s="572" t="s">
        <v>849</v>
      </c>
      <c r="G46" s="572" t="s">
        <v>850</v>
      </c>
      <c r="H46" s="592"/>
      <c r="I46" s="592"/>
      <c r="J46" s="572"/>
      <c r="K46" s="572"/>
      <c r="L46" s="592">
        <v>39</v>
      </c>
      <c r="M46" s="592">
        <v>0</v>
      </c>
      <c r="N46" s="572"/>
      <c r="O46" s="572">
        <v>0</v>
      </c>
      <c r="P46" s="592">
        <v>113</v>
      </c>
      <c r="Q46" s="592">
        <v>0</v>
      </c>
      <c r="R46" s="577"/>
      <c r="S46" s="593">
        <v>0</v>
      </c>
    </row>
    <row r="47" spans="1:19" ht="14.4" customHeight="1" x14ac:dyDescent="0.3">
      <c r="A47" s="571" t="s">
        <v>851</v>
      </c>
      <c r="B47" s="572" t="s">
        <v>852</v>
      </c>
      <c r="C47" s="572" t="s">
        <v>459</v>
      </c>
      <c r="D47" s="572" t="s">
        <v>818</v>
      </c>
      <c r="E47" s="572" t="s">
        <v>826</v>
      </c>
      <c r="F47" s="572" t="s">
        <v>900</v>
      </c>
      <c r="G47" s="572" t="s">
        <v>901</v>
      </c>
      <c r="H47" s="592"/>
      <c r="I47" s="592"/>
      <c r="J47" s="572"/>
      <c r="K47" s="572"/>
      <c r="L47" s="592">
        <v>4</v>
      </c>
      <c r="M47" s="592">
        <v>33000</v>
      </c>
      <c r="N47" s="572">
        <v>1</v>
      </c>
      <c r="O47" s="572">
        <v>8250</v>
      </c>
      <c r="P47" s="592">
        <v>48</v>
      </c>
      <c r="Q47" s="592">
        <v>396000</v>
      </c>
      <c r="R47" s="577">
        <v>12</v>
      </c>
      <c r="S47" s="593">
        <v>8250</v>
      </c>
    </row>
    <row r="48" spans="1:19" ht="14.4" customHeight="1" x14ac:dyDescent="0.3">
      <c r="A48" s="571" t="s">
        <v>851</v>
      </c>
      <c r="B48" s="572" t="s">
        <v>852</v>
      </c>
      <c r="C48" s="572" t="s">
        <v>459</v>
      </c>
      <c r="D48" s="572" t="s">
        <v>818</v>
      </c>
      <c r="E48" s="572" t="s">
        <v>826</v>
      </c>
      <c r="F48" s="572" t="s">
        <v>902</v>
      </c>
      <c r="G48" s="572" t="s">
        <v>903</v>
      </c>
      <c r="H48" s="592"/>
      <c r="I48" s="592"/>
      <c r="J48" s="572"/>
      <c r="K48" s="572"/>
      <c r="L48" s="592">
        <v>7</v>
      </c>
      <c r="M48" s="592">
        <v>0</v>
      </c>
      <c r="N48" s="572"/>
      <c r="O48" s="572">
        <v>0</v>
      </c>
      <c r="P48" s="592">
        <v>7</v>
      </c>
      <c r="Q48" s="592">
        <v>0</v>
      </c>
      <c r="R48" s="577"/>
      <c r="S48" s="593">
        <v>0</v>
      </c>
    </row>
    <row r="49" spans="1:19" ht="14.4" customHeight="1" x14ac:dyDescent="0.3">
      <c r="A49" s="571" t="s">
        <v>851</v>
      </c>
      <c r="B49" s="572" t="s">
        <v>852</v>
      </c>
      <c r="C49" s="572" t="s">
        <v>459</v>
      </c>
      <c r="D49" s="572" t="s">
        <v>818</v>
      </c>
      <c r="E49" s="572" t="s">
        <v>826</v>
      </c>
      <c r="F49" s="572" t="s">
        <v>904</v>
      </c>
      <c r="G49" s="572" t="s">
        <v>905</v>
      </c>
      <c r="H49" s="592"/>
      <c r="I49" s="592"/>
      <c r="J49" s="572"/>
      <c r="K49" s="572"/>
      <c r="L49" s="592">
        <v>1</v>
      </c>
      <c r="M49" s="592">
        <v>3963</v>
      </c>
      <c r="N49" s="572">
        <v>1</v>
      </c>
      <c r="O49" s="572">
        <v>3963</v>
      </c>
      <c r="P49" s="592"/>
      <c r="Q49" s="592"/>
      <c r="R49" s="577"/>
      <c r="S49" s="593"/>
    </row>
    <row r="50" spans="1:19" ht="14.4" customHeight="1" x14ac:dyDescent="0.3">
      <c r="A50" s="571" t="s">
        <v>851</v>
      </c>
      <c r="B50" s="572" t="s">
        <v>852</v>
      </c>
      <c r="C50" s="572" t="s">
        <v>459</v>
      </c>
      <c r="D50" s="572" t="s">
        <v>818</v>
      </c>
      <c r="E50" s="572" t="s">
        <v>826</v>
      </c>
      <c r="F50" s="572" t="s">
        <v>906</v>
      </c>
      <c r="G50" s="572" t="s">
        <v>907</v>
      </c>
      <c r="H50" s="592"/>
      <c r="I50" s="592"/>
      <c r="J50" s="572"/>
      <c r="K50" s="572"/>
      <c r="L50" s="592">
        <v>8</v>
      </c>
      <c r="M50" s="592">
        <v>244444.46</v>
      </c>
      <c r="N50" s="572">
        <v>1</v>
      </c>
      <c r="O50" s="572">
        <v>30555.557499999999</v>
      </c>
      <c r="P50" s="592">
        <v>8</v>
      </c>
      <c r="Q50" s="592">
        <v>244444.46000000002</v>
      </c>
      <c r="R50" s="577">
        <v>1.0000000000000002</v>
      </c>
      <c r="S50" s="593">
        <v>30555.557500000003</v>
      </c>
    </row>
    <row r="51" spans="1:19" ht="14.4" customHeight="1" x14ac:dyDescent="0.3">
      <c r="A51" s="571" t="s">
        <v>851</v>
      </c>
      <c r="B51" s="572" t="s">
        <v>852</v>
      </c>
      <c r="C51" s="572" t="s">
        <v>459</v>
      </c>
      <c r="D51" s="572" t="s">
        <v>818</v>
      </c>
      <c r="E51" s="572" t="s">
        <v>826</v>
      </c>
      <c r="F51" s="572" t="s">
        <v>908</v>
      </c>
      <c r="G51" s="572" t="s">
        <v>909</v>
      </c>
      <c r="H51" s="592"/>
      <c r="I51" s="592"/>
      <c r="J51" s="572"/>
      <c r="K51" s="572"/>
      <c r="L51" s="592">
        <v>7</v>
      </c>
      <c r="M51" s="592">
        <v>29820</v>
      </c>
      <c r="N51" s="572">
        <v>1</v>
      </c>
      <c r="O51" s="572">
        <v>4260</v>
      </c>
      <c r="P51" s="592">
        <v>4</v>
      </c>
      <c r="Q51" s="592">
        <v>17040</v>
      </c>
      <c r="R51" s="577">
        <v>0.5714285714285714</v>
      </c>
      <c r="S51" s="593">
        <v>4260</v>
      </c>
    </row>
    <row r="52" spans="1:19" ht="14.4" customHeight="1" x14ac:dyDescent="0.3">
      <c r="A52" s="571" t="s">
        <v>851</v>
      </c>
      <c r="B52" s="572" t="s">
        <v>852</v>
      </c>
      <c r="C52" s="572" t="s">
        <v>459</v>
      </c>
      <c r="D52" s="572" t="s">
        <v>818</v>
      </c>
      <c r="E52" s="572" t="s">
        <v>826</v>
      </c>
      <c r="F52" s="572" t="s">
        <v>910</v>
      </c>
      <c r="G52" s="572" t="s">
        <v>911</v>
      </c>
      <c r="H52" s="592"/>
      <c r="I52" s="592"/>
      <c r="J52" s="572"/>
      <c r="K52" s="572"/>
      <c r="L52" s="592">
        <v>6</v>
      </c>
      <c r="M52" s="592">
        <v>31933.33</v>
      </c>
      <c r="N52" s="572">
        <v>1</v>
      </c>
      <c r="O52" s="572">
        <v>5322.2216666666673</v>
      </c>
      <c r="P52" s="592">
        <v>11</v>
      </c>
      <c r="Q52" s="592">
        <v>58544.439999999995</v>
      </c>
      <c r="R52" s="577">
        <v>1.8333333855254053</v>
      </c>
      <c r="S52" s="593">
        <v>5322.221818181818</v>
      </c>
    </row>
    <row r="53" spans="1:19" ht="14.4" customHeight="1" x14ac:dyDescent="0.3">
      <c r="A53" s="571" t="s">
        <v>851</v>
      </c>
      <c r="B53" s="572" t="s">
        <v>852</v>
      </c>
      <c r="C53" s="572" t="s">
        <v>459</v>
      </c>
      <c r="D53" s="572" t="s">
        <v>818</v>
      </c>
      <c r="E53" s="572" t="s">
        <v>826</v>
      </c>
      <c r="F53" s="572" t="s">
        <v>912</v>
      </c>
      <c r="G53" s="572" t="s">
        <v>913</v>
      </c>
      <c r="H53" s="592"/>
      <c r="I53" s="592"/>
      <c r="J53" s="572"/>
      <c r="K53" s="572"/>
      <c r="L53" s="592">
        <v>10</v>
      </c>
      <c r="M53" s="592">
        <v>440000</v>
      </c>
      <c r="N53" s="572">
        <v>1</v>
      </c>
      <c r="O53" s="572">
        <v>44000</v>
      </c>
      <c r="P53" s="592">
        <v>73</v>
      </c>
      <c r="Q53" s="592">
        <v>3212000</v>
      </c>
      <c r="R53" s="577">
        <v>7.3</v>
      </c>
      <c r="S53" s="593">
        <v>44000</v>
      </c>
    </row>
    <row r="54" spans="1:19" ht="14.4" customHeight="1" x14ac:dyDescent="0.3">
      <c r="A54" s="571" t="s">
        <v>851</v>
      </c>
      <c r="B54" s="572" t="s">
        <v>852</v>
      </c>
      <c r="C54" s="572" t="s">
        <v>459</v>
      </c>
      <c r="D54" s="572" t="s">
        <v>818</v>
      </c>
      <c r="E54" s="572" t="s">
        <v>826</v>
      </c>
      <c r="F54" s="572" t="s">
        <v>914</v>
      </c>
      <c r="G54" s="572" t="s">
        <v>915</v>
      </c>
      <c r="H54" s="592"/>
      <c r="I54" s="592"/>
      <c r="J54" s="572"/>
      <c r="K54" s="572"/>
      <c r="L54" s="592"/>
      <c r="M54" s="592"/>
      <c r="N54" s="572"/>
      <c r="O54" s="572"/>
      <c r="P54" s="592">
        <v>1</v>
      </c>
      <c r="Q54" s="592">
        <v>39797</v>
      </c>
      <c r="R54" s="577"/>
      <c r="S54" s="593">
        <v>39797</v>
      </c>
    </row>
    <row r="55" spans="1:19" ht="14.4" customHeight="1" thickBot="1" x14ac:dyDescent="0.35">
      <c r="A55" s="579" t="s">
        <v>851</v>
      </c>
      <c r="B55" s="580" t="s">
        <v>852</v>
      </c>
      <c r="C55" s="580" t="s">
        <v>459</v>
      </c>
      <c r="D55" s="580" t="s">
        <v>818</v>
      </c>
      <c r="E55" s="580" t="s">
        <v>826</v>
      </c>
      <c r="F55" s="580" t="s">
        <v>916</v>
      </c>
      <c r="G55" s="580"/>
      <c r="H55" s="594"/>
      <c r="I55" s="594"/>
      <c r="J55" s="580"/>
      <c r="K55" s="580"/>
      <c r="L55" s="594"/>
      <c r="M55" s="594"/>
      <c r="N55" s="580"/>
      <c r="O55" s="580"/>
      <c r="P55" s="594">
        <v>1</v>
      </c>
      <c r="Q55" s="594">
        <v>31867</v>
      </c>
      <c r="R55" s="585"/>
      <c r="S55" s="595">
        <v>31867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103107</v>
      </c>
      <c r="C3" s="222">
        <f t="shared" ref="C3:R3" si="0">SUBTOTAL(9,C6:C1048576)</f>
        <v>3.4240509427575447</v>
      </c>
      <c r="D3" s="222">
        <f t="shared" si="0"/>
        <v>120899</v>
      </c>
      <c r="E3" s="222">
        <f t="shared" si="0"/>
        <v>5</v>
      </c>
      <c r="F3" s="222">
        <f t="shared" si="0"/>
        <v>212791</v>
      </c>
      <c r="G3" s="225">
        <f>IF(D3&lt;&gt;0,F3/D3,"")</f>
        <v>1.7600724571749973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2018</v>
      </c>
      <c r="E5" s="617"/>
      <c r="F5" s="617">
        <v>2019</v>
      </c>
      <c r="G5" s="653" t="s">
        <v>2</v>
      </c>
      <c r="H5" s="616">
        <v>2015</v>
      </c>
      <c r="I5" s="617"/>
      <c r="J5" s="617">
        <v>2018</v>
      </c>
      <c r="K5" s="617"/>
      <c r="L5" s="617">
        <v>2019</v>
      </c>
      <c r="M5" s="653" t="s">
        <v>2</v>
      </c>
      <c r="N5" s="616">
        <v>2015</v>
      </c>
      <c r="O5" s="617"/>
      <c r="P5" s="617">
        <v>2018</v>
      </c>
      <c r="Q5" s="617"/>
      <c r="R5" s="617">
        <v>2019</v>
      </c>
      <c r="S5" s="653" t="s">
        <v>2</v>
      </c>
    </row>
    <row r="6" spans="1:19" ht="14.4" customHeight="1" x14ac:dyDescent="0.3">
      <c r="A6" s="603" t="s">
        <v>919</v>
      </c>
      <c r="B6" s="637"/>
      <c r="C6" s="565"/>
      <c r="D6" s="637"/>
      <c r="E6" s="565"/>
      <c r="F6" s="637">
        <v>5951</v>
      </c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6" t="s">
        <v>920</v>
      </c>
      <c r="B7" s="654"/>
      <c r="C7" s="572"/>
      <c r="D7" s="654"/>
      <c r="E7" s="572"/>
      <c r="F7" s="654">
        <v>31611</v>
      </c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6" t="s">
        <v>921</v>
      </c>
      <c r="B8" s="654">
        <v>19137</v>
      </c>
      <c r="C8" s="572">
        <v>0.3344927637558554</v>
      </c>
      <c r="D8" s="654">
        <v>57212</v>
      </c>
      <c r="E8" s="572">
        <v>1</v>
      </c>
      <c r="F8" s="654">
        <v>32089</v>
      </c>
      <c r="G8" s="577">
        <v>0.56087883660770466</v>
      </c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6" t="s">
        <v>922</v>
      </c>
      <c r="B9" s="654">
        <v>64100</v>
      </c>
      <c r="C9" s="572">
        <v>2.1921274922198282</v>
      </c>
      <c r="D9" s="654">
        <v>29241</v>
      </c>
      <c r="E9" s="572">
        <v>1</v>
      </c>
      <c r="F9" s="654">
        <v>107520</v>
      </c>
      <c r="G9" s="577">
        <v>3.6770288293834001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6" t="s">
        <v>923</v>
      </c>
      <c r="B10" s="654">
        <v>16830</v>
      </c>
      <c r="C10" s="572">
        <v>0.66830798554580473</v>
      </c>
      <c r="D10" s="654">
        <v>25183</v>
      </c>
      <c r="E10" s="572">
        <v>1</v>
      </c>
      <c r="F10" s="654">
        <v>33737</v>
      </c>
      <c r="G10" s="577">
        <v>1.3396735893261327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6" t="s">
        <v>924</v>
      </c>
      <c r="B11" s="654">
        <v>1520</v>
      </c>
      <c r="C11" s="572"/>
      <c r="D11" s="654"/>
      <c r="E11" s="572"/>
      <c r="F11" s="654"/>
      <c r="G11" s="577"/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x14ac:dyDescent="0.3">
      <c r="A12" s="606" t="s">
        <v>925</v>
      </c>
      <c r="B12" s="654"/>
      <c r="C12" s="572"/>
      <c r="D12" s="654"/>
      <c r="E12" s="572"/>
      <c r="F12" s="654">
        <v>354</v>
      </c>
      <c r="G12" s="577"/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" customHeight="1" x14ac:dyDescent="0.3">
      <c r="A13" s="606" t="s">
        <v>926</v>
      </c>
      <c r="B13" s="654">
        <v>1520</v>
      </c>
      <c r="C13" s="572">
        <v>0.22912270123605669</v>
      </c>
      <c r="D13" s="654">
        <v>6634</v>
      </c>
      <c r="E13" s="572">
        <v>1</v>
      </c>
      <c r="F13" s="654">
        <v>1529</v>
      </c>
      <c r="G13" s="577">
        <v>0.2304793488091649</v>
      </c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" customHeight="1" thickBot="1" x14ac:dyDescent="0.35">
      <c r="A14" s="641" t="s">
        <v>927</v>
      </c>
      <c r="B14" s="639"/>
      <c r="C14" s="580"/>
      <c r="D14" s="639">
        <v>2629</v>
      </c>
      <c r="E14" s="580">
        <v>1</v>
      </c>
      <c r="F14" s="639"/>
      <c r="G14" s="585"/>
      <c r="H14" s="639"/>
      <c r="I14" s="580"/>
      <c r="J14" s="639"/>
      <c r="K14" s="580"/>
      <c r="L14" s="639"/>
      <c r="M14" s="585"/>
      <c r="N14" s="639"/>
      <c r="O14" s="580"/>
      <c r="P14" s="639"/>
      <c r="Q14" s="580"/>
      <c r="R14" s="639"/>
      <c r="S14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936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61</v>
      </c>
      <c r="G3" s="103">
        <f t="shared" si="0"/>
        <v>103107</v>
      </c>
      <c r="H3" s="103"/>
      <c r="I3" s="103"/>
      <c r="J3" s="103">
        <f t="shared" si="0"/>
        <v>63</v>
      </c>
      <c r="K3" s="103">
        <f t="shared" si="0"/>
        <v>120899</v>
      </c>
      <c r="L3" s="103"/>
      <c r="M3" s="103"/>
      <c r="N3" s="103">
        <f t="shared" si="0"/>
        <v>93</v>
      </c>
      <c r="O3" s="103">
        <f t="shared" si="0"/>
        <v>212791</v>
      </c>
      <c r="P3" s="75">
        <f>IF(K3=0,0,O3/K3)</f>
        <v>1.7600724571749973</v>
      </c>
      <c r="Q3" s="104">
        <f>IF(N3=0,0,O3/N3)</f>
        <v>2288.0752688172042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928</v>
      </c>
      <c r="B6" s="565" t="s">
        <v>829</v>
      </c>
      <c r="C6" s="565" t="s">
        <v>826</v>
      </c>
      <c r="D6" s="565" t="s">
        <v>836</v>
      </c>
      <c r="E6" s="565" t="s">
        <v>837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354</v>
      </c>
      <c r="P6" s="570"/>
      <c r="Q6" s="591">
        <v>354</v>
      </c>
    </row>
    <row r="7" spans="1:17" ht="14.4" customHeight="1" x14ac:dyDescent="0.3">
      <c r="A7" s="571" t="s">
        <v>928</v>
      </c>
      <c r="B7" s="572" t="s">
        <v>852</v>
      </c>
      <c r="C7" s="572" t="s">
        <v>826</v>
      </c>
      <c r="D7" s="572" t="s">
        <v>880</v>
      </c>
      <c r="E7" s="572" t="s">
        <v>881</v>
      </c>
      <c r="F7" s="592"/>
      <c r="G7" s="592"/>
      <c r="H7" s="592"/>
      <c r="I7" s="592"/>
      <c r="J7" s="592"/>
      <c r="K7" s="592"/>
      <c r="L7" s="592"/>
      <c r="M7" s="592"/>
      <c r="N7" s="592">
        <v>1</v>
      </c>
      <c r="O7" s="592">
        <v>4487</v>
      </c>
      <c r="P7" s="577"/>
      <c r="Q7" s="593">
        <v>4487</v>
      </c>
    </row>
    <row r="8" spans="1:17" ht="14.4" customHeight="1" x14ac:dyDescent="0.3">
      <c r="A8" s="571" t="s">
        <v>928</v>
      </c>
      <c r="B8" s="572" t="s">
        <v>852</v>
      </c>
      <c r="C8" s="572" t="s">
        <v>826</v>
      </c>
      <c r="D8" s="572" t="s">
        <v>882</v>
      </c>
      <c r="E8" s="572" t="s">
        <v>883</v>
      </c>
      <c r="F8" s="592"/>
      <c r="G8" s="592"/>
      <c r="H8" s="592"/>
      <c r="I8" s="592"/>
      <c r="J8" s="592"/>
      <c r="K8" s="592"/>
      <c r="L8" s="592"/>
      <c r="M8" s="592"/>
      <c r="N8" s="592">
        <v>1</v>
      </c>
      <c r="O8" s="592">
        <v>1110</v>
      </c>
      <c r="P8" s="577"/>
      <c r="Q8" s="593">
        <v>1110</v>
      </c>
    </row>
    <row r="9" spans="1:17" ht="14.4" customHeight="1" x14ac:dyDescent="0.3">
      <c r="A9" s="571" t="s">
        <v>929</v>
      </c>
      <c r="B9" s="572" t="s">
        <v>829</v>
      </c>
      <c r="C9" s="572" t="s">
        <v>826</v>
      </c>
      <c r="D9" s="572" t="s">
        <v>840</v>
      </c>
      <c r="E9" s="572" t="s">
        <v>841</v>
      </c>
      <c r="F9" s="592"/>
      <c r="G9" s="592"/>
      <c r="H9" s="592"/>
      <c r="I9" s="592"/>
      <c r="J9" s="592"/>
      <c r="K9" s="592"/>
      <c r="L9" s="592"/>
      <c r="M9" s="592"/>
      <c r="N9" s="592">
        <v>1</v>
      </c>
      <c r="O9" s="592">
        <v>1529</v>
      </c>
      <c r="P9" s="577"/>
      <c r="Q9" s="593">
        <v>1529</v>
      </c>
    </row>
    <row r="10" spans="1:17" ht="14.4" customHeight="1" x14ac:dyDescent="0.3">
      <c r="A10" s="571" t="s">
        <v>929</v>
      </c>
      <c r="B10" s="572" t="s">
        <v>852</v>
      </c>
      <c r="C10" s="572" t="s">
        <v>826</v>
      </c>
      <c r="D10" s="572" t="s">
        <v>855</v>
      </c>
      <c r="E10" s="572" t="s">
        <v>856</v>
      </c>
      <c r="F10" s="592"/>
      <c r="G10" s="592"/>
      <c r="H10" s="592"/>
      <c r="I10" s="592"/>
      <c r="J10" s="592"/>
      <c r="K10" s="592"/>
      <c r="L10" s="592"/>
      <c r="M10" s="592"/>
      <c r="N10" s="592">
        <v>2</v>
      </c>
      <c r="O10" s="592">
        <v>604</v>
      </c>
      <c r="P10" s="577"/>
      <c r="Q10" s="593">
        <v>302</v>
      </c>
    </row>
    <row r="11" spans="1:17" ht="14.4" customHeight="1" x14ac:dyDescent="0.3">
      <c r="A11" s="571" t="s">
        <v>929</v>
      </c>
      <c r="B11" s="572" t="s">
        <v>852</v>
      </c>
      <c r="C11" s="572" t="s">
        <v>826</v>
      </c>
      <c r="D11" s="572" t="s">
        <v>864</v>
      </c>
      <c r="E11" s="572" t="s">
        <v>865</v>
      </c>
      <c r="F11" s="592"/>
      <c r="G11" s="592"/>
      <c r="H11" s="592"/>
      <c r="I11" s="592"/>
      <c r="J11" s="592"/>
      <c r="K11" s="592"/>
      <c r="L11" s="592"/>
      <c r="M11" s="592"/>
      <c r="N11" s="592">
        <v>1</v>
      </c>
      <c r="O11" s="592">
        <v>969</v>
      </c>
      <c r="P11" s="577"/>
      <c r="Q11" s="593">
        <v>969</v>
      </c>
    </row>
    <row r="12" spans="1:17" ht="14.4" customHeight="1" x14ac:dyDescent="0.3">
      <c r="A12" s="571" t="s">
        <v>929</v>
      </c>
      <c r="B12" s="572" t="s">
        <v>852</v>
      </c>
      <c r="C12" s="572" t="s">
        <v>826</v>
      </c>
      <c r="D12" s="572" t="s">
        <v>872</v>
      </c>
      <c r="E12" s="572" t="s">
        <v>873</v>
      </c>
      <c r="F12" s="592"/>
      <c r="G12" s="592"/>
      <c r="H12" s="592"/>
      <c r="I12" s="592"/>
      <c r="J12" s="592"/>
      <c r="K12" s="592"/>
      <c r="L12" s="592"/>
      <c r="M12" s="592"/>
      <c r="N12" s="592">
        <v>1</v>
      </c>
      <c r="O12" s="592">
        <v>12505</v>
      </c>
      <c r="P12" s="577"/>
      <c r="Q12" s="593">
        <v>12505</v>
      </c>
    </row>
    <row r="13" spans="1:17" ht="14.4" customHeight="1" x14ac:dyDescent="0.3">
      <c r="A13" s="571" t="s">
        <v>929</v>
      </c>
      <c r="B13" s="572" t="s">
        <v>852</v>
      </c>
      <c r="C13" s="572" t="s">
        <v>826</v>
      </c>
      <c r="D13" s="572" t="s">
        <v>882</v>
      </c>
      <c r="E13" s="572" t="s">
        <v>883</v>
      </c>
      <c r="F13" s="592"/>
      <c r="G13" s="592"/>
      <c r="H13" s="592"/>
      <c r="I13" s="592"/>
      <c r="J13" s="592"/>
      <c r="K13" s="592"/>
      <c r="L13" s="592"/>
      <c r="M13" s="592"/>
      <c r="N13" s="592">
        <v>1</v>
      </c>
      <c r="O13" s="592">
        <v>1110</v>
      </c>
      <c r="P13" s="577"/>
      <c r="Q13" s="593">
        <v>1110</v>
      </c>
    </row>
    <row r="14" spans="1:17" ht="14.4" customHeight="1" x14ac:dyDescent="0.3">
      <c r="A14" s="571" t="s">
        <v>929</v>
      </c>
      <c r="B14" s="572" t="s">
        <v>852</v>
      </c>
      <c r="C14" s="572" t="s">
        <v>826</v>
      </c>
      <c r="D14" s="572" t="s">
        <v>884</v>
      </c>
      <c r="E14" s="572" t="s">
        <v>885</v>
      </c>
      <c r="F14" s="592"/>
      <c r="G14" s="592"/>
      <c r="H14" s="592"/>
      <c r="I14" s="592"/>
      <c r="J14" s="592"/>
      <c r="K14" s="592"/>
      <c r="L14" s="592"/>
      <c r="M14" s="592"/>
      <c r="N14" s="592">
        <v>2</v>
      </c>
      <c r="O14" s="592">
        <v>14894</v>
      </c>
      <c r="P14" s="577"/>
      <c r="Q14" s="593">
        <v>7447</v>
      </c>
    </row>
    <row r="15" spans="1:17" ht="14.4" customHeight="1" x14ac:dyDescent="0.3">
      <c r="A15" s="571" t="s">
        <v>851</v>
      </c>
      <c r="B15" s="572" t="s">
        <v>829</v>
      </c>
      <c r="C15" s="572" t="s">
        <v>826</v>
      </c>
      <c r="D15" s="572" t="s">
        <v>832</v>
      </c>
      <c r="E15" s="572" t="s">
        <v>833</v>
      </c>
      <c r="F15" s="592"/>
      <c r="G15" s="592"/>
      <c r="H15" s="592"/>
      <c r="I15" s="592"/>
      <c r="J15" s="592">
        <v>1</v>
      </c>
      <c r="K15" s="592">
        <v>2483</v>
      </c>
      <c r="L15" s="592">
        <v>1</v>
      </c>
      <c r="M15" s="592">
        <v>2483</v>
      </c>
      <c r="N15" s="592"/>
      <c r="O15" s="592"/>
      <c r="P15" s="577"/>
      <c r="Q15" s="593"/>
    </row>
    <row r="16" spans="1:17" ht="14.4" customHeight="1" x14ac:dyDescent="0.3">
      <c r="A16" s="571" t="s">
        <v>851</v>
      </c>
      <c r="B16" s="572" t="s">
        <v>829</v>
      </c>
      <c r="C16" s="572" t="s">
        <v>826</v>
      </c>
      <c r="D16" s="572" t="s">
        <v>836</v>
      </c>
      <c r="E16" s="572" t="s">
        <v>837</v>
      </c>
      <c r="F16" s="592">
        <v>1</v>
      </c>
      <c r="G16" s="592">
        <v>351</v>
      </c>
      <c r="H16" s="592">
        <v>0.5</v>
      </c>
      <c r="I16" s="592">
        <v>351</v>
      </c>
      <c r="J16" s="592">
        <v>2</v>
      </c>
      <c r="K16" s="592">
        <v>702</v>
      </c>
      <c r="L16" s="592">
        <v>1</v>
      </c>
      <c r="M16" s="592">
        <v>351</v>
      </c>
      <c r="N16" s="592"/>
      <c r="O16" s="592"/>
      <c r="P16" s="577"/>
      <c r="Q16" s="593"/>
    </row>
    <row r="17" spans="1:17" ht="14.4" customHeight="1" x14ac:dyDescent="0.3">
      <c r="A17" s="571" t="s">
        <v>851</v>
      </c>
      <c r="B17" s="572" t="s">
        <v>829</v>
      </c>
      <c r="C17" s="572" t="s">
        <v>826</v>
      </c>
      <c r="D17" s="572" t="s">
        <v>840</v>
      </c>
      <c r="E17" s="572" t="s">
        <v>841</v>
      </c>
      <c r="F17" s="592">
        <v>4</v>
      </c>
      <c r="G17" s="592">
        <v>6080</v>
      </c>
      <c r="H17" s="592">
        <v>0.57067767974469685</v>
      </c>
      <c r="I17" s="592">
        <v>1520</v>
      </c>
      <c r="J17" s="592">
        <v>7</v>
      </c>
      <c r="K17" s="592">
        <v>10654</v>
      </c>
      <c r="L17" s="592">
        <v>1</v>
      </c>
      <c r="M17" s="592">
        <v>1522</v>
      </c>
      <c r="N17" s="592">
        <v>3</v>
      </c>
      <c r="O17" s="592">
        <v>4587</v>
      </c>
      <c r="P17" s="577">
        <v>0.43054251924159942</v>
      </c>
      <c r="Q17" s="593">
        <v>1529</v>
      </c>
    </row>
    <row r="18" spans="1:17" ht="14.4" customHeight="1" x14ac:dyDescent="0.3">
      <c r="A18" s="571" t="s">
        <v>851</v>
      </c>
      <c r="B18" s="572" t="s">
        <v>852</v>
      </c>
      <c r="C18" s="572" t="s">
        <v>826</v>
      </c>
      <c r="D18" s="572" t="s">
        <v>855</v>
      </c>
      <c r="E18" s="572" t="s">
        <v>856</v>
      </c>
      <c r="F18" s="592">
        <v>2</v>
      </c>
      <c r="G18" s="592">
        <v>630</v>
      </c>
      <c r="H18" s="592">
        <v>0.52675585284280935</v>
      </c>
      <c r="I18" s="592">
        <v>315</v>
      </c>
      <c r="J18" s="592">
        <v>4</v>
      </c>
      <c r="K18" s="592">
        <v>1196</v>
      </c>
      <c r="L18" s="592">
        <v>1</v>
      </c>
      <c r="M18" s="592">
        <v>299</v>
      </c>
      <c r="N18" s="592">
        <v>8</v>
      </c>
      <c r="O18" s="592">
        <v>2416</v>
      </c>
      <c r="P18" s="577">
        <v>2.020066889632107</v>
      </c>
      <c r="Q18" s="593">
        <v>302</v>
      </c>
    </row>
    <row r="19" spans="1:17" ht="14.4" customHeight="1" x14ac:dyDescent="0.3">
      <c r="A19" s="571" t="s">
        <v>851</v>
      </c>
      <c r="B19" s="572" t="s">
        <v>852</v>
      </c>
      <c r="C19" s="572" t="s">
        <v>826</v>
      </c>
      <c r="D19" s="572" t="s">
        <v>857</v>
      </c>
      <c r="E19" s="572"/>
      <c r="F19" s="592">
        <v>4</v>
      </c>
      <c r="G19" s="592">
        <v>5140</v>
      </c>
      <c r="H19" s="592"/>
      <c r="I19" s="592">
        <v>1285</v>
      </c>
      <c r="J19" s="592"/>
      <c r="K19" s="592"/>
      <c r="L19" s="592"/>
      <c r="M19" s="592"/>
      <c r="N19" s="592"/>
      <c r="O19" s="592"/>
      <c r="P19" s="577"/>
      <c r="Q19" s="593"/>
    </row>
    <row r="20" spans="1:17" ht="14.4" customHeight="1" x14ac:dyDescent="0.3">
      <c r="A20" s="571" t="s">
        <v>851</v>
      </c>
      <c r="B20" s="572" t="s">
        <v>852</v>
      </c>
      <c r="C20" s="572" t="s">
        <v>826</v>
      </c>
      <c r="D20" s="572" t="s">
        <v>866</v>
      </c>
      <c r="E20" s="572" t="s">
        <v>867</v>
      </c>
      <c r="F20" s="592">
        <v>1</v>
      </c>
      <c r="G20" s="592">
        <v>6936</v>
      </c>
      <c r="H20" s="592">
        <v>0.91879719168101737</v>
      </c>
      <c r="I20" s="592">
        <v>6936</v>
      </c>
      <c r="J20" s="592">
        <v>1</v>
      </c>
      <c r="K20" s="592">
        <v>7549</v>
      </c>
      <c r="L20" s="592">
        <v>1</v>
      </c>
      <c r="M20" s="592">
        <v>7549</v>
      </c>
      <c r="N20" s="592">
        <v>2</v>
      </c>
      <c r="O20" s="592">
        <v>15188</v>
      </c>
      <c r="P20" s="577">
        <v>2.0119221088885944</v>
      </c>
      <c r="Q20" s="593">
        <v>7594</v>
      </c>
    </row>
    <row r="21" spans="1:17" ht="14.4" customHeight="1" x14ac:dyDescent="0.3">
      <c r="A21" s="571" t="s">
        <v>851</v>
      </c>
      <c r="B21" s="572" t="s">
        <v>852</v>
      </c>
      <c r="C21" s="572" t="s">
        <v>826</v>
      </c>
      <c r="D21" s="572" t="s">
        <v>882</v>
      </c>
      <c r="E21" s="572" t="s">
        <v>883</v>
      </c>
      <c r="F21" s="592"/>
      <c r="G21" s="592"/>
      <c r="H21" s="592"/>
      <c r="I21" s="592"/>
      <c r="J21" s="592">
        <v>4</v>
      </c>
      <c r="K21" s="592">
        <v>4428</v>
      </c>
      <c r="L21" s="592">
        <v>1</v>
      </c>
      <c r="M21" s="592">
        <v>1107</v>
      </c>
      <c r="N21" s="592">
        <v>2</v>
      </c>
      <c r="O21" s="592">
        <v>2220</v>
      </c>
      <c r="P21" s="577">
        <v>0.50135501355013545</v>
      </c>
      <c r="Q21" s="593">
        <v>1110</v>
      </c>
    </row>
    <row r="22" spans="1:17" ht="14.4" customHeight="1" x14ac:dyDescent="0.3">
      <c r="A22" s="571" t="s">
        <v>851</v>
      </c>
      <c r="B22" s="572" t="s">
        <v>852</v>
      </c>
      <c r="C22" s="572" t="s">
        <v>826</v>
      </c>
      <c r="D22" s="572" t="s">
        <v>884</v>
      </c>
      <c r="E22" s="572" t="s">
        <v>885</v>
      </c>
      <c r="F22" s="592"/>
      <c r="G22" s="592"/>
      <c r="H22" s="592"/>
      <c r="I22" s="592"/>
      <c r="J22" s="592">
        <v>2</v>
      </c>
      <c r="K22" s="592">
        <v>14860</v>
      </c>
      <c r="L22" s="592">
        <v>1</v>
      </c>
      <c r="M22" s="592">
        <v>7430</v>
      </c>
      <c r="N22" s="592"/>
      <c r="O22" s="592"/>
      <c r="P22" s="577"/>
      <c r="Q22" s="593"/>
    </row>
    <row r="23" spans="1:17" ht="14.4" customHeight="1" x14ac:dyDescent="0.3">
      <c r="A23" s="571" t="s">
        <v>851</v>
      </c>
      <c r="B23" s="572" t="s">
        <v>852</v>
      </c>
      <c r="C23" s="572" t="s">
        <v>826</v>
      </c>
      <c r="D23" s="572" t="s">
        <v>886</v>
      </c>
      <c r="E23" s="572" t="s">
        <v>887</v>
      </c>
      <c r="F23" s="592"/>
      <c r="G23" s="592"/>
      <c r="H23" s="592"/>
      <c r="I23" s="592"/>
      <c r="J23" s="592">
        <v>4</v>
      </c>
      <c r="K23" s="592">
        <v>15340</v>
      </c>
      <c r="L23" s="592">
        <v>1</v>
      </c>
      <c r="M23" s="592">
        <v>3835</v>
      </c>
      <c r="N23" s="592">
        <v>2</v>
      </c>
      <c r="O23" s="592">
        <v>7678</v>
      </c>
      <c r="P23" s="577">
        <v>0.50052151238591913</v>
      </c>
      <c r="Q23" s="593">
        <v>3839</v>
      </c>
    </row>
    <row r="24" spans="1:17" ht="14.4" customHeight="1" x14ac:dyDescent="0.3">
      <c r="A24" s="571" t="s">
        <v>930</v>
      </c>
      <c r="B24" s="572" t="s">
        <v>829</v>
      </c>
      <c r="C24" s="572" t="s">
        <v>826</v>
      </c>
      <c r="D24" s="572" t="s">
        <v>832</v>
      </c>
      <c r="E24" s="572" t="s">
        <v>833</v>
      </c>
      <c r="F24" s="592"/>
      <c r="G24" s="592"/>
      <c r="H24" s="592"/>
      <c r="I24" s="592"/>
      <c r="J24" s="592">
        <v>1</v>
      </c>
      <c r="K24" s="592">
        <v>2483</v>
      </c>
      <c r="L24" s="592">
        <v>1</v>
      </c>
      <c r="M24" s="592">
        <v>2483</v>
      </c>
      <c r="N24" s="592">
        <v>2</v>
      </c>
      <c r="O24" s="592">
        <v>4996</v>
      </c>
      <c r="P24" s="577">
        <v>2.0120821586790174</v>
      </c>
      <c r="Q24" s="593">
        <v>2498</v>
      </c>
    </row>
    <row r="25" spans="1:17" ht="14.4" customHeight="1" x14ac:dyDescent="0.3">
      <c r="A25" s="571" t="s">
        <v>930</v>
      </c>
      <c r="B25" s="572" t="s">
        <v>829</v>
      </c>
      <c r="C25" s="572" t="s">
        <v>826</v>
      </c>
      <c r="D25" s="572" t="s">
        <v>836</v>
      </c>
      <c r="E25" s="572" t="s">
        <v>837</v>
      </c>
      <c r="F25" s="592">
        <v>4</v>
      </c>
      <c r="G25" s="592">
        <v>1404</v>
      </c>
      <c r="H25" s="592">
        <v>4</v>
      </c>
      <c r="I25" s="592">
        <v>351</v>
      </c>
      <c r="J25" s="592">
        <v>1</v>
      </c>
      <c r="K25" s="592">
        <v>351</v>
      </c>
      <c r="L25" s="592">
        <v>1</v>
      </c>
      <c r="M25" s="592">
        <v>351</v>
      </c>
      <c r="N25" s="592">
        <v>4</v>
      </c>
      <c r="O25" s="592">
        <v>1416</v>
      </c>
      <c r="P25" s="577">
        <v>4.0341880341880341</v>
      </c>
      <c r="Q25" s="593">
        <v>354</v>
      </c>
    </row>
    <row r="26" spans="1:17" ht="14.4" customHeight="1" x14ac:dyDescent="0.3">
      <c r="A26" s="571" t="s">
        <v>930</v>
      </c>
      <c r="B26" s="572" t="s">
        <v>829</v>
      </c>
      <c r="C26" s="572" t="s">
        <v>826</v>
      </c>
      <c r="D26" s="572" t="s">
        <v>840</v>
      </c>
      <c r="E26" s="572" t="s">
        <v>841</v>
      </c>
      <c r="F26" s="592">
        <v>9</v>
      </c>
      <c r="G26" s="592">
        <v>13680</v>
      </c>
      <c r="H26" s="592">
        <v>2.2470433639947438</v>
      </c>
      <c r="I26" s="592">
        <v>1520</v>
      </c>
      <c r="J26" s="592">
        <v>4</v>
      </c>
      <c r="K26" s="592">
        <v>6088</v>
      </c>
      <c r="L26" s="592">
        <v>1</v>
      </c>
      <c r="M26" s="592">
        <v>1522</v>
      </c>
      <c r="N26" s="592">
        <v>6</v>
      </c>
      <c r="O26" s="592">
        <v>9174</v>
      </c>
      <c r="P26" s="577">
        <v>1.5068988173455979</v>
      </c>
      <c r="Q26" s="593">
        <v>1529</v>
      </c>
    </row>
    <row r="27" spans="1:17" ht="14.4" customHeight="1" x14ac:dyDescent="0.3">
      <c r="A27" s="571" t="s">
        <v>930</v>
      </c>
      <c r="B27" s="572" t="s">
        <v>852</v>
      </c>
      <c r="C27" s="572" t="s">
        <v>826</v>
      </c>
      <c r="D27" s="572" t="s">
        <v>855</v>
      </c>
      <c r="E27" s="572" t="s">
        <v>856</v>
      </c>
      <c r="F27" s="592"/>
      <c r="G27" s="592"/>
      <c r="H27" s="592"/>
      <c r="I27" s="592"/>
      <c r="J27" s="592">
        <v>4</v>
      </c>
      <c r="K27" s="592">
        <v>1196</v>
      </c>
      <c r="L27" s="592">
        <v>1</v>
      </c>
      <c r="M27" s="592">
        <v>299</v>
      </c>
      <c r="N27" s="592">
        <v>8</v>
      </c>
      <c r="O27" s="592">
        <v>2416</v>
      </c>
      <c r="P27" s="577">
        <v>2.020066889632107</v>
      </c>
      <c r="Q27" s="593">
        <v>302</v>
      </c>
    </row>
    <row r="28" spans="1:17" ht="14.4" customHeight="1" x14ac:dyDescent="0.3">
      <c r="A28" s="571" t="s">
        <v>930</v>
      </c>
      <c r="B28" s="572" t="s">
        <v>852</v>
      </c>
      <c r="C28" s="572" t="s">
        <v>826</v>
      </c>
      <c r="D28" s="572" t="s">
        <v>857</v>
      </c>
      <c r="E28" s="572"/>
      <c r="F28" s="592">
        <v>4</v>
      </c>
      <c r="G28" s="592">
        <v>5140</v>
      </c>
      <c r="H28" s="592"/>
      <c r="I28" s="592">
        <v>1285</v>
      </c>
      <c r="J28" s="592"/>
      <c r="K28" s="592"/>
      <c r="L28" s="592"/>
      <c r="M28" s="592"/>
      <c r="N28" s="592"/>
      <c r="O28" s="592"/>
      <c r="P28" s="577"/>
      <c r="Q28" s="593"/>
    </row>
    <row r="29" spans="1:17" ht="14.4" customHeight="1" x14ac:dyDescent="0.3">
      <c r="A29" s="571" t="s">
        <v>930</v>
      </c>
      <c r="B29" s="572" t="s">
        <v>852</v>
      </c>
      <c r="C29" s="572" t="s">
        <v>826</v>
      </c>
      <c r="D29" s="572" t="s">
        <v>858</v>
      </c>
      <c r="E29" s="572" t="s">
        <v>859</v>
      </c>
      <c r="F29" s="592"/>
      <c r="G29" s="592"/>
      <c r="H29" s="592"/>
      <c r="I29" s="592"/>
      <c r="J29" s="592">
        <v>1</v>
      </c>
      <c r="K29" s="592">
        <v>10467</v>
      </c>
      <c r="L29" s="592">
        <v>1</v>
      </c>
      <c r="M29" s="592">
        <v>10467</v>
      </c>
      <c r="N29" s="592"/>
      <c r="O29" s="592"/>
      <c r="P29" s="577"/>
      <c r="Q29" s="593"/>
    </row>
    <row r="30" spans="1:17" ht="14.4" customHeight="1" x14ac:dyDescent="0.3">
      <c r="A30" s="571" t="s">
        <v>930</v>
      </c>
      <c r="B30" s="572" t="s">
        <v>852</v>
      </c>
      <c r="C30" s="572" t="s">
        <v>826</v>
      </c>
      <c r="D30" s="572" t="s">
        <v>861</v>
      </c>
      <c r="E30" s="572"/>
      <c r="F30" s="592">
        <v>16</v>
      </c>
      <c r="G30" s="592">
        <v>36752</v>
      </c>
      <c r="H30" s="592"/>
      <c r="I30" s="592">
        <v>2297</v>
      </c>
      <c r="J30" s="592"/>
      <c r="K30" s="592"/>
      <c r="L30" s="592"/>
      <c r="M30" s="592"/>
      <c r="N30" s="592"/>
      <c r="O30" s="592"/>
      <c r="P30" s="577"/>
      <c r="Q30" s="593"/>
    </row>
    <row r="31" spans="1:17" ht="14.4" customHeight="1" x14ac:dyDescent="0.3">
      <c r="A31" s="571" t="s">
        <v>930</v>
      </c>
      <c r="B31" s="572" t="s">
        <v>852</v>
      </c>
      <c r="C31" s="572" t="s">
        <v>826</v>
      </c>
      <c r="D31" s="572" t="s">
        <v>866</v>
      </c>
      <c r="E31" s="572" t="s">
        <v>867</v>
      </c>
      <c r="F31" s="592"/>
      <c r="G31" s="592"/>
      <c r="H31" s="592"/>
      <c r="I31" s="592"/>
      <c r="J31" s="592">
        <v>1</v>
      </c>
      <c r="K31" s="592">
        <v>7549</v>
      </c>
      <c r="L31" s="592">
        <v>1</v>
      </c>
      <c r="M31" s="592">
        <v>7549</v>
      </c>
      <c r="N31" s="592">
        <v>2</v>
      </c>
      <c r="O31" s="592">
        <v>15188</v>
      </c>
      <c r="P31" s="577">
        <v>2.0119221088885944</v>
      </c>
      <c r="Q31" s="593">
        <v>7594</v>
      </c>
    </row>
    <row r="32" spans="1:17" ht="14.4" customHeight="1" x14ac:dyDescent="0.3">
      <c r="A32" s="571" t="s">
        <v>930</v>
      </c>
      <c r="B32" s="572" t="s">
        <v>852</v>
      </c>
      <c r="C32" s="572" t="s">
        <v>826</v>
      </c>
      <c r="D32" s="572" t="s">
        <v>868</v>
      </c>
      <c r="E32" s="572" t="s">
        <v>869</v>
      </c>
      <c r="F32" s="592">
        <v>2</v>
      </c>
      <c r="G32" s="592">
        <v>7124</v>
      </c>
      <c r="H32" s="592"/>
      <c r="I32" s="592">
        <v>3562</v>
      </c>
      <c r="J32" s="592"/>
      <c r="K32" s="592"/>
      <c r="L32" s="592"/>
      <c r="M32" s="592"/>
      <c r="N32" s="592"/>
      <c r="O32" s="592"/>
      <c r="P32" s="577"/>
      <c r="Q32" s="593"/>
    </row>
    <row r="33" spans="1:17" ht="14.4" customHeight="1" x14ac:dyDescent="0.3">
      <c r="A33" s="571" t="s">
        <v>930</v>
      </c>
      <c r="B33" s="572" t="s">
        <v>852</v>
      </c>
      <c r="C33" s="572" t="s">
        <v>826</v>
      </c>
      <c r="D33" s="572" t="s">
        <v>882</v>
      </c>
      <c r="E33" s="572" t="s">
        <v>883</v>
      </c>
      <c r="F33" s="592"/>
      <c r="G33" s="592"/>
      <c r="H33" s="592"/>
      <c r="I33" s="592"/>
      <c r="J33" s="592">
        <v>1</v>
      </c>
      <c r="K33" s="592">
        <v>1107</v>
      </c>
      <c r="L33" s="592">
        <v>1</v>
      </c>
      <c r="M33" s="592">
        <v>1107</v>
      </c>
      <c r="N33" s="592">
        <v>1</v>
      </c>
      <c r="O33" s="592">
        <v>1110</v>
      </c>
      <c r="P33" s="577">
        <v>1.0027100271002709</v>
      </c>
      <c r="Q33" s="593">
        <v>1110</v>
      </c>
    </row>
    <row r="34" spans="1:17" ht="14.4" customHeight="1" x14ac:dyDescent="0.3">
      <c r="A34" s="571" t="s">
        <v>930</v>
      </c>
      <c r="B34" s="572" t="s">
        <v>852</v>
      </c>
      <c r="C34" s="572" t="s">
        <v>826</v>
      </c>
      <c r="D34" s="572" t="s">
        <v>884</v>
      </c>
      <c r="E34" s="572" t="s">
        <v>885</v>
      </c>
      <c r="F34" s="592"/>
      <c r="G34" s="592"/>
      <c r="H34" s="592"/>
      <c r="I34" s="592"/>
      <c r="J34" s="592"/>
      <c r="K34" s="592"/>
      <c r="L34" s="592"/>
      <c r="M34" s="592"/>
      <c r="N34" s="592">
        <v>5</v>
      </c>
      <c r="O34" s="592">
        <v>37235</v>
      </c>
      <c r="P34" s="577"/>
      <c r="Q34" s="593">
        <v>7447</v>
      </c>
    </row>
    <row r="35" spans="1:17" ht="14.4" customHeight="1" x14ac:dyDescent="0.3">
      <c r="A35" s="571" t="s">
        <v>930</v>
      </c>
      <c r="B35" s="572" t="s">
        <v>852</v>
      </c>
      <c r="C35" s="572" t="s">
        <v>826</v>
      </c>
      <c r="D35" s="572" t="s">
        <v>888</v>
      </c>
      <c r="E35" s="572" t="s">
        <v>889</v>
      </c>
      <c r="F35" s="592"/>
      <c r="G35" s="592"/>
      <c r="H35" s="592"/>
      <c r="I35" s="592"/>
      <c r="J35" s="592"/>
      <c r="K35" s="592"/>
      <c r="L35" s="592"/>
      <c r="M35" s="592"/>
      <c r="N35" s="592">
        <v>15</v>
      </c>
      <c r="O35" s="592">
        <v>35985</v>
      </c>
      <c r="P35" s="577"/>
      <c r="Q35" s="593">
        <v>2399</v>
      </c>
    </row>
    <row r="36" spans="1:17" ht="14.4" customHeight="1" x14ac:dyDescent="0.3">
      <c r="A36" s="571" t="s">
        <v>930</v>
      </c>
      <c r="B36" s="572" t="s">
        <v>852</v>
      </c>
      <c r="C36" s="572" t="s">
        <v>826</v>
      </c>
      <c r="D36" s="572" t="s">
        <v>900</v>
      </c>
      <c r="E36" s="572" t="s">
        <v>901</v>
      </c>
      <c r="F36" s="592"/>
      <c r="G36" s="592"/>
      <c r="H36" s="592"/>
      <c r="I36" s="592"/>
      <c r="J36" s="592"/>
      <c r="K36" s="592"/>
      <c r="L36" s="592"/>
      <c r="M36" s="592"/>
      <c r="N36" s="592">
        <v>0</v>
      </c>
      <c r="O36" s="592">
        <v>0</v>
      </c>
      <c r="P36" s="577"/>
      <c r="Q36" s="593"/>
    </row>
    <row r="37" spans="1:17" ht="14.4" customHeight="1" x14ac:dyDescent="0.3">
      <c r="A37" s="571" t="s">
        <v>931</v>
      </c>
      <c r="B37" s="572" t="s">
        <v>829</v>
      </c>
      <c r="C37" s="572" t="s">
        <v>826</v>
      </c>
      <c r="D37" s="572" t="s">
        <v>832</v>
      </c>
      <c r="E37" s="572" t="s">
        <v>833</v>
      </c>
      <c r="F37" s="592"/>
      <c r="G37" s="592"/>
      <c r="H37" s="592"/>
      <c r="I37" s="592"/>
      <c r="J37" s="592"/>
      <c r="K37" s="592"/>
      <c r="L37" s="592"/>
      <c r="M37" s="592"/>
      <c r="N37" s="592">
        <v>1</v>
      </c>
      <c r="O37" s="592">
        <v>2498</v>
      </c>
      <c r="P37" s="577"/>
      <c r="Q37" s="593">
        <v>2498</v>
      </c>
    </row>
    <row r="38" spans="1:17" ht="14.4" customHeight="1" x14ac:dyDescent="0.3">
      <c r="A38" s="571" t="s">
        <v>931</v>
      </c>
      <c r="B38" s="572" t="s">
        <v>829</v>
      </c>
      <c r="C38" s="572" t="s">
        <v>826</v>
      </c>
      <c r="D38" s="572" t="s">
        <v>836</v>
      </c>
      <c r="E38" s="572" t="s">
        <v>837</v>
      </c>
      <c r="F38" s="592"/>
      <c r="G38" s="592"/>
      <c r="H38" s="592"/>
      <c r="I38" s="592"/>
      <c r="J38" s="592"/>
      <c r="K38" s="592"/>
      <c r="L38" s="592"/>
      <c r="M38" s="592"/>
      <c r="N38" s="592">
        <v>1</v>
      </c>
      <c r="O38" s="592">
        <v>354</v>
      </c>
      <c r="P38" s="577"/>
      <c r="Q38" s="593">
        <v>354</v>
      </c>
    </row>
    <row r="39" spans="1:17" ht="14.4" customHeight="1" x14ac:dyDescent="0.3">
      <c r="A39" s="571" t="s">
        <v>931</v>
      </c>
      <c r="B39" s="572" t="s">
        <v>829</v>
      </c>
      <c r="C39" s="572" t="s">
        <v>826</v>
      </c>
      <c r="D39" s="572" t="s">
        <v>840</v>
      </c>
      <c r="E39" s="572" t="s">
        <v>841</v>
      </c>
      <c r="F39" s="592">
        <v>6</v>
      </c>
      <c r="G39" s="592">
        <v>9120</v>
      </c>
      <c r="H39" s="592">
        <v>0.59921156373193163</v>
      </c>
      <c r="I39" s="592">
        <v>1520</v>
      </c>
      <c r="J39" s="592">
        <v>10</v>
      </c>
      <c r="K39" s="592">
        <v>15220</v>
      </c>
      <c r="L39" s="592">
        <v>1</v>
      </c>
      <c r="M39" s="592">
        <v>1522</v>
      </c>
      <c r="N39" s="592">
        <v>13</v>
      </c>
      <c r="O39" s="592">
        <v>19877</v>
      </c>
      <c r="P39" s="577">
        <v>1.3059789750328514</v>
      </c>
      <c r="Q39" s="593">
        <v>1529</v>
      </c>
    </row>
    <row r="40" spans="1:17" ht="14.4" customHeight="1" x14ac:dyDescent="0.3">
      <c r="A40" s="571" t="s">
        <v>931</v>
      </c>
      <c r="B40" s="572" t="s">
        <v>852</v>
      </c>
      <c r="C40" s="572" t="s">
        <v>826</v>
      </c>
      <c r="D40" s="572" t="s">
        <v>857</v>
      </c>
      <c r="E40" s="572"/>
      <c r="F40" s="592">
        <v>6</v>
      </c>
      <c r="G40" s="592">
        <v>7710</v>
      </c>
      <c r="H40" s="592"/>
      <c r="I40" s="592">
        <v>1285</v>
      </c>
      <c r="J40" s="592"/>
      <c r="K40" s="592"/>
      <c r="L40" s="592"/>
      <c r="M40" s="592"/>
      <c r="N40" s="592"/>
      <c r="O40" s="592"/>
      <c r="P40" s="577"/>
      <c r="Q40" s="593"/>
    </row>
    <row r="41" spans="1:17" ht="14.4" customHeight="1" x14ac:dyDescent="0.3">
      <c r="A41" s="571" t="s">
        <v>931</v>
      </c>
      <c r="B41" s="572" t="s">
        <v>852</v>
      </c>
      <c r="C41" s="572" t="s">
        <v>826</v>
      </c>
      <c r="D41" s="572" t="s">
        <v>882</v>
      </c>
      <c r="E41" s="572" t="s">
        <v>883</v>
      </c>
      <c r="F41" s="592"/>
      <c r="G41" s="592"/>
      <c r="H41" s="592"/>
      <c r="I41" s="592"/>
      <c r="J41" s="592">
        <v>9</v>
      </c>
      <c r="K41" s="592">
        <v>9963</v>
      </c>
      <c r="L41" s="592">
        <v>1</v>
      </c>
      <c r="M41" s="592">
        <v>1107</v>
      </c>
      <c r="N41" s="592">
        <v>3</v>
      </c>
      <c r="O41" s="592">
        <v>3330</v>
      </c>
      <c r="P41" s="577">
        <v>0.33423667570009036</v>
      </c>
      <c r="Q41" s="593">
        <v>1110</v>
      </c>
    </row>
    <row r="42" spans="1:17" ht="14.4" customHeight="1" x14ac:dyDescent="0.3">
      <c r="A42" s="571" t="s">
        <v>931</v>
      </c>
      <c r="B42" s="572" t="s">
        <v>852</v>
      </c>
      <c r="C42" s="572" t="s">
        <v>826</v>
      </c>
      <c r="D42" s="572" t="s">
        <v>886</v>
      </c>
      <c r="E42" s="572" t="s">
        <v>887</v>
      </c>
      <c r="F42" s="592"/>
      <c r="G42" s="592"/>
      <c r="H42" s="592"/>
      <c r="I42" s="592"/>
      <c r="J42" s="592"/>
      <c r="K42" s="592"/>
      <c r="L42" s="592"/>
      <c r="M42" s="592"/>
      <c r="N42" s="592">
        <v>2</v>
      </c>
      <c r="O42" s="592">
        <v>7678</v>
      </c>
      <c r="P42" s="577"/>
      <c r="Q42" s="593">
        <v>3839</v>
      </c>
    </row>
    <row r="43" spans="1:17" ht="14.4" customHeight="1" x14ac:dyDescent="0.3">
      <c r="A43" s="571" t="s">
        <v>932</v>
      </c>
      <c r="B43" s="572" t="s">
        <v>829</v>
      </c>
      <c r="C43" s="572" t="s">
        <v>826</v>
      </c>
      <c r="D43" s="572" t="s">
        <v>840</v>
      </c>
      <c r="E43" s="572" t="s">
        <v>841</v>
      </c>
      <c r="F43" s="592">
        <v>1</v>
      </c>
      <c r="G43" s="592">
        <v>1520</v>
      </c>
      <c r="H43" s="592"/>
      <c r="I43" s="592">
        <v>1520</v>
      </c>
      <c r="J43" s="592"/>
      <c r="K43" s="592"/>
      <c r="L43" s="592"/>
      <c r="M43" s="592"/>
      <c r="N43" s="592"/>
      <c r="O43" s="592"/>
      <c r="P43" s="577"/>
      <c r="Q43" s="593"/>
    </row>
    <row r="44" spans="1:17" ht="14.4" customHeight="1" x14ac:dyDescent="0.3">
      <c r="A44" s="571" t="s">
        <v>933</v>
      </c>
      <c r="B44" s="572" t="s">
        <v>829</v>
      </c>
      <c r="C44" s="572" t="s">
        <v>826</v>
      </c>
      <c r="D44" s="572" t="s">
        <v>836</v>
      </c>
      <c r="E44" s="572" t="s">
        <v>837</v>
      </c>
      <c r="F44" s="592"/>
      <c r="G44" s="592"/>
      <c r="H44" s="592"/>
      <c r="I44" s="592"/>
      <c r="J44" s="592"/>
      <c r="K44" s="592"/>
      <c r="L44" s="592"/>
      <c r="M44" s="592"/>
      <c r="N44" s="592">
        <v>1</v>
      </c>
      <c r="O44" s="592">
        <v>354</v>
      </c>
      <c r="P44" s="577"/>
      <c r="Q44" s="593">
        <v>354</v>
      </c>
    </row>
    <row r="45" spans="1:17" ht="14.4" customHeight="1" x14ac:dyDescent="0.3">
      <c r="A45" s="571" t="s">
        <v>934</v>
      </c>
      <c r="B45" s="572" t="s">
        <v>829</v>
      </c>
      <c r="C45" s="572" t="s">
        <v>826</v>
      </c>
      <c r="D45" s="572" t="s">
        <v>832</v>
      </c>
      <c r="E45" s="572" t="s">
        <v>833</v>
      </c>
      <c r="F45" s="592"/>
      <c r="G45" s="592"/>
      <c r="H45" s="592"/>
      <c r="I45" s="592"/>
      <c r="J45" s="592">
        <v>1</v>
      </c>
      <c r="K45" s="592">
        <v>2483</v>
      </c>
      <c r="L45" s="592">
        <v>1</v>
      </c>
      <c r="M45" s="592">
        <v>2483</v>
      </c>
      <c r="N45" s="592"/>
      <c r="O45" s="592"/>
      <c r="P45" s="577"/>
      <c r="Q45" s="593"/>
    </row>
    <row r="46" spans="1:17" ht="14.4" customHeight="1" x14ac:dyDescent="0.3">
      <c r="A46" s="571" t="s">
        <v>934</v>
      </c>
      <c r="B46" s="572" t="s">
        <v>829</v>
      </c>
      <c r="C46" s="572" t="s">
        <v>826</v>
      </c>
      <c r="D46" s="572" t="s">
        <v>840</v>
      </c>
      <c r="E46" s="572" t="s">
        <v>841</v>
      </c>
      <c r="F46" s="592">
        <v>1</v>
      </c>
      <c r="G46" s="592">
        <v>1520</v>
      </c>
      <c r="H46" s="592">
        <v>0.49934296977660975</v>
      </c>
      <c r="I46" s="592">
        <v>1520</v>
      </c>
      <c r="J46" s="592">
        <v>2</v>
      </c>
      <c r="K46" s="592">
        <v>3044</v>
      </c>
      <c r="L46" s="592">
        <v>1</v>
      </c>
      <c r="M46" s="592">
        <v>1522</v>
      </c>
      <c r="N46" s="592">
        <v>1</v>
      </c>
      <c r="O46" s="592">
        <v>1529</v>
      </c>
      <c r="P46" s="577">
        <v>0.50229960578186594</v>
      </c>
      <c r="Q46" s="593">
        <v>1529</v>
      </c>
    </row>
    <row r="47" spans="1:17" ht="14.4" customHeight="1" x14ac:dyDescent="0.3">
      <c r="A47" s="571" t="s">
        <v>934</v>
      </c>
      <c r="B47" s="572" t="s">
        <v>852</v>
      </c>
      <c r="C47" s="572" t="s">
        <v>826</v>
      </c>
      <c r="D47" s="572" t="s">
        <v>882</v>
      </c>
      <c r="E47" s="572" t="s">
        <v>883</v>
      </c>
      <c r="F47" s="592"/>
      <c r="G47" s="592"/>
      <c r="H47" s="592"/>
      <c r="I47" s="592"/>
      <c r="J47" s="592">
        <v>1</v>
      </c>
      <c r="K47" s="592">
        <v>1107</v>
      </c>
      <c r="L47" s="592">
        <v>1</v>
      </c>
      <c r="M47" s="592">
        <v>1107</v>
      </c>
      <c r="N47" s="592"/>
      <c r="O47" s="592"/>
      <c r="P47" s="577"/>
      <c r="Q47" s="593"/>
    </row>
    <row r="48" spans="1:17" ht="14.4" customHeight="1" x14ac:dyDescent="0.3">
      <c r="A48" s="571" t="s">
        <v>935</v>
      </c>
      <c r="B48" s="572" t="s">
        <v>829</v>
      </c>
      <c r="C48" s="572" t="s">
        <v>826</v>
      </c>
      <c r="D48" s="572" t="s">
        <v>840</v>
      </c>
      <c r="E48" s="572" t="s">
        <v>841</v>
      </c>
      <c r="F48" s="592"/>
      <c r="G48" s="592"/>
      <c r="H48" s="592"/>
      <c r="I48" s="592"/>
      <c r="J48" s="592">
        <v>1</v>
      </c>
      <c r="K48" s="592">
        <v>1522</v>
      </c>
      <c r="L48" s="592">
        <v>1</v>
      </c>
      <c r="M48" s="592">
        <v>1522</v>
      </c>
      <c r="N48" s="592"/>
      <c r="O48" s="592"/>
      <c r="P48" s="577"/>
      <c r="Q48" s="593"/>
    </row>
    <row r="49" spans="1:17" ht="14.4" customHeight="1" thickBot="1" x14ac:dyDescent="0.35">
      <c r="A49" s="579" t="s">
        <v>935</v>
      </c>
      <c r="B49" s="580" t="s">
        <v>852</v>
      </c>
      <c r="C49" s="580" t="s">
        <v>826</v>
      </c>
      <c r="D49" s="580" t="s">
        <v>882</v>
      </c>
      <c r="E49" s="580" t="s">
        <v>883</v>
      </c>
      <c r="F49" s="594"/>
      <c r="G49" s="594"/>
      <c r="H49" s="594"/>
      <c r="I49" s="594"/>
      <c r="J49" s="594">
        <v>1</v>
      </c>
      <c r="K49" s="594">
        <v>1107</v>
      </c>
      <c r="L49" s="594">
        <v>1</v>
      </c>
      <c r="M49" s="594">
        <v>1107</v>
      </c>
      <c r="N49" s="594"/>
      <c r="O49" s="594"/>
      <c r="P49" s="585"/>
      <c r="Q49" s="59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7.3457600000000012</v>
      </c>
      <c r="C5" s="29">
        <v>8.3164200000000026</v>
      </c>
      <c r="D5" s="8"/>
      <c r="E5" s="117">
        <v>7.6932800000000006</v>
      </c>
      <c r="F5" s="28">
        <v>10.00000048828125</v>
      </c>
      <c r="G5" s="116">
        <f>E5-F5</f>
        <v>-2.3067204882812495</v>
      </c>
      <c r="H5" s="122">
        <f>IF(F5&lt;0.00000001,"",E5/F5)</f>
        <v>0.76932796243515811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1195.58844</v>
      </c>
      <c r="C6" s="31">
        <v>762.04352999999992</v>
      </c>
      <c r="D6" s="8"/>
      <c r="E6" s="118">
        <v>918.99471000000017</v>
      </c>
      <c r="F6" s="30">
        <v>906.25006640625008</v>
      </c>
      <c r="G6" s="119">
        <f>E6-F6</f>
        <v>12.744643593750084</v>
      </c>
      <c r="H6" s="123">
        <f>IF(F6&lt;0.00000001,"",E6/F6)</f>
        <v>1.0140630539695177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4352.5425300000006</v>
      </c>
      <c r="C7" s="31">
        <v>4633.0591399999994</v>
      </c>
      <c r="D7" s="8"/>
      <c r="E7" s="118">
        <v>5045.3850400000001</v>
      </c>
      <c r="F7" s="30">
        <v>5754.161313476563</v>
      </c>
      <c r="G7" s="119">
        <f>E7-F7</f>
        <v>-708.77627347656289</v>
      </c>
      <c r="H7" s="123">
        <f>IF(F7&lt;0.00000001,"",E7/F7)</f>
        <v>0.87682370464370374</v>
      </c>
    </row>
    <row r="8" spans="1:10" ht="14.4" customHeight="1" thickBot="1" x14ac:dyDescent="0.35">
      <c r="A8" s="1" t="s">
        <v>75</v>
      </c>
      <c r="B8" s="11">
        <v>555.09060999999906</v>
      </c>
      <c r="C8" s="33">
        <v>599.4669300000005</v>
      </c>
      <c r="D8" s="8"/>
      <c r="E8" s="120">
        <v>721.62538999999856</v>
      </c>
      <c r="F8" s="32">
        <v>966.74610685825326</v>
      </c>
      <c r="G8" s="121">
        <f>E8-F8</f>
        <v>-245.1207168582547</v>
      </c>
      <c r="H8" s="124">
        <f>IF(F8&lt;0.00000001,"",E8/F8)</f>
        <v>0.74644768143432005</v>
      </c>
    </row>
    <row r="9" spans="1:10" ht="14.4" customHeight="1" thickBot="1" x14ac:dyDescent="0.35">
      <c r="A9" s="2" t="s">
        <v>76</v>
      </c>
      <c r="B9" s="3">
        <v>6110.5673399999996</v>
      </c>
      <c r="C9" s="35">
        <v>6002.8860199999999</v>
      </c>
      <c r="D9" s="8"/>
      <c r="E9" s="3">
        <v>6693.6984199999988</v>
      </c>
      <c r="F9" s="34">
        <v>7637.1574872293477</v>
      </c>
      <c r="G9" s="34">
        <f>E9-F9</f>
        <v>-943.45906722934888</v>
      </c>
      <c r="H9" s="125">
        <f>IF(F9&lt;0.00000001,"",E9/F9)</f>
        <v>0.87646463113966466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20686.11175</v>
      </c>
      <c r="C11" s="29">
        <f>IF(ISERROR(VLOOKUP("Celkem:",'ZV Vykáz.-A'!A:H,5,0)),0,VLOOKUP("Celkem:",'ZV Vykáz.-A'!A:H,5,0)/1000)</f>
        <v>11359.561550000002</v>
      </c>
      <c r="D11" s="8"/>
      <c r="E11" s="117">
        <f>IF(ISERROR(VLOOKUP("Celkem:",'ZV Vykáz.-A'!A:H,8,0)),0,VLOOKUP("Celkem:",'ZV Vykáz.-A'!A:H,8,0)/1000)</f>
        <v>13013.244350000003</v>
      </c>
      <c r="F11" s="28">
        <f>C11</f>
        <v>11359.561550000002</v>
      </c>
      <c r="G11" s="116">
        <f>E11-F11</f>
        <v>1653.6828000000005</v>
      </c>
      <c r="H11" s="122">
        <f>IF(F11&lt;0.00000001,"",E11/F11)</f>
        <v>1.1455762876693072</v>
      </c>
      <c r="I11" s="116">
        <f>E11-B11</f>
        <v>-7672.8673999999974</v>
      </c>
      <c r="J11" s="122">
        <f>IF(B11&lt;0.00000001,"",E11/B11)</f>
        <v>0.6290812167733747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20686.11175</v>
      </c>
      <c r="C13" s="37">
        <f>SUM(C11:C12)</f>
        <v>11359.561550000002</v>
      </c>
      <c r="D13" s="8"/>
      <c r="E13" s="5">
        <f>SUM(E11:E12)</f>
        <v>13013.244350000003</v>
      </c>
      <c r="F13" s="36">
        <f>SUM(F11:F12)</f>
        <v>11359.561550000002</v>
      </c>
      <c r="G13" s="36">
        <f>E13-F13</f>
        <v>1653.6828000000005</v>
      </c>
      <c r="H13" s="126">
        <f>IF(F13&lt;0.00000001,"",E13/F13)</f>
        <v>1.1455762876693072</v>
      </c>
      <c r="I13" s="36">
        <f>SUM(I11:I12)</f>
        <v>-7672.8673999999974</v>
      </c>
      <c r="J13" s="126">
        <f>IF(B13&lt;0.00000001,"",E13/B13)</f>
        <v>0.6290812167733747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3.3853013311199351</v>
      </c>
      <c r="C15" s="39">
        <f>IF(C9=0,"",C13/C9)</f>
        <v>1.8923500316602717</v>
      </c>
      <c r="D15" s="8"/>
      <c r="E15" s="6">
        <f>IF(E9=0,"",E13/E9)</f>
        <v>1.9441037724552885</v>
      </c>
      <c r="F15" s="38">
        <f>IF(F9=0,"",F13/F9)</f>
        <v>1.4874070056817814</v>
      </c>
      <c r="G15" s="38">
        <f>IF(ISERROR(F15-E15),"",E15-F15)</f>
        <v>0.45669676677350712</v>
      </c>
      <c r="H15" s="127">
        <f>IF(ISERROR(F15-E15),"",IF(F15&lt;0.00000001,"",E15/F15))</f>
        <v>1.3070422319035477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244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2.035505601751828</v>
      </c>
      <c r="C4" s="201">
        <f t="shared" ref="C4:M4" si="0">(C10+C8)/C6</f>
        <v>2.1341741222326833</v>
      </c>
      <c r="D4" s="201">
        <f t="shared" si="0"/>
        <v>1.9441037649855786</v>
      </c>
      <c r="E4" s="201">
        <f t="shared" si="0"/>
        <v>1.9441037649855786</v>
      </c>
      <c r="F4" s="201">
        <f t="shared" si="0"/>
        <v>1.9441037649855786</v>
      </c>
      <c r="G4" s="201">
        <f t="shared" si="0"/>
        <v>1.9441037649855786</v>
      </c>
      <c r="H4" s="201">
        <f t="shared" si="0"/>
        <v>1.9441037649855786</v>
      </c>
      <c r="I4" s="201">
        <f t="shared" si="0"/>
        <v>1.9441037649855786</v>
      </c>
      <c r="J4" s="201">
        <f t="shared" si="0"/>
        <v>1.9441037649855786</v>
      </c>
      <c r="K4" s="201">
        <f t="shared" si="0"/>
        <v>1.9441037649855786</v>
      </c>
      <c r="L4" s="201">
        <f t="shared" si="0"/>
        <v>1.9441037649855786</v>
      </c>
      <c r="M4" s="201">
        <f t="shared" si="0"/>
        <v>1.9441037649855786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6693.6984199999897</v>
      </c>
      <c r="F6" s="203">
        <f t="shared" si="1"/>
        <v>6693.6984199999897</v>
      </c>
      <c r="G6" s="203">
        <f t="shared" si="1"/>
        <v>6693.6984199999897</v>
      </c>
      <c r="H6" s="203">
        <f t="shared" si="1"/>
        <v>6693.6984199999897</v>
      </c>
      <c r="I6" s="203">
        <f t="shared" si="1"/>
        <v>6693.6984199999897</v>
      </c>
      <c r="J6" s="203">
        <f t="shared" si="1"/>
        <v>6693.6984199999897</v>
      </c>
      <c r="K6" s="203">
        <f t="shared" si="1"/>
        <v>6693.6984199999897</v>
      </c>
      <c r="L6" s="203">
        <f t="shared" si="1"/>
        <v>6693.6984199999897</v>
      </c>
      <c r="M6" s="203">
        <f t="shared" si="1"/>
        <v>6693.6984199999897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4758623.01</v>
      </c>
      <c r="C9" s="202">
        <v>4503139.7799999993</v>
      </c>
      <c r="D9" s="202">
        <v>3751481.5100000002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4758.6230099999993</v>
      </c>
      <c r="C10" s="203">
        <f t="shared" ref="C10:M10" si="3">C9/1000+B10</f>
        <v>9261.7627899999989</v>
      </c>
      <c r="D10" s="203">
        <f t="shared" si="3"/>
        <v>13013.244299999998</v>
      </c>
      <c r="E10" s="203">
        <f t="shared" si="3"/>
        <v>13013.244299999998</v>
      </c>
      <c r="F10" s="203">
        <f t="shared" si="3"/>
        <v>13013.244299999998</v>
      </c>
      <c r="G10" s="203">
        <f t="shared" si="3"/>
        <v>13013.244299999998</v>
      </c>
      <c r="H10" s="203">
        <f t="shared" si="3"/>
        <v>13013.244299999998</v>
      </c>
      <c r="I10" s="203">
        <f t="shared" si="3"/>
        <v>13013.244299999998</v>
      </c>
      <c r="J10" s="203">
        <f t="shared" si="3"/>
        <v>13013.244299999998</v>
      </c>
      <c r="K10" s="203">
        <f t="shared" si="3"/>
        <v>13013.244299999998</v>
      </c>
      <c r="L10" s="203">
        <f t="shared" si="3"/>
        <v>13013.244299999998</v>
      </c>
      <c r="M10" s="203">
        <f t="shared" si="3"/>
        <v>13013.244299999998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1.4874070056817814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1.4874070056817814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7.6932799999999997</v>
      </c>
      <c r="Q7" s="95">
        <v>0.76932800000000001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918.99471000000096</v>
      </c>
      <c r="Q9" s="95">
        <v>1.0140631282749999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27.511109999999999</v>
      </c>
      <c r="Q11" s="95">
        <v>1.060051464541</v>
      </c>
    </row>
    <row r="12" spans="1:17" ht="14.4" customHeight="1" x14ac:dyDescent="0.3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0.32740000000000002</v>
      </c>
      <c r="Q12" s="95">
        <v>0.114014688068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1.7239199999999999</v>
      </c>
      <c r="Q13" s="95">
        <v>1.7239199999999999</v>
      </c>
    </row>
    <row r="14" spans="1:17" ht="14.4" customHeight="1" x14ac:dyDescent="0.3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57.884</v>
      </c>
      <c r="Q14" s="95">
        <v>1.2331999065070001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112.15009000000001</v>
      </c>
      <c r="Q17" s="95">
        <v>1.0255539524199999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11.611000000000001</v>
      </c>
      <c r="Q18" s="95" t="s">
        <v>266</v>
      </c>
    </row>
    <row r="19" spans="1:17" ht="14.4" customHeight="1" x14ac:dyDescent="0.3">
      <c r="A19" s="15" t="s">
        <v>47</v>
      </c>
      <c r="B19" s="51">
        <v>1278.6515473862701</v>
      </c>
      <c r="C19" s="52">
        <v>106.55429561552199</v>
      </c>
      <c r="D19" s="52">
        <v>48.753230000000002</v>
      </c>
      <c r="E19" s="52">
        <v>32.59834</v>
      </c>
      <c r="F19" s="52">
        <v>58.612319999999002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139.96388999999999</v>
      </c>
      <c r="Q19" s="95">
        <v>0.43784842019199999</v>
      </c>
    </row>
    <row r="20" spans="1:17" ht="14.4" customHeight="1" x14ac:dyDescent="0.3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5045.3850400000001</v>
      </c>
      <c r="Q20" s="95">
        <v>0.87682370456299996</v>
      </c>
    </row>
    <row r="21" spans="1:17" ht="14.4" customHeight="1" x14ac:dyDescent="0.3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348.66762</v>
      </c>
      <c r="Q21" s="95">
        <v>0.76462197368399998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12.087899999999999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19.861508426158</v>
      </c>
      <c r="C24" s="52">
        <v>1.6551257021800001</v>
      </c>
      <c r="D24" s="52">
        <v>1.29955</v>
      </c>
      <c r="E24" s="52">
        <v>8.3993300000000009</v>
      </c>
      <c r="F24" s="52">
        <v>-4.2000000000000002E-4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9.6984600000000007</v>
      </c>
      <c r="Q24" s="95"/>
    </row>
    <row r="25" spans="1:17" ht="14.4" customHeight="1" x14ac:dyDescent="0.3">
      <c r="A25" s="17" t="s">
        <v>53</v>
      </c>
      <c r="B25" s="54">
        <v>30548.629710727098</v>
      </c>
      <c r="C25" s="55">
        <v>2545.7191425606002</v>
      </c>
      <c r="D25" s="55">
        <v>2337.8088499999999</v>
      </c>
      <c r="E25" s="55">
        <v>2001.93208</v>
      </c>
      <c r="F25" s="55">
        <v>2353.9574899999898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6693.6984199999997</v>
      </c>
      <c r="Q25" s="96">
        <v>0.876464637973</v>
      </c>
    </row>
    <row r="26" spans="1:17" ht="14.4" customHeight="1" x14ac:dyDescent="0.3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824.35694000000103</v>
      </c>
      <c r="Q26" s="95">
        <v>0.98062639540600005</v>
      </c>
    </row>
    <row r="27" spans="1:17" ht="14.4" customHeight="1" x14ac:dyDescent="0.3">
      <c r="A27" s="18" t="s">
        <v>55</v>
      </c>
      <c r="B27" s="54">
        <v>33911.202628860497</v>
      </c>
      <c r="C27" s="55">
        <v>2825.9335524050398</v>
      </c>
      <c r="D27" s="55">
        <v>2621.13069000001</v>
      </c>
      <c r="E27" s="55">
        <v>2290.76575</v>
      </c>
      <c r="F27" s="55">
        <v>2606.1589199999898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7518.0553600000003</v>
      </c>
      <c r="Q27" s="96">
        <v>0.88679312760200002</v>
      </c>
    </row>
    <row r="28" spans="1:17" ht="14.4" customHeight="1" x14ac:dyDescent="0.3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10.755000000000001</v>
      </c>
      <c r="Q28" s="95">
        <v>0.74632580533899995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42" thickBot="1" x14ac:dyDescent="0.3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26869.220766740698</v>
      </c>
      <c r="C6" s="459">
        <v>29695.241239999999</v>
      </c>
      <c r="D6" s="460">
        <v>2826.0204732593302</v>
      </c>
      <c r="E6" s="461">
        <v>1.1051768675310001</v>
      </c>
      <c r="F6" s="459">
        <v>30548.629710727098</v>
      </c>
      <c r="G6" s="460">
        <v>7637.1574276817901</v>
      </c>
      <c r="H6" s="462">
        <v>2353.9574899999898</v>
      </c>
      <c r="I6" s="459">
        <v>6693.6984199999997</v>
      </c>
      <c r="J6" s="460">
        <v>-943.45900768178296</v>
      </c>
      <c r="K6" s="463">
        <v>0.21911615949300001</v>
      </c>
    </row>
    <row r="7" spans="1:11" ht="14.4" customHeight="1" thickBot="1" x14ac:dyDescent="0.35">
      <c r="A7" s="478" t="s">
        <v>269</v>
      </c>
      <c r="B7" s="459">
        <v>5127.5818835466198</v>
      </c>
      <c r="C7" s="459">
        <v>5159.2802900000097</v>
      </c>
      <c r="D7" s="460">
        <v>31.698406453392</v>
      </c>
      <c r="E7" s="461">
        <v>1.006181940566</v>
      </c>
      <c r="F7" s="459">
        <v>3972.0489123246798</v>
      </c>
      <c r="G7" s="460">
        <v>993.01222808116995</v>
      </c>
      <c r="H7" s="462">
        <v>375.44083999999901</v>
      </c>
      <c r="I7" s="459">
        <v>1014.13288</v>
      </c>
      <c r="J7" s="460">
        <v>21.120651918829999</v>
      </c>
      <c r="K7" s="463">
        <v>0.25531731919299999</v>
      </c>
    </row>
    <row r="8" spans="1:11" ht="14.4" customHeight="1" thickBot="1" x14ac:dyDescent="0.35">
      <c r="A8" s="479" t="s">
        <v>270</v>
      </c>
      <c r="B8" s="459">
        <v>4963.9992058898397</v>
      </c>
      <c r="C8" s="459">
        <v>4996.67029000001</v>
      </c>
      <c r="D8" s="460">
        <v>32.671084110172998</v>
      </c>
      <c r="E8" s="461">
        <v>1.0065816054259999</v>
      </c>
      <c r="F8" s="459">
        <v>3784.2967086648</v>
      </c>
      <c r="G8" s="460">
        <v>946.07417716619898</v>
      </c>
      <c r="H8" s="462">
        <v>358.08783999999901</v>
      </c>
      <c r="I8" s="459">
        <v>956.24888000000101</v>
      </c>
      <c r="J8" s="460">
        <v>10.174702833801</v>
      </c>
      <c r="K8" s="463">
        <v>0.25268866413399999</v>
      </c>
    </row>
    <row r="9" spans="1:11" ht="14.4" customHeight="1" thickBot="1" x14ac:dyDescent="0.35">
      <c r="A9" s="480" t="s">
        <v>271</v>
      </c>
      <c r="B9" s="464">
        <v>0</v>
      </c>
      <c r="C9" s="464">
        <v>-3.32E-3</v>
      </c>
      <c r="D9" s="465">
        <v>-3.32E-3</v>
      </c>
      <c r="E9" s="466" t="s">
        <v>266</v>
      </c>
      <c r="F9" s="464">
        <v>0</v>
      </c>
      <c r="G9" s="465">
        <v>0</v>
      </c>
      <c r="H9" s="467">
        <v>-4.1999999900000002E-4</v>
      </c>
      <c r="I9" s="464">
        <v>-1.5399999999999999E-3</v>
      </c>
      <c r="J9" s="465">
        <v>-1.5399999999999999E-3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-3.32E-3</v>
      </c>
      <c r="D10" s="460">
        <v>-3.32E-3</v>
      </c>
      <c r="E10" s="469" t="s">
        <v>266</v>
      </c>
      <c r="F10" s="459">
        <v>0</v>
      </c>
      <c r="G10" s="460">
        <v>0</v>
      </c>
      <c r="H10" s="462">
        <v>-4.1999999900000002E-4</v>
      </c>
      <c r="I10" s="459">
        <v>-1.5399999999999999E-3</v>
      </c>
      <c r="J10" s="460">
        <v>-1.5399999999999999E-3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40</v>
      </c>
      <c r="C11" s="464">
        <v>33.46367</v>
      </c>
      <c r="D11" s="465">
        <v>-6.5363299999990003</v>
      </c>
      <c r="E11" s="471">
        <v>0.83659174999999997</v>
      </c>
      <c r="F11" s="464">
        <v>40</v>
      </c>
      <c r="G11" s="465">
        <v>10</v>
      </c>
      <c r="H11" s="467">
        <v>2.7149799999990001</v>
      </c>
      <c r="I11" s="464">
        <v>7.6932799999999997</v>
      </c>
      <c r="J11" s="465">
        <v>-2.3067199999989998</v>
      </c>
      <c r="K11" s="472">
        <v>0.192332</v>
      </c>
    </row>
    <row r="12" spans="1:11" ht="14.4" customHeight="1" thickBot="1" x14ac:dyDescent="0.35">
      <c r="A12" s="481" t="s">
        <v>274</v>
      </c>
      <c r="B12" s="459">
        <v>40</v>
      </c>
      <c r="C12" s="459">
        <v>33.46367</v>
      </c>
      <c r="D12" s="460">
        <v>-6.5363299999990003</v>
      </c>
      <c r="E12" s="461">
        <v>0.83659174999999997</v>
      </c>
      <c r="F12" s="459">
        <v>40</v>
      </c>
      <c r="G12" s="460">
        <v>10</v>
      </c>
      <c r="H12" s="462">
        <v>2.7149799999990001</v>
      </c>
      <c r="I12" s="459">
        <v>7.6932799999999997</v>
      </c>
      <c r="J12" s="460">
        <v>-2.3067199999989998</v>
      </c>
      <c r="K12" s="463">
        <v>0.192332</v>
      </c>
    </row>
    <row r="13" spans="1:11" ht="14.4" customHeight="1" thickBot="1" x14ac:dyDescent="0.35">
      <c r="A13" s="480" t="s">
        <v>275</v>
      </c>
      <c r="B13" s="464">
        <v>4786.9540187726398</v>
      </c>
      <c r="C13" s="464">
        <v>4818.8104000000103</v>
      </c>
      <c r="D13" s="465">
        <v>31.856381227370001</v>
      </c>
      <c r="E13" s="471">
        <v>1.0066548333450001</v>
      </c>
      <c r="F13" s="464">
        <v>3625</v>
      </c>
      <c r="G13" s="465">
        <v>906.25</v>
      </c>
      <c r="H13" s="467">
        <v>347.26454999999902</v>
      </c>
      <c r="I13" s="464">
        <v>918.99471000000096</v>
      </c>
      <c r="J13" s="465">
        <v>12.74471</v>
      </c>
      <c r="K13" s="472">
        <v>0.25351578206800002</v>
      </c>
    </row>
    <row r="14" spans="1:11" ht="14.4" customHeight="1" thickBot="1" x14ac:dyDescent="0.35">
      <c r="A14" s="481" t="s">
        <v>276</v>
      </c>
      <c r="B14" s="459">
        <v>4200</v>
      </c>
      <c r="C14" s="459">
        <v>4386.01872000001</v>
      </c>
      <c r="D14" s="460">
        <v>186.018720000011</v>
      </c>
      <c r="E14" s="461">
        <v>1.044290171428</v>
      </c>
      <c r="F14" s="459">
        <v>3200</v>
      </c>
      <c r="G14" s="460">
        <v>800</v>
      </c>
      <c r="H14" s="462">
        <v>333.64474999999902</v>
      </c>
      <c r="I14" s="459">
        <v>849.45312999999999</v>
      </c>
      <c r="J14" s="460">
        <v>49.453130000000002</v>
      </c>
      <c r="K14" s="463">
        <v>0.26545410312500001</v>
      </c>
    </row>
    <row r="15" spans="1:11" ht="14.4" customHeight="1" thickBot="1" x14ac:dyDescent="0.35">
      <c r="A15" s="481" t="s">
        <v>277</v>
      </c>
      <c r="B15" s="459">
        <v>350</v>
      </c>
      <c r="C15" s="459">
        <v>254.07306000000099</v>
      </c>
      <c r="D15" s="460">
        <v>-95.926939999998993</v>
      </c>
      <c r="E15" s="461">
        <v>0.725923028571</v>
      </c>
      <c r="F15" s="459">
        <v>200</v>
      </c>
      <c r="G15" s="460">
        <v>50</v>
      </c>
      <c r="H15" s="462">
        <v>10.460610000000001</v>
      </c>
      <c r="I15" s="459">
        <v>42.755699999999997</v>
      </c>
      <c r="J15" s="460">
        <v>-7.2442999999989999</v>
      </c>
      <c r="K15" s="463">
        <v>0.21377850000000001</v>
      </c>
    </row>
    <row r="16" spans="1:11" ht="14.4" customHeight="1" thickBot="1" x14ac:dyDescent="0.35">
      <c r="A16" s="481" t="s">
        <v>278</v>
      </c>
      <c r="B16" s="459">
        <v>20</v>
      </c>
      <c r="C16" s="459">
        <v>8.2284699999999997</v>
      </c>
      <c r="D16" s="460">
        <v>-11.77153</v>
      </c>
      <c r="E16" s="461">
        <v>0.4114235</v>
      </c>
      <c r="F16" s="459">
        <v>10</v>
      </c>
      <c r="G16" s="460">
        <v>2.5</v>
      </c>
      <c r="H16" s="462">
        <v>0.62284999999900004</v>
      </c>
      <c r="I16" s="459">
        <v>1.9214199999999999</v>
      </c>
      <c r="J16" s="460">
        <v>-0.57857999999900001</v>
      </c>
      <c r="K16" s="463">
        <v>0.19214200000000001</v>
      </c>
    </row>
    <row r="17" spans="1:11" ht="14.4" customHeight="1" thickBot="1" x14ac:dyDescent="0.35">
      <c r="A17" s="481" t="s">
        <v>279</v>
      </c>
      <c r="B17" s="459">
        <v>191.13127082925601</v>
      </c>
      <c r="C17" s="459">
        <v>148.394170000001</v>
      </c>
      <c r="D17" s="460">
        <v>-42.737100829254999</v>
      </c>
      <c r="E17" s="461">
        <v>0.77639922214799995</v>
      </c>
      <c r="F17" s="459">
        <v>190</v>
      </c>
      <c r="G17" s="460">
        <v>47.5</v>
      </c>
      <c r="H17" s="462">
        <v>1.67334</v>
      </c>
      <c r="I17" s="459">
        <v>20.996790000000001</v>
      </c>
      <c r="J17" s="460">
        <v>-26.503209999999999</v>
      </c>
      <c r="K17" s="463">
        <v>0.110509421052</v>
      </c>
    </row>
    <row r="18" spans="1:11" ht="14.4" customHeight="1" thickBot="1" x14ac:dyDescent="0.35">
      <c r="A18" s="481" t="s">
        <v>280</v>
      </c>
      <c r="B18" s="459">
        <v>6</v>
      </c>
      <c r="C18" s="459">
        <v>3.1909999999999998</v>
      </c>
      <c r="D18" s="460">
        <v>-2.8089999999990001</v>
      </c>
      <c r="E18" s="461">
        <v>0.53183333333299998</v>
      </c>
      <c r="F18" s="459">
        <v>5</v>
      </c>
      <c r="G18" s="460">
        <v>1.25</v>
      </c>
      <c r="H18" s="462">
        <v>0.21099999999899999</v>
      </c>
      <c r="I18" s="459">
        <v>0.81299999999999994</v>
      </c>
      <c r="J18" s="460">
        <v>-0.43699999999900002</v>
      </c>
      <c r="K18" s="463">
        <v>0.16259999999999999</v>
      </c>
    </row>
    <row r="19" spans="1:11" ht="14.4" customHeight="1" thickBot="1" x14ac:dyDescent="0.35">
      <c r="A19" s="481" t="s">
        <v>281</v>
      </c>
      <c r="B19" s="459">
        <v>19.822747943385</v>
      </c>
      <c r="C19" s="459">
        <v>18.904979999999998</v>
      </c>
      <c r="D19" s="460">
        <v>-0.91776794338500001</v>
      </c>
      <c r="E19" s="461">
        <v>0.95370127562499996</v>
      </c>
      <c r="F19" s="459">
        <v>20</v>
      </c>
      <c r="G19" s="460">
        <v>5</v>
      </c>
      <c r="H19" s="462">
        <v>0.65199999999900005</v>
      </c>
      <c r="I19" s="459">
        <v>3.0546700000000002</v>
      </c>
      <c r="J19" s="460">
        <v>-1.94533</v>
      </c>
      <c r="K19" s="463">
        <v>0.15273349999999999</v>
      </c>
    </row>
    <row r="20" spans="1:11" ht="14.4" customHeight="1" thickBot="1" x14ac:dyDescent="0.35">
      <c r="A20" s="480" t="s">
        <v>282</v>
      </c>
      <c r="B20" s="464">
        <v>115.62484221605899</v>
      </c>
      <c r="C20" s="464">
        <v>115.38213</v>
      </c>
      <c r="D20" s="465">
        <v>-0.242712216058</v>
      </c>
      <c r="E20" s="471">
        <v>0.99790086445600001</v>
      </c>
      <c r="F20" s="464">
        <v>103.810469284729</v>
      </c>
      <c r="G20" s="465">
        <v>25.952617321182</v>
      </c>
      <c r="H20" s="467">
        <v>7.8549099999990002</v>
      </c>
      <c r="I20" s="464">
        <v>27.511109999999999</v>
      </c>
      <c r="J20" s="465">
        <v>1.5584926788169999</v>
      </c>
      <c r="K20" s="472">
        <v>0.26501286613500002</v>
      </c>
    </row>
    <row r="21" spans="1:11" ht="14.4" customHeight="1" thickBot="1" x14ac:dyDescent="0.35">
      <c r="A21" s="481" t="s">
        <v>283</v>
      </c>
      <c r="B21" s="459">
        <v>0</v>
      </c>
      <c r="C21" s="459">
        <v>4.16432</v>
      </c>
      <c r="D21" s="460">
        <v>4.16432</v>
      </c>
      <c r="E21" s="469" t="s">
        <v>266</v>
      </c>
      <c r="F21" s="459">
        <v>0</v>
      </c>
      <c r="G21" s="460">
        <v>0</v>
      </c>
      <c r="H21" s="462">
        <v>0</v>
      </c>
      <c r="I21" s="459">
        <v>1.75329</v>
      </c>
      <c r="J21" s="460">
        <v>1.75329</v>
      </c>
      <c r="K21" s="470" t="s">
        <v>266</v>
      </c>
    </row>
    <row r="22" spans="1:11" ht="14.4" customHeight="1" thickBot="1" x14ac:dyDescent="0.35">
      <c r="A22" s="481" t="s">
        <v>284</v>
      </c>
      <c r="B22" s="459">
        <v>6.919713588714</v>
      </c>
      <c r="C22" s="459">
        <v>5.3445299999999998</v>
      </c>
      <c r="D22" s="460">
        <v>-1.575183588714</v>
      </c>
      <c r="E22" s="461">
        <v>0.77236289211599995</v>
      </c>
      <c r="F22" s="459">
        <v>7</v>
      </c>
      <c r="G22" s="460">
        <v>1.75</v>
      </c>
      <c r="H22" s="462">
        <v>0.51363999999900001</v>
      </c>
      <c r="I22" s="459">
        <v>1.4793499999999999</v>
      </c>
      <c r="J22" s="460">
        <v>-0.27064999999900002</v>
      </c>
      <c r="K22" s="463">
        <v>0.211335714285</v>
      </c>
    </row>
    <row r="23" spans="1:11" ht="14.4" customHeight="1" thickBot="1" x14ac:dyDescent="0.35">
      <c r="A23" s="481" t="s">
        <v>285</v>
      </c>
      <c r="B23" s="459">
        <v>8.6161114615120002</v>
      </c>
      <c r="C23" s="459">
        <v>16.03586</v>
      </c>
      <c r="D23" s="460">
        <v>7.4197485384870001</v>
      </c>
      <c r="E23" s="461">
        <v>1.8611481608180001</v>
      </c>
      <c r="F23" s="459">
        <v>15</v>
      </c>
      <c r="G23" s="460">
        <v>3.75</v>
      </c>
      <c r="H23" s="462">
        <v>0.61074999999900004</v>
      </c>
      <c r="I23" s="459">
        <v>2.1498699999999999</v>
      </c>
      <c r="J23" s="460">
        <v>-1.6001300000000001</v>
      </c>
      <c r="K23" s="463">
        <v>0.14332466666599999</v>
      </c>
    </row>
    <row r="24" spans="1:11" ht="14.4" customHeight="1" thickBot="1" x14ac:dyDescent="0.35">
      <c r="A24" s="481" t="s">
        <v>286</v>
      </c>
      <c r="B24" s="459">
        <v>33.137804132874003</v>
      </c>
      <c r="C24" s="459">
        <v>33.788550000000001</v>
      </c>
      <c r="D24" s="460">
        <v>0.65074586712500004</v>
      </c>
      <c r="E24" s="461">
        <v>1.01963756755</v>
      </c>
      <c r="F24" s="459">
        <v>33</v>
      </c>
      <c r="G24" s="460">
        <v>8.25</v>
      </c>
      <c r="H24" s="462">
        <v>3.1270099999990002</v>
      </c>
      <c r="I24" s="459">
        <v>6.50345</v>
      </c>
      <c r="J24" s="460">
        <v>-1.74655</v>
      </c>
      <c r="K24" s="463">
        <v>0.19707424242400001</v>
      </c>
    </row>
    <row r="25" spans="1:11" ht="14.4" customHeight="1" thickBot="1" x14ac:dyDescent="0.35">
      <c r="A25" s="481" t="s">
        <v>287</v>
      </c>
      <c r="B25" s="459">
        <v>3.5074837825829999</v>
      </c>
      <c r="C25" s="459">
        <v>0.38819999999999999</v>
      </c>
      <c r="D25" s="460">
        <v>-3.119283782583</v>
      </c>
      <c r="E25" s="461">
        <v>0.11067763218899999</v>
      </c>
      <c r="F25" s="459">
        <v>0.36616262680099998</v>
      </c>
      <c r="G25" s="460">
        <v>9.15406567E-2</v>
      </c>
      <c r="H25" s="462">
        <v>0</v>
      </c>
      <c r="I25" s="459">
        <v>0</v>
      </c>
      <c r="J25" s="460">
        <v>-9.15406567E-2</v>
      </c>
      <c r="K25" s="463">
        <v>0</v>
      </c>
    </row>
    <row r="26" spans="1:11" ht="14.4" customHeight="1" thickBot="1" x14ac:dyDescent="0.35">
      <c r="A26" s="481" t="s">
        <v>288</v>
      </c>
      <c r="B26" s="459">
        <v>0</v>
      </c>
      <c r="C26" s="459">
        <v>2.5999999999999999E-2</v>
      </c>
      <c r="D26" s="460">
        <v>2.5999999999999999E-2</v>
      </c>
      <c r="E26" s="469" t="s">
        <v>289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266</v>
      </c>
    </row>
    <row r="27" spans="1:11" ht="14.4" customHeight="1" thickBot="1" x14ac:dyDescent="0.35">
      <c r="A27" s="481" t="s">
        <v>290</v>
      </c>
      <c r="B27" s="459">
        <v>0</v>
      </c>
      <c r="C27" s="459">
        <v>0.51500000000000001</v>
      </c>
      <c r="D27" s="460">
        <v>0.51500000000000001</v>
      </c>
      <c r="E27" s="469" t="s">
        <v>266</v>
      </c>
      <c r="F27" s="459">
        <v>0</v>
      </c>
      <c r="G27" s="460">
        <v>0</v>
      </c>
      <c r="H27" s="462">
        <v>0</v>
      </c>
      <c r="I27" s="459">
        <v>0.39700000000000002</v>
      </c>
      <c r="J27" s="460">
        <v>0.39700000000000002</v>
      </c>
      <c r="K27" s="470" t="s">
        <v>266</v>
      </c>
    </row>
    <row r="28" spans="1:11" ht="14.4" customHeight="1" thickBot="1" x14ac:dyDescent="0.35">
      <c r="A28" s="481" t="s">
        <v>291</v>
      </c>
      <c r="B28" s="459">
        <v>5</v>
      </c>
      <c r="C28" s="459">
        <v>0.87200999999999995</v>
      </c>
      <c r="D28" s="460">
        <v>-4.1279899999999996</v>
      </c>
      <c r="E28" s="461">
        <v>0.174402</v>
      </c>
      <c r="F28" s="459">
        <v>2</v>
      </c>
      <c r="G28" s="460">
        <v>0.5</v>
      </c>
      <c r="H28" s="462">
        <v>0</v>
      </c>
      <c r="I28" s="459">
        <v>0.47239999999999999</v>
      </c>
      <c r="J28" s="460">
        <v>-2.7599999999000001E-2</v>
      </c>
      <c r="K28" s="463">
        <v>0.23619999999999999</v>
      </c>
    </row>
    <row r="29" spans="1:11" ht="14.4" customHeight="1" thickBot="1" x14ac:dyDescent="0.35">
      <c r="A29" s="481" t="s">
        <v>292</v>
      </c>
      <c r="B29" s="459">
        <v>24.879762528446999</v>
      </c>
      <c r="C29" s="459">
        <v>24.13381</v>
      </c>
      <c r="D29" s="460">
        <v>-0.745952528447</v>
      </c>
      <c r="E29" s="461">
        <v>0.97001769901900003</v>
      </c>
      <c r="F29" s="459">
        <v>21.444306657927001</v>
      </c>
      <c r="G29" s="460">
        <v>5.3610766644809997</v>
      </c>
      <c r="H29" s="462">
        <v>1.9420500000000001</v>
      </c>
      <c r="I29" s="459">
        <v>9.4334199999999999</v>
      </c>
      <c r="J29" s="460">
        <v>4.0723433355180001</v>
      </c>
      <c r="K29" s="463">
        <v>0.43990324100799999</v>
      </c>
    </row>
    <row r="30" spans="1:11" ht="14.4" customHeight="1" thickBot="1" x14ac:dyDescent="0.35">
      <c r="A30" s="481" t="s">
        <v>293</v>
      </c>
      <c r="B30" s="459">
        <v>0</v>
      </c>
      <c r="C30" s="459">
        <v>1.21</v>
      </c>
      <c r="D30" s="460">
        <v>1.21</v>
      </c>
      <c r="E30" s="469" t="s">
        <v>289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63">
        <v>3</v>
      </c>
    </row>
    <row r="31" spans="1:11" ht="14.4" customHeight="1" thickBot="1" x14ac:dyDescent="0.35">
      <c r="A31" s="481" t="s">
        <v>294</v>
      </c>
      <c r="B31" s="459">
        <v>25</v>
      </c>
      <c r="C31" s="459">
        <v>23.241050000000001</v>
      </c>
      <c r="D31" s="460">
        <v>-1.7589499999989999</v>
      </c>
      <c r="E31" s="461">
        <v>0.92964199999999997</v>
      </c>
      <c r="F31" s="459">
        <v>25</v>
      </c>
      <c r="G31" s="460">
        <v>6.25</v>
      </c>
      <c r="H31" s="462">
        <v>1.6614599999999999</v>
      </c>
      <c r="I31" s="459">
        <v>4.3785299999999996</v>
      </c>
      <c r="J31" s="460">
        <v>-1.87147</v>
      </c>
      <c r="K31" s="463">
        <v>0.1751412</v>
      </c>
    </row>
    <row r="32" spans="1:11" ht="14.4" customHeight="1" thickBot="1" x14ac:dyDescent="0.35">
      <c r="A32" s="481" t="s">
        <v>295</v>
      </c>
      <c r="B32" s="459">
        <v>8.5639667219270006</v>
      </c>
      <c r="C32" s="459">
        <v>5.6627999999999998</v>
      </c>
      <c r="D32" s="460">
        <v>-2.9011667219269999</v>
      </c>
      <c r="E32" s="461">
        <v>0.66123563809499997</v>
      </c>
      <c r="F32" s="459">
        <v>0</v>
      </c>
      <c r="G32" s="460">
        <v>0</v>
      </c>
      <c r="H32" s="462">
        <v>0</v>
      </c>
      <c r="I32" s="459">
        <v>0.94379999999999997</v>
      </c>
      <c r="J32" s="460">
        <v>0.94379999999999997</v>
      </c>
      <c r="K32" s="470" t="s">
        <v>266</v>
      </c>
    </row>
    <row r="33" spans="1:11" ht="14.4" customHeight="1" thickBot="1" x14ac:dyDescent="0.35">
      <c r="A33" s="480" t="s">
        <v>296</v>
      </c>
      <c r="B33" s="464">
        <v>9.3296949157160007</v>
      </c>
      <c r="C33" s="464">
        <v>13.74661</v>
      </c>
      <c r="D33" s="465">
        <v>4.4169150842829996</v>
      </c>
      <c r="E33" s="471">
        <v>1.4734254575500001</v>
      </c>
      <c r="F33" s="464">
        <v>11.486239380068</v>
      </c>
      <c r="G33" s="465">
        <v>2.8715598450169999</v>
      </c>
      <c r="H33" s="467">
        <v>0</v>
      </c>
      <c r="I33" s="464">
        <v>0.32740000000000002</v>
      </c>
      <c r="J33" s="465">
        <v>-2.544159845017</v>
      </c>
      <c r="K33" s="472">
        <v>2.8503672016999999E-2</v>
      </c>
    </row>
    <row r="34" spans="1:11" ht="14.4" customHeight="1" thickBot="1" x14ac:dyDescent="0.35">
      <c r="A34" s="481" t="s">
        <v>297</v>
      </c>
      <c r="B34" s="459">
        <v>6.8071174374129999</v>
      </c>
      <c r="C34" s="459">
        <v>9.5009200000000007</v>
      </c>
      <c r="D34" s="460">
        <v>2.6938025625859998</v>
      </c>
      <c r="E34" s="461">
        <v>1.3957332288369999</v>
      </c>
      <c r="F34" s="459">
        <v>2.4650637214779998</v>
      </c>
      <c r="G34" s="460">
        <v>0.61626593036900001</v>
      </c>
      <c r="H34" s="462">
        <v>0</v>
      </c>
      <c r="I34" s="459">
        <v>0</v>
      </c>
      <c r="J34" s="460">
        <v>-0.61626593036900001</v>
      </c>
      <c r="K34" s="463">
        <v>0</v>
      </c>
    </row>
    <row r="35" spans="1:11" ht="14.4" customHeight="1" thickBot="1" x14ac:dyDescent="0.35">
      <c r="A35" s="481" t="s">
        <v>298</v>
      </c>
      <c r="B35" s="459">
        <v>2.5225774783029999</v>
      </c>
      <c r="C35" s="459">
        <v>4.2456899999999997</v>
      </c>
      <c r="D35" s="460">
        <v>1.7231125216959999</v>
      </c>
      <c r="E35" s="461">
        <v>1.683076153861</v>
      </c>
      <c r="F35" s="459">
        <v>3.2693603084739999</v>
      </c>
      <c r="G35" s="460">
        <v>0.81734007711800005</v>
      </c>
      <c r="H35" s="462">
        <v>0</v>
      </c>
      <c r="I35" s="459">
        <v>0.32740000000000002</v>
      </c>
      <c r="J35" s="460">
        <v>-0.48994007711799997</v>
      </c>
      <c r="K35" s="463">
        <v>0.100141914352</v>
      </c>
    </row>
    <row r="36" spans="1:11" ht="14.4" customHeight="1" thickBot="1" x14ac:dyDescent="0.35">
      <c r="A36" s="481" t="s">
        <v>299</v>
      </c>
      <c r="B36" s="459">
        <v>0</v>
      </c>
      <c r="C36" s="459">
        <v>0</v>
      </c>
      <c r="D36" s="460">
        <v>0</v>
      </c>
      <c r="E36" s="461">
        <v>1</v>
      </c>
      <c r="F36" s="459">
        <v>5.7518153501149998</v>
      </c>
      <c r="G36" s="460">
        <v>1.4379538375280001</v>
      </c>
      <c r="H36" s="462">
        <v>0</v>
      </c>
      <c r="I36" s="459">
        <v>0</v>
      </c>
      <c r="J36" s="460">
        <v>-1.4379538375280001</v>
      </c>
      <c r="K36" s="463">
        <v>0</v>
      </c>
    </row>
    <row r="37" spans="1:11" ht="14.4" customHeight="1" thickBot="1" x14ac:dyDescent="0.35">
      <c r="A37" s="480" t="s">
        <v>300</v>
      </c>
      <c r="B37" s="464">
        <v>12.090649985422999</v>
      </c>
      <c r="C37" s="464">
        <v>15.270799999999999</v>
      </c>
      <c r="D37" s="465">
        <v>3.1801500145760002</v>
      </c>
      <c r="E37" s="471">
        <v>1.2630255625960001</v>
      </c>
      <c r="F37" s="464">
        <v>4</v>
      </c>
      <c r="G37" s="465">
        <v>1</v>
      </c>
      <c r="H37" s="467">
        <v>0.25381999999900001</v>
      </c>
      <c r="I37" s="464">
        <v>1.7239199999999999</v>
      </c>
      <c r="J37" s="465">
        <v>0.72392000000000001</v>
      </c>
      <c r="K37" s="472">
        <v>0.43097999999999997</v>
      </c>
    </row>
    <row r="38" spans="1:11" ht="14.4" customHeight="1" thickBot="1" x14ac:dyDescent="0.35">
      <c r="A38" s="481" t="s">
        <v>301</v>
      </c>
      <c r="B38" s="459">
        <v>8.0906499854229992</v>
      </c>
      <c r="C38" s="459">
        <v>8.5872700000000002</v>
      </c>
      <c r="D38" s="460">
        <v>0.49662001457600002</v>
      </c>
      <c r="E38" s="461">
        <v>1.0613819675139999</v>
      </c>
      <c r="F38" s="459">
        <v>0</v>
      </c>
      <c r="G38" s="460">
        <v>0</v>
      </c>
      <c r="H38" s="462">
        <v>0</v>
      </c>
      <c r="I38" s="459">
        <v>1.05149</v>
      </c>
      <c r="J38" s="460">
        <v>1.05149</v>
      </c>
      <c r="K38" s="470" t="s">
        <v>266</v>
      </c>
    </row>
    <row r="39" spans="1:11" ht="14.4" customHeight="1" thickBot="1" x14ac:dyDescent="0.35">
      <c r="A39" s="481" t="s">
        <v>302</v>
      </c>
      <c r="B39" s="459">
        <v>0</v>
      </c>
      <c r="C39" s="459">
        <v>2.9184899999999998</v>
      </c>
      <c r="D39" s="460">
        <v>2.9184899999999998</v>
      </c>
      <c r="E39" s="469" t="s">
        <v>289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266</v>
      </c>
    </row>
    <row r="40" spans="1:11" ht="14.4" customHeight="1" thickBot="1" x14ac:dyDescent="0.35">
      <c r="A40" s="481" t="s">
        <v>303</v>
      </c>
      <c r="B40" s="459">
        <v>1</v>
      </c>
      <c r="C40" s="459">
        <v>0.76839999999999997</v>
      </c>
      <c r="D40" s="460">
        <v>-0.23159999999899999</v>
      </c>
      <c r="E40" s="461">
        <v>0.76839999999999997</v>
      </c>
      <c r="F40" s="459">
        <v>1</v>
      </c>
      <c r="G40" s="460">
        <v>0.25</v>
      </c>
      <c r="H40" s="462">
        <v>0</v>
      </c>
      <c r="I40" s="459">
        <v>0</v>
      </c>
      <c r="J40" s="460">
        <v>-0.25</v>
      </c>
      <c r="K40" s="463">
        <v>0</v>
      </c>
    </row>
    <row r="41" spans="1:11" ht="14.4" customHeight="1" thickBot="1" x14ac:dyDescent="0.35">
      <c r="A41" s="481" t="s">
        <v>304</v>
      </c>
      <c r="B41" s="459">
        <v>3</v>
      </c>
      <c r="C41" s="459">
        <v>2.9966400000000002</v>
      </c>
      <c r="D41" s="460">
        <v>-3.3599999990000001E-3</v>
      </c>
      <c r="E41" s="461">
        <v>0.99887999999999999</v>
      </c>
      <c r="F41" s="459">
        <v>3</v>
      </c>
      <c r="G41" s="460">
        <v>0.75</v>
      </c>
      <c r="H41" s="462">
        <v>0.25381999999900001</v>
      </c>
      <c r="I41" s="459">
        <v>0.67242999999999997</v>
      </c>
      <c r="J41" s="460">
        <v>-7.7569999998999994E-2</v>
      </c>
      <c r="K41" s="463">
        <v>0.22414333333299999</v>
      </c>
    </row>
    <row r="42" spans="1:11" ht="14.4" customHeight="1" thickBot="1" x14ac:dyDescent="0.35">
      <c r="A42" s="479" t="s">
        <v>42</v>
      </c>
      <c r="B42" s="459">
        <v>163.58267765678099</v>
      </c>
      <c r="C42" s="459">
        <v>162.61000000000001</v>
      </c>
      <c r="D42" s="460">
        <v>-0.97267765677999996</v>
      </c>
      <c r="E42" s="461">
        <v>0.99405390796399995</v>
      </c>
      <c r="F42" s="459">
        <v>187.75220365988301</v>
      </c>
      <c r="G42" s="460">
        <v>46.938050914969999</v>
      </c>
      <c r="H42" s="462">
        <v>17.353000000000002</v>
      </c>
      <c r="I42" s="459">
        <v>57.884</v>
      </c>
      <c r="J42" s="460">
        <v>10.945949085029</v>
      </c>
      <c r="K42" s="463">
        <v>0.30829997662600001</v>
      </c>
    </row>
    <row r="43" spans="1:11" ht="14.4" customHeight="1" thickBot="1" x14ac:dyDescent="0.35">
      <c r="A43" s="480" t="s">
        <v>305</v>
      </c>
      <c r="B43" s="464">
        <v>163.58267765678099</v>
      </c>
      <c r="C43" s="464">
        <v>162.61000000000001</v>
      </c>
      <c r="D43" s="465">
        <v>-0.97267765677999996</v>
      </c>
      <c r="E43" s="471">
        <v>0.99405390796399995</v>
      </c>
      <c r="F43" s="464">
        <v>187.75220365988301</v>
      </c>
      <c r="G43" s="465">
        <v>46.938050914969999</v>
      </c>
      <c r="H43" s="467">
        <v>17.353000000000002</v>
      </c>
      <c r="I43" s="464">
        <v>57.884</v>
      </c>
      <c r="J43" s="465">
        <v>10.945949085029</v>
      </c>
      <c r="K43" s="472">
        <v>0.30829997662600001</v>
      </c>
    </row>
    <row r="44" spans="1:11" ht="14.4" customHeight="1" thickBot="1" x14ac:dyDescent="0.35">
      <c r="A44" s="481" t="s">
        <v>306</v>
      </c>
      <c r="B44" s="459">
        <v>56.590948534797</v>
      </c>
      <c r="C44" s="459">
        <v>58.965000000000003</v>
      </c>
      <c r="D44" s="460">
        <v>2.3740514652020002</v>
      </c>
      <c r="E44" s="461">
        <v>1.0419510809879999</v>
      </c>
      <c r="F44" s="459">
        <v>77.203828123188003</v>
      </c>
      <c r="G44" s="460">
        <v>19.300957030797001</v>
      </c>
      <c r="H44" s="462">
        <v>6.7629999999989998</v>
      </c>
      <c r="I44" s="459">
        <v>20.155000000000001</v>
      </c>
      <c r="J44" s="460">
        <v>0.85404296920199996</v>
      </c>
      <c r="K44" s="463">
        <v>0.26106218421999999</v>
      </c>
    </row>
    <row r="45" spans="1:11" ht="14.4" customHeight="1" thickBot="1" x14ac:dyDescent="0.35">
      <c r="A45" s="481" t="s">
        <v>307</v>
      </c>
      <c r="B45" s="459">
        <v>26.103329548232999</v>
      </c>
      <c r="C45" s="459">
        <v>27.466999999999999</v>
      </c>
      <c r="D45" s="460">
        <v>1.3636704517660001</v>
      </c>
      <c r="E45" s="461">
        <v>1.052241245671</v>
      </c>
      <c r="F45" s="459">
        <v>27.096836424203001</v>
      </c>
      <c r="G45" s="460">
        <v>6.7742091060499998</v>
      </c>
      <c r="H45" s="462">
        <v>2.1299999999989998</v>
      </c>
      <c r="I45" s="459">
        <v>7.06</v>
      </c>
      <c r="J45" s="460">
        <v>0.28579089394899998</v>
      </c>
      <c r="K45" s="463">
        <v>0.26054702067300001</v>
      </c>
    </row>
    <row r="46" spans="1:11" ht="14.4" customHeight="1" thickBot="1" x14ac:dyDescent="0.35">
      <c r="A46" s="481" t="s">
        <v>308</v>
      </c>
      <c r="B46" s="459">
        <v>80.888399573749993</v>
      </c>
      <c r="C46" s="459">
        <v>76.177999999999997</v>
      </c>
      <c r="D46" s="460">
        <v>-4.7103995737500002</v>
      </c>
      <c r="E46" s="461">
        <v>0.94176668597000002</v>
      </c>
      <c r="F46" s="459">
        <v>83.451539112491005</v>
      </c>
      <c r="G46" s="460">
        <v>20.862884778122002</v>
      </c>
      <c r="H46" s="462">
        <v>8.4599999999990008</v>
      </c>
      <c r="I46" s="459">
        <v>30.669</v>
      </c>
      <c r="J46" s="460">
        <v>9.8061152218770005</v>
      </c>
      <c r="K46" s="463">
        <v>0.36750670300499999</v>
      </c>
    </row>
    <row r="47" spans="1:11" ht="14.4" customHeight="1" thickBot="1" x14ac:dyDescent="0.35">
      <c r="A47" s="482" t="s">
        <v>309</v>
      </c>
      <c r="B47" s="464">
        <v>1568.3223746640699</v>
      </c>
      <c r="C47" s="464">
        <v>1906.1504199999999</v>
      </c>
      <c r="D47" s="465">
        <v>337.82804533593799</v>
      </c>
      <c r="E47" s="471">
        <v>1.2154072726330001</v>
      </c>
      <c r="F47" s="464">
        <v>1716.0740339763099</v>
      </c>
      <c r="G47" s="465">
        <v>429.01850849407799</v>
      </c>
      <c r="H47" s="467">
        <v>150.87789000000001</v>
      </c>
      <c r="I47" s="464">
        <v>263.72498000000002</v>
      </c>
      <c r="J47" s="465">
        <v>-165.293528494078</v>
      </c>
      <c r="K47" s="472">
        <v>0.153679255544</v>
      </c>
    </row>
    <row r="48" spans="1:11" ht="14.4" customHeight="1" thickBot="1" x14ac:dyDescent="0.35">
      <c r="A48" s="479" t="s">
        <v>45</v>
      </c>
      <c r="B48" s="459">
        <v>318.971382100109</v>
      </c>
      <c r="C48" s="459">
        <v>713.07642000000305</v>
      </c>
      <c r="D48" s="460">
        <v>394.105037899894</v>
      </c>
      <c r="E48" s="461">
        <v>2.2355498330439998</v>
      </c>
      <c r="F48" s="459">
        <v>437.42248659004298</v>
      </c>
      <c r="G48" s="460">
        <v>109.355621647511</v>
      </c>
      <c r="H48" s="462">
        <v>89.460569999998995</v>
      </c>
      <c r="I48" s="459">
        <v>112.15009000000001</v>
      </c>
      <c r="J48" s="460">
        <v>2.7944683524889999</v>
      </c>
      <c r="K48" s="463">
        <v>0.25638848810499998</v>
      </c>
    </row>
    <row r="49" spans="1:11" ht="14.4" customHeight="1" thickBot="1" x14ac:dyDescent="0.35">
      <c r="A49" s="483" t="s">
        <v>310</v>
      </c>
      <c r="B49" s="459">
        <v>318.971382100109</v>
      </c>
      <c r="C49" s="459">
        <v>713.07642000000305</v>
      </c>
      <c r="D49" s="460">
        <v>394.105037899894</v>
      </c>
      <c r="E49" s="461">
        <v>2.2355498330439998</v>
      </c>
      <c r="F49" s="459">
        <v>437.42248659004298</v>
      </c>
      <c r="G49" s="460">
        <v>109.355621647511</v>
      </c>
      <c r="H49" s="462">
        <v>89.460569999998995</v>
      </c>
      <c r="I49" s="459">
        <v>112.15009000000001</v>
      </c>
      <c r="J49" s="460">
        <v>2.7944683524889999</v>
      </c>
      <c r="K49" s="463">
        <v>0.25638848810499998</v>
      </c>
    </row>
    <row r="50" spans="1:11" ht="14.4" customHeight="1" thickBot="1" x14ac:dyDescent="0.35">
      <c r="A50" s="481" t="s">
        <v>311</v>
      </c>
      <c r="B50" s="459">
        <v>192.51354985390299</v>
      </c>
      <c r="C50" s="459">
        <v>601.73395000000301</v>
      </c>
      <c r="D50" s="460">
        <v>409.22040014610002</v>
      </c>
      <c r="E50" s="461">
        <v>3.1256706369840002</v>
      </c>
      <c r="F50" s="459">
        <v>285.34893424154598</v>
      </c>
      <c r="G50" s="460">
        <v>71.337233560385997</v>
      </c>
      <c r="H50" s="462">
        <v>85.065419999998994</v>
      </c>
      <c r="I50" s="459">
        <v>85.065419999998994</v>
      </c>
      <c r="J50" s="460">
        <v>13.728186439612999</v>
      </c>
      <c r="K50" s="463">
        <v>0.29811017246600002</v>
      </c>
    </row>
    <row r="51" spans="1:11" ht="14.4" customHeight="1" thickBot="1" x14ac:dyDescent="0.35">
      <c r="A51" s="481" t="s">
        <v>312</v>
      </c>
      <c r="B51" s="459">
        <v>43.77582921914</v>
      </c>
      <c r="C51" s="459">
        <v>4.7674000000000003</v>
      </c>
      <c r="D51" s="460">
        <v>-39.008429219139998</v>
      </c>
      <c r="E51" s="461">
        <v>0.108904847379</v>
      </c>
      <c r="F51" s="459">
        <v>0.24384296602700001</v>
      </c>
      <c r="G51" s="460">
        <v>6.0960741505999998E-2</v>
      </c>
      <c r="H51" s="462">
        <v>0</v>
      </c>
      <c r="I51" s="459">
        <v>15.589</v>
      </c>
      <c r="J51" s="460">
        <v>15.528039258492999</v>
      </c>
      <c r="K51" s="463">
        <v>0</v>
      </c>
    </row>
    <row r="52" spans="1:11" ht="14.4" customHeight="1" thickBot="1" x14ac:dyDescent="0.35">
      <c r="A52" s="481" t="s">
        <v>313</v>
      </c>
      <c r="B52" s="459">
        <v>40.581173918231997</v>
      </c>
      <c r="C52" s="459">
        <v>69.139129999999994</v>
      </c>
      <c r="D52" s="460">
        <v>28.557956081766999</v>
      </c>
      <c r="E52" s="461">
        <v>1.7037242475859999</v>
      </c>
      <c r="F52" s="459">
        <v>112.696298191926</v>
      </c>
      <c r="G52" s="460">
        <v>28.174074547981</v>
      </c>
      <c r="H52" s="462">
        <v>0</v>
      </c>
      <c r="I52" s="459">
        <v>1.641</v>
      </c>
      <c r="J52" s="460">
        <v>-26.533074547980998</v>
      </c>
      <c r="K52" s="463">
        <v>1.4561259121E-2</v>
      </c>
    </row>
    <row r="53" spans="1:11" ht="14.4" customHeight="1" thickBot="1" x14ac:dyDescent="0.35">
      <c r="A53" s="481" t="s">
        <v>314</v>
      </c>
      <c r="B53" s="459">
        <v>42.100829108832002</v>
      </c>
      <c r="C53" s="459">
        <v>37.435940000000002</v>
      </c>
      <c r="D53" s="460">
        <v>-4.6648891088319999</v>
      </c>
      <c r="E53" s="461">
        <v>0.88919721517100003</v>
      </c>
      <c r="F53" s="459">
        <v>31.352059669523001</v>
      </c>
      <c r="G53" s="460">
        <v>7.8380149173799998</v>
      </c>
      <c r="H53" s="462">
        <v>4.395149999999</v>
      </c>
      <c r="I53" s="459">
        <v>9.8546700000000005</v>
      </c>
      <c r="J53" s="460">
        <v>2.0166550826190002</v>
      </c>
      <c r="K53" s="463">
        <v>0.31432288991099999</v>
      </c>
    </row>
    <row r="54" spans="1:11" ht="14.4" customHeight="1" thickBot="1" x14ac:dyDescent="0.35">
      <c r="A54" s="481" t="s">
        <v>315</v>
      </c>
      <c r="B54" s="459">
        <v>0</v>
      </c>
      <c r="C54" s="459">
        <v>0</v>
      </c>
      <c r="D54" s="460">
        <v>0</v>
      </c>
      <c r="E54" s="461">
        <v>1</v>
      </c>
      <c r="F54" s="459">
        <v>2.9798713107600001</v>
      </c>
      <c r="G54" s="460">
        <v>0.74496782769000003</v>
      </c>
      <c r="H54" s="462">
        <v>0</v>
      </c>
      <c r="I54" s="459">
        <v>0</v>
      </c>
      <c r="J54" s="460">
        <v>-0.74496782769000003</v>
      </c>
      <c r="K54" s="463">
        <v>0</v>
      </c>
    </row>
    <row r="55" spans="1:11" ht="14.4" customHeight="1" thickBot="1" x14ac:dyDescent="0.35">
      <c r="A55" s="481" t="s">
        <v>316</v>
      </c>
      <c r="B55" s="459">
        <v>0</v>
      </c>
      <c r="C55" s="459">
        <v>0</v>
      </c>
      <c r="D55" s="460">
        <v>0</v>
      </c>
      <c r="E55" s="461">
        <v>1</v>
      </c>
      <c r="F55" s="459">
        <v>3.6256075057050001</v>
      </c>
      <c r="G55" s="460">
        <v>0.90640187642600001</v>
      </c>
      <c r="H55" s="462">
        <v>0</v>
      </c>
      <c r="I55" s="459">
        <v>0</v>
      </c>
      <c r="J55" s="460">
        <v>-0.90640187642600001</v>
      </c>
      <c r="K55" s="463">
        <v>0</v>
      </c>
    </row>
    <row r="56" spans="1:11" ht="14.4" customHeight="1" thickBot="1" x14ac:dyDescent="0.35">
      <c r="A56" s="481" t="s">
        <v>317</v>
      </c>
      <c r="B56" s="459">
        <v>0</v>
      </c>
      <c r="C56" s="459">
        <v>0</v>
      </c>
      <c r="D56" s="460">
        <v>0</v>
      </c>
      <c r="E56" s="461">
        <v>1</v>
      </c>
      <c r="F56" s="459">
        <v>1.175872704553</v>
      </c>
      <c r="G56" s="460">
        <v>0.29396817613800003</v>
      </c>
      <c r="H56" s="462">
        <v>0</v>
      </c>
      <c r="I56" s="459">
        <v>0</v>
      </c>
      <c r="J56" s="460">
        <v>-0.29396817613800003</v>
      </c>
      <c r="K56" s="463">
        <v>0</v>
      </c>
    </row>
    <row r="57" spans="1:11" ht="14.4" customHeight="1" thickBot="1" x14ac:dyDescent="0.35">
      <c r="A57" s="484" t="s">
        <v>46</v>
      </c>
      <c r="B57" s="464">
        <v>0</v>
      </c>
      <c r="C57" s="464">
        <v>78.254000000000005</v>
      </c>
      <c r="D57" s="465">
        <v>78.254000000000005</v>
      </c>
      <c r="E57" s="466" t="s">
        <v>266</v>
      </c>
      <c r="F57" s="464">
        <v>0</v>
      </c>
      <c r="G57" s="465">
        <v>0</v>
      </c>
      <c r="H57" s="467">
        <v>2.8049999999990001</v>
      </c>
      <c r="I57" s="464">
        <v>11.611000000000001</v>
      </c>
      <c r="J57" s="465">
        <v>11.611000000000001</v>
      </c>
      <c r="K57" s="468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63.787999999999997</v>
      </c>
      <c r="D58" s="465">
        <v>63.787999999999997</v>
      </c>
      <c r="E58" s="466" t="s">
        <v>266</v>
      </c>
      <c r="F58" s="464">
        <v>0</v>
      </c>
      <c r="G58" s="465">
        <v>0</v>
      </c>
      <c r="H58" s="467">
        <v>2.8049999999990001</v>
      </c>
      <c r="I58" s="464">
        <v>11.611000000000001</v>
      </c>
      <c r="J58" s="465">
        <v>11.611000000000001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62.887999999999998</v>
      </c>
      <c r="D59" s="460">
        <v>62.887999999999998</v>
      </c>
      <c r="E59" s="469" t="s">
        <v>266</v>
      </c>
      <c r="F59" s="459">
        <v>0</v>
      </c>
      <c r="G59" s="460">
        <v>0</v>
      </c>
      <c r="H59" s="462">
        <v>0.96499999999899999</v>
      </c>
      <c r="I59" s="459">
        <v>9.4710000000000001</v>
      </c>
      <c r="J59" s="460">
        <v>9.4710000000000001</v>
      </c>
      <c r="K59" s="470" t="s">
        <v>266</v>
      </c>
    </row>
    <row r="60" spans="1:11" ht="14.4" customHeight="1" thickBot="1" x14ac:dyDescent="0.35">
      <c r="A60" s="481" t="s">
        <v>320</v>
      </c>
      <c r="B60" s="459">
        <v>0</v>
      </c>
      <c r="C60" s="459">
        <v>0.9</v>
      </c>
      <c r="D60" s="460">
        <v>0.9</v>
      </c>
      <c r="E60" s="469" t="s">
        <v>266</v>
      </c>
      <c r="F60" s="459">
        <v>0</v>
      </c>
      <c r="G60" s="460">
        <v>0</v>
      </c>
      <c r="H60" s="462">
        <v>1.84</v>
      </c>
      <c r="I60" s="459">
        <v>2.14</v>
      </c>
      <c r="J60" s="460">
        <v>2.14</v>
      </c>
      <c r="K60" s="470" t="s">
        <v>266</v>
      </c>
    </row>
    <row r="61" spans="1:11" ht="14.4" customHeight="1" thickBot="1" x14ac:dyDescent="0.35">
      <c r="A61" s="480" t="s">
        <v>321</v>
      </c>
      <c r="B61" s="464">
        <v>0</v>
      </c>
      <c r="C61" s="464">
        <v>14.465999999998999</v>
      </c>
      <c r="D61" s="465">
        <v>14.465999999998999</v>
      </c>
      <c r="E61" s="466" t="s">
        <v>266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68" t="s">
        <v>266</v>
      </c>
    </row>
    <row r="62" spans="1:11" ht="14.4" customHeight="1" thickBot="1" x14ac:dyDescent="0.35">
      <c r="A62" s="481" t="s">
        <v>322</v>
      </c>
      <c r="B62" s="459">
        <v>0</v>
      </c>
      <c r="C62" s="459">
        <v>14.465999999998999</v>
      </c>
      <c r="D62" s="460">
        <v>14.465999999998999</v>
      </c>
      <c r="E62" s="469" t="s">
        <v>266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266</v>
      </c>
    </row>
    <row r="63" spans="1:11" ht="14.4" customHeight="1" thickBot="1" x14ac:dyDescent="0.35">
      <c r="A63" s="479" t="s">
        <v>47</v>
      </c>
      <c r="B63" s="459">
        <v>1249.3509925639601</v>
      </c>
      <c r="C63" s="459">
        <v>1114.82</v>
      </c>
      <c r="D63" s="460">
        <v>-134.530992563956</v>
      </c>
      <c r="E63" s="461">
        <v>0.89231929748700001</v>
      </c>
      <c r="F63" s="459">
        <v>1278.6515473862701</v>
      </c>
      <c r="G63" s="460">
        <v>319.66288684656701</v>
      </c>
      <c r="H63" s="462">
        <v>58.612319999999002</v>
      </c>
      <c r="I63" s="459">
        <v>139.96388999999999</v>
      </c>
      <c r="J63" s="460">
        <v>-179.69899684656701</v>
      </c>
      <c r="K63" s="463">
        <v>0.109462105048</v>
      </c>
    </row>
    <row r="64" spans="1:11" ht="14.4" customHeight="1" thickBot="1" x14ac:dyDescent="0.35">
      <c r="A64" s="480" t="s">
        <v>323</v>
      </c>
      <c r="B64" s="464">
        <v>41.495417365441</v>
      </c>
      <c r="C64" s="464">
        <v>51.298490000000001</v>
      </c>
      <c r="D64" s="465">
        <v>9.8030726345579993</v>
      </c>
      <c r="E64" s="471">
        <v>1.2362447050050001</v>
      </c>
      <c r="F64" s="464">
        <v>51.626109002798003</v>
      </c>
      <c r="G64" s="465">
        <v>12.906527250699</v>
      </c>
      <c r="H64" s="467">
        <v>4.7739399999990004</v>
      </c>
      <c r="I64" s="464">
        <v>16.001740000000002</v>
      </c>
      <c r="J64" s="465">
        <v>3.0952127492999999</v>
      </c>
      <c r="K64" s="472">
        <v>0.309954406967</v>
      </c>
    </row>
    <row r="65" spans="1:11" ht="14.4" customHeight="1" thickBot="1" x14ac:dyDescent="0.35">
      <c r="A65" s="481" t="s">
        <v>324</v>
      </c>
      <c r="B65" s="459">
        <v>30.875383554245001</v>
      </c>
      <c r="C65" s="459">
        <v>39.792099999999998</v>
      </c>
      <c r="D65" s="460">
        <v>8.9167164457550001</v>
      </c>
      <c r="E65" s="461">
        <v>1.2887969449859999</v>
      </c>
      <c r="F65" s="459">
        <v>40.058546712991003</v>
      </c>
      <c r="G65" s="460">
        <v>10.014636678246999</v>
      </c>
      <c r="H65" s="462">
        <v>3.7290999999990002</v>
      </c>
      <c r="I65" s="459">
        <v>12.498900000000001</v>
      </c>
      <c r="J65" s="460">
        <v>2.484263321752</v>
      </c>
      <c r="K65" s="463">
        <v>0.31201581249400001</v>
      </c>
    </row>
    <row r="66" spans="1:11" ht="14.4" customHeight="1" thickBot="1" x14ac:dyDescent="0.35">
      <c r="A66" s="481" t="s">
        <v>325</v>
      </c>
      <c r="B66" s="459">
        <v>10.620033811196</v>
      </c>
      <c r="C66" s="459">
        <v>11.50639</v>
      </c>
      <c r="D66" s="460">
        <v>0.88635618880300004</v>
      </c>
      <c r="E66" s="461">
        <v>1.08346076901</v>
      </c>
      <c r="F66" s="459">
        <v>11.567562289807</v>
      </c>
      <c r="G66" s="460">
        <v>2.891890572451</v>
      </c>
      <c r="H66" s="462">
        <v>1.04484</v>
      </c>
      <c r="I66" s="459">
        <v>3.50284</v>
      </c>
      <c r="J66" s="460">
        <v>0.61094942754799997</v>
      </c>
      <c r="K66" s="463">
        <v>0.30281574563699998</v>
      </c>
    </row>
    <row r="67" spans="1:11" ht="14.4" customHeight="1" thickBot="1" x14ac:dyDescent="0.35">
      <c r="A67" s="480" t="s">
        <v>326</v>
      </c>
      <c r="B67" s="464">
        <v>27.440013654967998</v>
      </c>
      <c r="C67" s="464">
        <v>20.608000000000001</v>
      </c>
      <c r="D67" s="465">
        <v>-6.8320136549679997</v>
      </c>
      <c r="E67" s="471">
        <v>0.75102003443300003</v>
      </c>
      <c r="F67" s="464">
        <v>2.9999999999989999</v>
      </c>
      <c r="G67" s="465">
        <v>0.74999999999900002</v>
      </c>
      <c r="H67" s="467">
        <v>0</v>
      </c>
      <c r="I67" s="464">
        <v>6.6443399999999997</v>
      </c>
      <c r="J67" s="465">
        <v>5.8943399999999997</v>
      </c>
      <c r="K67" s="472">
        <v>2.2147800000000002</v>
      </c>
    </row>
    <row r="68" spans="1:11" ht="14.4" customHeight="1" thickBot="1" x14ac:dyDescent="0.35">
      <c r="A68" s="481" t="s">
        <v>327</v>
      </c>
      <c r="B68" s="459">
        <v>2.8394366197180001</v>
      </c>
      <c r="C68" s="459">
        <v>2.7</v>
      </c>
      <c r="D68" s="460">
        <v>-0.139436619718</v>
      </c>
      <c r="E68" s="461">
        <v>0.950892857142</v>
      </c>
      <c r="F68" s="459">
        <v>2.9999999999989999</v>
      </c>
      <c r="G68" s="460">
        <v>0.74999999999900002</v>
      </c>
      <c r="H68" s="462">
        <v>0</v>
      </c>
      <c r="I68" s="459">
        <v>0.67500000000000004</v>
      </c>
      <c r="J68" s="460">
        <v>-7.4999999999000005E-2</v>
      </c>
      <c r="K68" s="463">
        <v>0.22500000000000001</v>
      </c>
    </row>
    <row r="69" spans="1:11" ht="14.4" customHeight="1" thickBot="1" x14ac:dyDescent="0.35">
      <c r="A69" s="481" t="s">
        <v>328</v>
      </c>
      <c r="B69" s="459">
        <v>24.600577035249</v>
      </c>
      <c r="C69" s="459">
        <v>17.908000000000001</v>
      </c>
      <c r="D69" s="460">
        <v>-6.6925770352490002</v>
      </c>
      <c r="E69" s="461">
        <v>0.72795040434699998</v>
      </c>
      <c r="F69" s="459">
        <v>0</v>
      </c>
      <c r="G69" s="460">
        <v>0</v>
      </c>
      <c r="H69" s="462">
        <v>0</v>
      </c>
      <c r="I69" s="459">
        <v>5.9693399999999999</v>
      </c>
      <c r="J69" s="460">
        <v>5.9693399999999999</v>
      </c>
      <c r="K69" s="470" t="s">
        <v>266</v>
      </c>
    </row>
    <row r="70" spans="1:11" ht="14.4" customHeight="1" thickBot="1" x14ac:dyDescent="0.35">
      <c r="A70" s="480" t="s">
        <v>329</v>
      </c>
      <c r="B70" s="464">
        <v>295.332630834459</v>
      </c>
      <c r="C70" s="464">
        <v>272.59141</v>
      </c>
      <c r="D70" s="465">
        <v>-22.741220834458002</v>
      </c>
      <c r="E70" s="471">
        <v>0.92299794042299999</v>
      </c>
      <c r="F70" s="464">
        <v>282.033959159613</v>
      </c>
      <c r="G70" s="465">
        <v>70.508489789902995</v>
      </c>
      <c r="H70" s="467">
        <v>22.366479999999001</v>
      </c>
      <c r="I70" s="464">
        <v>67.401859999999999</v>
      </c>
      <c r="J70" s="465">
        <v>-3.1066297899030002</v>
      </c>
      <c r="K70" s="472">
        <v>0.23898490877</v>
      </c>
    </row>
    <row r="71" spans="1:11" ht="14.4" customHeight="1" thickBot="1" x14ac:dyDescent="0.35">
      <c r="A71" s="481" t="s">
        <v>330</v>
      </c>
      <c r="B71" s="459">
        <v>259.75243803257098</v>
      </c>
      <c r="C71" s="459">
        <v>239.1369</v>
      </c>
      <c r="D71" s="460">
        <v>-20.615538032570001</v>
      </c>
      <c r="E71" s="461">
        <v>0.92063389976700005</v>
      </c>
      <c r="F71" s="459">
        <v>247.38589968277401</v>
      </c>
      <c r="G71" s="460">
        <v>61.846474920692998</v>
      </c>
      <c r="H71" s="462">
        <v>20.050249999999</v>
      </c>
      <c r="I71" s="459">
        <v>60.150750000000002</v>
      </c>
      <c r="J71" s="460">
        <v>-1.6957249206930001</v>
      </c>
      <c r="K71" s="463">
        <v>0.24314542614199999</v>
      </c>
    </row>
    <row r="72" spans="1:11" ht="14.4" customHeight="1" thickBot="1" x14ac:dyDescent="0.35">
      <c r="A72" s="481" t="s">
        <v>331</v>
      </c>
      <c r="B72" s="459">
        <v>0</v>
      </c>
      <c r="C72" s="459">
        <v>0.36399999999999999</v>
      </c>
      <c r="D72" s="460">
        <v>0.36399999999999999</v>
      </c>
      <c r="E72" s="469" t="s">
        <v>266</v>
      </c>
      <c r="F72" s="459">
        <v>0.35685609777799998</v>
      </c>
      <c r="G72" s="460">
        <v>8.9214024444000006E-2</v>
      </c>
      <c r="H72" s="462">
        <v>0</v>
      </c>
      <c r="I72" s="459">
        <v>0.182</v>
      </c>
      <c r="J72" s="460">
        <v>9.2785975554999997E-2</v>
      </c>
      <c r="K72" s="463">
        <v>0.5100095</v>
      </c>
    </row>
    <row r="73" spans="1:11" ht="14.4" customHeight="1" thickBot="1" x14ac:dyDescent="0.35">
      <c r="A73" s="481" t="s">
        <v>332</v>
      </c>
      <c r="B73" s="459">
        <v>35.580192801888003</v>
      </c>
      <c r="C73" s="459">
        <v>33.090510000000002</v>
      </c>
      <c r="D73" s="460">
        <v>-2.4896828018880002</v>
      </c>
      <c r="E73" s="461">
        <v>0.93002615764999996</v>
      </c>
      <c r="F73" s="459">
        <v>34.291203379060001</v>
      </c>
      <c r="G73" s="460">
        <v>8.5728008447650002</v>
      </c>
      <c r="H73" s="462">
        <v>2.3162299999989999</v>
      </c>
      <c r="I73" s="459">
        <v>7.0691100000000002</v>
      </c>
      <c r="J73" s="460">
        <v>-1.5036908447649999</v>
      </c>
      <c r="K73" s="463">
        <v>0.206149370783</v>
      </c>
    </row>
    <row r="74" spans="1:11" ht="14.4" customHeight="1" thickBot="1" x14ac:dyDescent="0.35">
      <c r="A74" s="480" t="s">
        <v>333</v>
      </c>
      <c r="B74" s="464">
        <v>675.08293070908906</v>
      </c>
      <c r="C74" s="464">
        <v>649.51512000000105</v>
      </c>
      <c r="D74" s="465">
        <v>-25.567810709086999</v>
      </c>
      <c r="E74" s="471">
        <v>0.96212641507200003</v>
      </c>
      <c r="F74" s="464">
        <v>711.99147922385703</v>
      </c>
      <c r="G74" s="465">
        <v>177.997869805964</v>
      </c>
      <c r="H74" s="467">
        <v>31.471899999999</v>
      </c>
      <c r="I74" s="464">
        <v>49.915950000000002</v>
      </c>
      <c r="J74" s="465">
        <v>-128.08191980596399</v>
      </c>
      <c r="K74" s="472">
        <v>7.0107510351000005E-2</v>
      </c>
    </row>
    <row r="75" spans="1:11" ht="14.4" customHeight="1" thickBot="1" x14ac:dyDescent="0.35">
      <c r="A75" s="481" t="s">
        <v>334</v>
      </c>
      <c r="B75" s="459">
        <v>459.54662533480501</v>
      </c>
      <c r="C75" s="459">
        <v>376.59744000000097</v>
      </c>
      <c r="D75" s="460">
        <v>-82.949185334804</v>
      </c>
      <c r="E75" s="461">
        <v>0.81949778159200004</v>
      </c>
      <c r="F75" s="459">
        <v>447.95134008808901</v>
      </c>
      <c r="G75" s="460">
        <v>111.987835022022</v>
      </c>
      <c r="H75" s="462">
        <v>30.034899999998999</v>
      </c>
      <c r="I75" s="459">
        <v>36.838899999999001</v>
      </c>
      <c r="J75" s="460">
        <v>-75.148935022022002</v>
      </c>
      <c r="K75" s="463">
        <v>8.2238619919E-2</v>
      </c>
    </row>
    <row r="76" spans="1:11" ht="14.4" customHeight="1" thickBot="1" x14ac:dyDescent="0.35">
      <c r="A76" s="481" t="s">
        <v>335</v>
      </c>
      <c r="B76" s="459">
        <v>15.544532759457001</v>
      </c>
      <c r="C76" s="459">
        <v>8.7575000000000003</v>
      </c>
      <c r="D76" s="460">
        <v>-6.7870327594570004</v>
      </c>
      <c r="E76" s="461">
        <v>0.563381359576</v>
      </c>
      <c r="F76" s="459">
        <v>10</v>
      </c>
      <c r="G76" s="460">
        <v>2.5</v>
      </c>
      <c r="H76" s="462">
        <v>1.4370000000000001</v>
      </c>
      <c r="I76" s="459">
        <v>1.4370000000000001</v>
      </c>
      <c r="J76" s="460">
        <v>-1.0629999999999999</v>
      </c>
      <c r="K76" s="463">
        <v>0.14369999999999999</v>
      </c>
    </row>
    <row r="77" spans="1:11" ht="14.4" customHeight="1" thickBot="1" x14ac:dyDescent="0.35">
      <c r="A77" s="481" t="s">
        <v>336</v>
      </c>
      <c r="B77" s="459">
        <v>197.82051572174001</v>
      </c>
      <c r="C77" s="459">
        <v>245.74936</v>
      </c>
      <c r="D77" s="460">
        <v>47.928844278259</v>
      </c>
      <c r="E77" s="461">
        <v>1.2422844976580001</v>
      </c>
      <c r="F77" s="459">
        <v>233.75619728673399</v>
      </c>
      <c r="G77" s="460">
        <v>58.439049321683001</v>
      </c>
      <c r="H77" s="462">
        <v>0</v>
      </c>
      <c r="I77" s="459">
        <v>5.3167499999999999</v>
      </c>
      <c r="J77" s="460">
        <v>-53.122299321683002</v>
      </c>
      <c r="K77" s="463">
        <v>2.2744851523000001E-2</v>
      </c>
    </row>
    <row r="78" spans="1:11" ht="14.4" customHeight="1" thickBot="1" x14ac:dyDescent="0.35">
      <c r="A78" s="481" t="s">
        <v>337</v>
      </c>
      <c r="B78" s="459">
        <v>2.1712568930849998</v>
      </c>
      <c r="C78" s="459">
        <v>18.410820000000001</v>
      </c>
      <c r="D78" s="460">
        <v>16.239563106914002</v>
      </c>
      <c r="E78" s="461">
        <v>8.4793375019909991</v>
      </c>
      <c r="F78" s="459">
        <v>20.283941849032999</v>
      </c>
      <c r="G78" s="460">
        <v>5.0709854622580002</v>
      </c>
      <c r="H78" s="462">
        <v>0</v>
      </c>
      <c r="I78" s="459">
        <v>6.3232999999999997</v>
      </c>
      <c r="J78" s="460">
        <v>1.2523145377410001</v>
      </c>
      <c r="K78" s="463">
        <v>0.31173920962000001</v>
      </c>
    </row>
    <row r="79" spans="1:11" ht="14.4" customHeight="1" thickBot="1" x14ac:dyDescent="0.35">
      <c r="A79" s="480" t="s">
        <v>338</v>
      </c>
      <c r="B79" s="464">
        <v>210</v>
      </c>
      <c r="C79" s="464">
        <v>120.80698</v>
      </c>
      <c r="D79" s="465">
        <v>-89.193019999998995</v>
      </c>
      <c r="E79" s="471">
        <v>0.57527133333299996</v>
      </c>
      <c r="F79" s="464">
        <v>230</v>
      </c>
      <c r="G79" s="465">
        <v>57.5</v>
      </c>
      <c r="H79" s="467">
        <v>0</v>
      </c>
      <c r="I79" s="464">
        <v>0</v>
      </c>
      <c r="J79" s="465">
        <v>-57.5</v>
      </c>
      <c r="K79" s="472">
        <v>0</v>
      </c>
    </row>
    <row r="80" spans="1:11" ht="14.4" customHeight="1" thickBot="1" x14ac:dyDescent="0.35">
      <c r="A80" s="481" t="s">
        <v>339</v>
      </c>
      <c r="B80" s="459">
        <v>0</v>
      </c>
      <c r="C80" s="459">
        <v>1.1000000000000001</v>
      </c>
      <c r="D80" s="460">
        <v>1.1000000000000001</v>
      </c>
      <c r="E80" s="469" t="s">
        <v>289</v>
      </c>
      <c r="F80" s="459">
        <v>0</v>
      </c>
      <c r="G80" s="460">
        <v>0</v>
      </c>
      <c r="H80" s="462">
        <v>0</v>
      </c>
      <c r="I80" s="459">
        <v>0</v>
      </c>
      <c r="J80" s="460">
        <v>0</v>
      </c>
      <c r="K80" s="470" t="s">
        <v>266</v>
      </c>
    </row>
    <row r="81" spans="1:11" ht="14.4" customHeight="1" thickBot="1" x14ac:dyDescent="0.35">
      <c r="A81" s="481" t="s">
        <v>340</v>
      </c>
      <c r="B81" s="459">
        <v>160</v>
      </c>
      <c r="C81" s="459">
        <v>66.818979999999996</v>
      </c>
      <c r="D81" s="460">
        <v>-93.181019999998995</v>
      </c>
      <c r="E81" s="461">
        <v>0.41761862500000002</v>
      </c>
      <c r="F81" s="459">
        <v>120</v>
      </c>
      <c r="G81" s="460">
        <v>30</v>
      </c>
      <c r="H81" s="462">
        <v>0</v>
      </c>
      <c r="I81" s="459">
        <v>0</v>
      </c>
      <c r="J81" s="460">
        <v>-30</v>
      </c>
      <c r="K81" s="463">
        <v>0</v>
      </c>
    </row>
    <row r="82" spans="1:11" ht="14.4" customHeight="1" thickBot="1" x14ac:dyDescent="0.35">
      <c r="A82" s="481" t="s">
        <v>341</v>
      </c>
      <c r="B82" s="459">
        <v>50</v>
      </c>
      <c r="C82" s="459">
        <v>52.040999999999997</v>
      </c>
      <c r="D82" s="460">
        <v>2.0409999999999999</v>
      </c>
      <c r="E82" s="461">
        <v>1.0408200000000001</v>
      </c>
      <c r="F82" s="459">
        <v>110</v>
      </c>
      <c r="G82" s="460">
        <v>27.5</v>
      </c>
      <c r="H82" s="462">
        <v>0</v>
      </c>
      <c r="I82" s="459">
        <v>0</v>
      </c>
      <c r="J82" s="460">
        <v>-27.5</v>
      </c>
      <c r="K82" s="463">
        <v>0</v>
      </c>
    </row>
    <row r="83" spans="1:11" ht="14.4" customHeight="1" thickBot="1" x14ac:dyDescent="0.35">
      <c r="A83" s="481" t="s">
        <v>342</v>
      </c>
      <c r="B83" s="459">
        <v>0</v>
      </c>
      <c r="C83" s="459">
        <v>0.84699999999999998</v>
      </c>
      <c r="D83" s="460">
        <v>0.84699999999999998</v>
      </c>
      <c r="E83" s="469" t="s">
        <v>289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70" t="s">
        <v>266</v>
      </c>
    </row>
    <row r="84" spans="1:11" ht="14.4" customHeight="1" thickBot="1" x14ac:dyDescent="0.35">
      <c r="A84" s="478" t="s">
        <v>48</v>
      </c>
      <c r="B84" s="459">
        <v>18881.9959987609</v>
      </c>
      <c r="C84" s="459">
        <v>21137.790069999999</v>
      </c>
      <c r="D84" s="460">
        <v>2255.7940712391401</v>
      </c>
      <c r="E84" s="461">
        <v>1.1194679879909999</v>
      </c>
      <c r="F84" s="459">
        <v>23016.645256</v>
      </c>
      <c r="G84" s="460">
        <v>5754.16131400001</v>
      </c>
      <c r="H84" s="462">
        <v>1701.02763</v>
      </c>
      <c r="I84" s="459">
        <v>5045.3850400000001</v>
      </c>
      <c r="J84" s="460">
        <v>-708.77627400000301</v>
      </c>
      <c r="K84" s="463">
        <v>0.21920592614000001</v>
      </c>
    </row>
    <row r="85" spans="1:11" ht="14.4" customHeight="1" thickBot="1" x14ac:dyDescent="0.35">
      <c r="A85" s="484" t="s">
        <v>343</v>
      </c>
      <c r="B85" s="464">
        <v>13931.9959987609</v>
      </c>
      <c r="C85" s="464">
        <v>15575.951999999999</v>
      </c>
      <c r="D85" s="465">
        <v>1643.9560012391401</v>
      </c>
      <c r="E85" s="471">
        <v>1.1179985984330001</v>
      </c>
      <c r="F85" s="464">
        <v>16350.56</v>
      </c>
      <c r="G85" s="465">
        <v>4087.6400000000099</v>
      </c>
      <c r="H85" s="467">
        <v>1250.905</v>
      </c>
      <c r="I85" s="464">
        <v>3714.7959999999998</v>
      </c>
      <c r="J85" s="465">
        <v>-372.84400000000602</v>
      </c>
      <c r="K85" s="472">
        <v>0.227196866651</v>
      </c>
    </row>
    <row r="86" spans="1:11" ht="14.4" customHeight="1" thickBot="1" x14ac:dyDescent="0.35">
      <c r="A86" s="480" t="s">
        <v>344</v>
      </c>
      <c r="B86" s="464">
        <v>13750</v>
      </c>
      <c r="C86" s="464">
        <v>15384.217000000001</v>
      </c>
      <c r="D86" s="465">
        <v>1634.2170000000699</v>
      </c>
      <c r="E86" s="471">
        <v>1.1188521454539999</v>
      </c>
      <c r="F86" s="464">
        <v>15897.67</v>
      </c>
      <c r="G86" s="465">
        <v>3974.41750000001</v>
      </c>
      <c r="H86" s="467">
        <v>1240.355</v>
      </c>
      <c r="I86" s="464">
        <v>3673.4409999999998</v>
      </c>
      <c r="J86" s="465">
        <v>-300.97650000000601</v>
      </c>
      <c r="K86" s="472">
        <v>0.23106788604799999</v>
      </c>
    </row>
    <row r="87" spans="1:11" ht="14.4" customHeight="1" thickBot="1" x14ac:dyDescent="0.35">
      <c r="A87" s="481" t="s">
        <v>345</v>
      </c>
      <c r="B87" s="459">
        <v>13750</v>
      </c>
      <c r="C87" s="459">
        <v>15384.217000000001</v>
      </c>
      <c r="D87" s="460">
        <v>1634.2170000000699</v>
      </c>
      <c r="E87" s="461">
        <v>1.1188521454539999</v>
      </c>
      <c r="F87" s="459">
        <v>15897.67</v>
      </c>
      <c r="G87" s="460">
        <v>3974.41750000001</v>
      </c>
      <c r="H87" s="462">
        <v>1240.355</v>
      </c>
      <c r="I87" s="459">
        <v>3673.4409999999998</v>
      </c>
      <c r="J87" s="460">
        <v>-300.97650000000601</v>
      </c>
      <c r="K87" s="463">
        <v>0.23106788604799999</v>
      </c>
    </row>
    <row r="88" spans="1:11" ht="14.4" customHeight="1" thickBot="1" x14ac:dyDescent="0.35">
      <c r="A88" s="480" t="s">
        <v>346</v>
      </c>
      <c r="B88" s="464">
        <v>149.22699876093</v>
      </c>
      <c r="C88" s="464">
        <v>158.85</v>
      </c>
      <c r="D88" s="465">
        <v>9.6230012390699997</v>
      </c>
      <c r="E88" s="471">
        <v>1.064485658218</v>
      </c>
      <c r="F88" s="464">
        <v>416.30000000000098</v>
      </c>
      <c r="G88" s="465">
        <v>104.075</v>
      </c>
      <c r="H88" s="467">
        <v>5.5499999999989997</v>
      </c>
      <c r="I88" s="464">
        <v>17.850000000000001</v>
      </c>
      <c r="J88" s="465">
        <v>-86.224999999999994</v>
      </c>
      <c r="K88" s="472">
        <v>4.2877732404000002E-2</v>
      </c>
    </row>
    <row r="89" spans="1:11" ht="14.4" customHeight="1" thickBot="1" x14ac:dyDescent="0.35">
      <c r="A89" s="481" t="s">
        <v>347</v>
      </c>
      <c r="B89" s="459">
        <v>149.22699876093</v>
      </c>
      <c r="C89" s="459">
        <v>158.85</v>
      </c>
      <c r="D89" s="460">
        <v>9.6230012390699997</v>
      </c>
      <c r="E89" s="461">
        <v>1.064485658218</v>
      </c>
      <c r="F89" s="459">
        <v>416.30000000000098</v>
      </c>
      <c r="G89" s="460">
        <v>104.075</v>
      </c>
      <c r="H89" s="462">
        <v>5.5499999999989997</v>
      </c>
      <c r="I89" s="459">
        <v>17.850000000000001</v>
      </c>
      <c r="J89" s="460">
        <v>-86.224999999999994</v>
      </c>
      <c r="K89" s="463">
        <v>4.2877732404000002E-2</v>
      </c>
    </row>
    <row r="90" spans="1:11" ht="14.4" customHeight="1" thickBot="1" x14ac:dyDescent="0.35">
      <c r="A90" s="480" t="s">
        <v>348</v>
      </c>
      <c r="B90" s="464">
        <v>32.768999999999998</v>
      </c>
      <c r="C90" s="464">
        <v>22.885000000000002</v>
      </c>
      <c r="D90" s="465">
        <v>-9.8839999999990003</v>
      </c>
      <c r="E90" s="471">
        <v>0.69837346272300005</v>
      </c>
      <c r="F90" s="464">
        <v>23.51</v>
      </c>
      <c r="G90" s="465">
        <v>5.8775000000000004</v>
      </c>
      <c r="H90" s="467">
        <v>0</v>
      </c>
      <c r="I90" s="464">
        <v>18.504999999999999</v>
      </c>
      <c r="J90" s="465">
        <v>12.6275</v>
      </c>
      <c r="K90" s="472">
        <v>0.78711186729000004</v>
      </c>
    </row>
    <row r="91" spans="1:11" ht="14.4" customHeight="1" thickBot="1" x14ac:dyDescent="0.35">
      <c r="A91" s="481" t="s">
        <v>349</v>
      </c>
      <c r="B91" s="459">
        <v>32.768999999999998</v>
      </c>
      <c r="C91" s="459">
        <v>22.885000000000002</v>
      </c>
      <c r="D91" s="460">
        <v>-9.8839999999990003</v>
      </c>
      <c r="E91" s="461">
        <v>0.69837346272300005</v>
      </c>
      <c r="F91" s="459">
        <v>23.51</v>
      </c>
      <c r="G91" s="460">
        <v>5.8775000000000004</v>
      </c>
      <c r="H91" s="462">
        <v>0</v>
      </c>
      <c r="I91" s="459">
        <v>18.504999999999999</v>
      </c>
      <c r="J91" s="460">
        <v>12.6275</v>
      </c>
      <c r="K91" s="463">
        <v>0.78711186729000004</v>
      </c>
    </row>
    <row r="92" spans="1:11" ht="14.4" customHeight="1" thickBot="1" x14ac:dyDescent="0.35">
      <c r="A92" s="483" t="s">
        <v>350</v>
      </c>
      <c r="B92" s="459">
        <v>0</v>
      </c>
      <c r="C92" s="459">
        <v>10</v>
      </c>
      <c r="D92" s="460">
        <v>10</v>
      </c>
      <c r="E92" s="469" t="s">
        <v>266</v>
      </c>
      <c r="F92" s="459">
        <v>13.08</v>
      </c>
      <c r="G92" s="460">
        <v>3.27</v>
      </c>
      <c r="H92" s="462">
        <v>4.9999999999989999</v>
      </c>
      <c r="I92" s="459">
        <v>4.9999999999989999</v>
      </c>
      <c r="J92" s="460">
        <v>1.7299999999989999</v>
      </c>
      <c r="K92" s="463">
        <v>0.38226299694100002</v>
      </c>
    </row>
    <row r="93" spans="1:11" ht="14.4" customHeight="1" thickBot="1" x14ac:dyDescent="0.35">
      <c r="A93" s="481" t="s">
        <v>351</v>
      </c>
      <c r="B93" s="459">
        <v>0</v>
      </c>
      <c r="C93" s="459">
        <v>10</v>
      </c>
      <c r="D93" s="460">
        <v>10</v>
      </c>
      <c r="E93" s="469" t="s">
        <v>266</v>
      </c>
      <c r="F93" s="459">
        <v>13.08</v>
      </c>
      <c r="G93" s="460">
        <v>3.27</v>
      </c>
      <c r="H93" s="462">
        <v>4.9999999999989999</v>
      </c>
      <c r="I93" s="459">
        <v>4.9999999999989999</v>
      </c>
      <c r="J93" s="460">
        <v>1.7299999999989999</v>
      </c>
      <c r="K93" s="463">
        <v>0.38226299694100002</v>
      </c>
    </row>
    <row r="94" spans="1:11" ht="14.4" customHeight="1" thickBot="1" x14ac:dyDescent="0.35">
      <c r="A94" s="479" t="s">
        <v>352</v>
      </c>
      <c r="B94" s="459">
        <v>4675</v>
      </c>
      <c r="C94" s="459">
        <v>5253.68084000001</v>
      </c>
      <c r="D94" s="460">
        <v>578.68084000001102</v>
      </c>
      <c r="E94" s="461">
        <v>1.1237819978600001</v>
      </c>
      <c r="F94" s="459">
        <v>6222.0899999999901</v>
      </c>
      <c r="G94" s="460">
        <v>1555.5225</v>
      </c>
      <c r="H94" s="462">
        <v>425.30877999999899</v>
      </c>
      <c r="I94" s="459">
        <v>1256.7413200000001</v>
      </c>
      <c r="J94" s="460">
        <v>-298.78117999999802</v>
      </c>
      <c r="K94" s="463">
        <v>0.20198057565800001</v>
      </c>
    </row>
    <row r="95" spans="1:11" ht="14.4" customHeight="1" thickBot="1" x14ac:dyDescent="0.35">
      <c r="A95" s="480" t="s">
        <v>353</v>
      </c>
      <c r="B95" s="464">
        <v>1237.5</v>
      </c>
      <c r="C95" s="464">
        <v>1391.66608</v>
      </c>
      <c r="D95" s="465">
        <v>154.16607999999999</v>
      </c>
      <c r="E95" s="471">
        <v>1.1245786505049999</v>
      </c>
      <c r="F95" s="464">
        <v>1652.11</v>
      </c>
      <c r="G95" s="465">
        <v>413.02749999999901</v>
      </c>
      <c r="H95" s="467">
        <v>112.58252</v>
      </c>
      <c r="I95" s="464">
        <v>332.66858000000002</v>
      </c>
      <c r="J95" s="465">
        <v>-80.358919999999003</v>
      </c>
      <c r="K95" s="472">
        <v>0.20135982470899999</v>
      </c>
    </row>
    <row r="96" spans="1:11" ht="14.4" customHeight="1" thickBot="1" x14ac:dyDescent="0.35">
      <c r="A96" s="481" t="s">
        <v>354</v>
      </c>
      <c r="B96" s="459">
        <v>1237.5</v>
      </c>
      <c r="C96" s="459">
        <v>1391.66608</v>
      </c>
      <c r="D96" s="460">
        <v>154.16607999999999</v>
      </c>
      <c r="E96" s="461">
        <v>1.1245786505049999</v>
      </c>
      <c r="F96" s="459">
        <v>1652.11</v>
      </c>
      <c r="G96" s="460">
        <v>413.02749999999901</v>
      </c>
      <c r="H96" s="462">
        <v>112.58252</v>
      </c>
      <c r="I96" s="459">
        <v>332.66858000000002</v>
      </c>
      <c r="J96" s="460">
        <v>-80.358919999999003</v>
      </c>
      <c r="K96" s="463">
        <v>0.20135982470899999</v>
      </c>
    </row>
    <row r="97" spans="1:11" ht="14.4" customHeight="1" thickBot="1" x14ac:dyDescent="0.35">
      <c r="A97" s="480" t="s">
        <v>355</v>
      </c>
      <c r="B97" s="464">
        <v>3437.5</v>
      </c>
      <c r="C97" s="464">
        <v>3862.01476000001</v>
      </c>
      <c r="D97" s="465">
        <v>424.51476000001099</v>
      </c>
      <c r="E97" s="471">
        <v>1.123495202909</v>
      </c>
      <c r="F97" s="464">
        <v>4569.9799999999996</v>
      </c>
      <c r="G97" s="465">
        <v>1142.4949999999999</v>
      </c>
      <c r="H97" s="467">
        <v>312.726259999999</v>
      </c>
      <c r="I97" s="464">
        <v>924.07274000000098</v>
      </c>
      <c r="J97" s="465">
        <v>-218.422259999999</v>
      </c>
      <c r="K97" s="472">
        <v>0.20220498557899999</v>
      </c>
    </row>
    <row r="98" spans="1:11" ht="14.4" customHeight="1" thickBot="1" x14ac:dyDescent="0.35">
      <c r="A98" s="481" t="s">
        <v>356</v>
      </c>
      <c r="B98" s="459">
        <v>3437.5</v>
      </c>
      <c r="C98" s="459">
        <v>3862.01476000001</v>
      </c>
      <c r="D98" s="460">
        <v>424.51476000001099</v>
      </c>
      <c r="E98" s="461">
        <v>1.123495202909</v>
      </c>
      <c r="F98" s="459">
        <v>4569.9799999999996</v>
      </c>
      <c r="G98" s="460">
        <v>1142.4949999999999</v>
      </c>
      <c r="H98" s="462">
        <v>312.726259999999</v>
      </c>
      <c r="I98" s="459">
        <v>924.07274000000098</v>
      </c>
      <c r="J98" s="460">
        <v>-218.422259999999</v>
      </c>
      <c r="K98" s="463">
        <v>0.20220498557899999</v>
      </c>
    </row>
    <row r="99" spans="1:11" ht="14.4" customHeight="1" thickBot="1" x14ac:dyDescent="0.35">
      <c r="A99" s="479" t="s">
        <v>357</v>
      </c>
      <c r="B99" s="459">
        <v>0</v>
      </c>
      <c r="C99" s="459">
        <v>0</v>
      </c>
      <c r="D99" s="460">
        <v>0</v>
      </c>
      <c r="E99" s="461">
        <v>1</v>
      </c>
      <c r="F99" s="459">
        <v>75.485256000000007</v>
      </c>
      <c r="G99" s="460">
        <v>18.871314000000002</v>
      </c>
      <c r="H99" s="462">
        <v>0</v>
      </c>
      <c r="I99" s="459">
        <v>0</v>
      </c>
      <c r="J99" s="460">
        <v>-18.871314000000002</v>
      </c>
      <c r="K99" s="463">
        <v>0</v>
      </c>
    </row>
    <row r="100" spans="1:11" ht="14.4" customHeight="1" thickBot="1" x14ac:dyDescent="0.35">
      <c r="A100" s="480" t="s">
        <v>358</v>
      </c>
      <c r="B100" s="464">
        <v>0</v>
      </c>
      <c r="C100" s="464">
        <v>0</v>
      </c>
      <c r="D100" s="465">
        <v>0</v>
      </c>
      <c r="E100" s="471">
        <v>1</v>
      </c>
      <c r="F100" s="464">
        <v>75.485256000000007</v>
      </c>
      <c r="G100" s="465">
        <v>18.871314000000002</v>
      </c>
      <c r="H100" s="467">
        <v>0</v>
      </c>
      <c r="I100" s="464">
        <v>0</v>
      </c>
      <c r="J100" s="465">
        <v>-18.871314000000002</v>
      </c>
      <c r="K100" s="472">
        <v>0</v>
      </c>
    </row>
    <row r="101" spans="1:11" ht="14.4" customHeight="1" thickBot="1" x14ac:dyDescent="0.35">
      <c r="A101" s="481" t="s">
        <v>359</v>
      </c>
      <c r="B101" s="459">
        <v>0</v>
      </c>
      <c r="C101" s="459">
        <v>0</v>
      </c>
      <c r="D101" s="460">
        <v>0</v>
      </c>
      <c r="E101" s="461">
        <v>1</v>
      </c>
      <c r="F101" s="459">
        <v>75.485256000000007</v>
      </c>
      <c r="G101" s="460">
        <v>18.871314000000002</v>
      </c>
      <c r="H101" s="462">
        <v>0</v>
      </c>
      <c r="I101" s="459">
        <v>0</v>
      </c>
      <c r="J101" s="460">
        <v>-18.871314000000002</v>
      </c>
      <c r="K101" s="463">
        <v>0</v>
      </c>
    </row>
    <row r="102" spans="1:11" ht="14.4" customHeight="1" thickBot="1" x14ac:dyDescent="0.35">
      <c r="A102" s="479" t="s">
        <v>360</v>
      </c>
      <c r="B102" s="459">
        <v>275.00000000000102</v>
      </c>
      <c r="C102" s="459">
        <v>308.15723000000003</v>
      </c>
      <c r="D102" s="460">
        <v>33.157229999998997</v>
      </c>
      <c r="E102" s="461">
        <v>1.1205717454540001</v>
      </c>
      <c r="F102" s="459">
        <v>368.51</v>
      </c>
      <c r="G102" s="460">
        <v>92.127499999999003</v>
      </c>
      <c r="H102" s="462">
        <v>24.813849999999</v>
      </c>
      <c r="I102" s="459">
        <v>73.847719999999995</v>
      </c>
      <c r="J102" s="460">
        <v>-18.279779999999</v>
      </c>
      <c r="K102" s="463">
        <v>0.20039543024600001</v>
      </c>
    </row>
    <row r="103" spans="1:11" ht="14.4" customHeight="1" thickBot="1" x14ac:dyDescent="0.35">
      <c r="A103" s="480" t="s">
        <v>361</v>
      </c>
      <c r="B103" s="464">
        <v>275.00000000000102</v>
      </c>
      <c r="C103" s="464">
        <v>308.15723000000003</v>
      </c>
      <c r="D103" s="465">
        <v>33.157229999998997</v>
      </c>
      <c r="E103" s="471">
        <v>1.1205717454540001</v>
      </c>
      <c r="F103" s="464">
        <v>368.51</v>
      </c>
      <c r="G103" s="465">
        <v>92.127499999999003</v>
      </c>
      <c r="H103" s="467">
        <v>24.813849999999</v>
      </c>
      <c r="I103" s="464">
        <v>73.847719999999995</v>
      </c>
      <c r="J103" s="465">
        <v>-18.279779999999</v>
      </c>
      <c r="K103" s="472">
        <v>0.20039543024600001</v>
      </c>
    </row>
    <row r="104" spans="1:11" ht="14.4" customHeight="1" thickBot="1" x14ac:dyDescent="0.35">
      <c r="A104" s="481" t="s">
        <v>362</v>
      </c>
      <c r="B104" s="459">
        <v>275.00000000000102</v>
      </c>
      <c r="C104" s="459">
        <v>308.15723000000003</v>
      </c>
      <c r="D104" s="460">
        <v>33.157229999998997</v>
      </c>
      <c r="E104" s="461">
        <v>1.1205717454540001</v>
      </c>
      <c r="F104" s="459">
        <v>368.51</v>
      </c>
      <c r="G104" s="460">
        <v>92.127499999999003</v>
      </c>
      <c r="H104" s="462">
        <v>24.813849999999</v>
      </c>
      <c r="I104" s="459">
        <v>73.847719999999995</v>
      </c>
      <c r="J104" s="460">
        <v>-18.279779999999</v>
      </c>
      <c r="K104" s="463">
        <v>0.20039543024600001</v>
      </c>
    </row>
    <row r="105" spans="1:11" ht="14.4" customHeight="1" thickBot="1" x14ac:dyDescent="0.35">
      <c r="A105" s="478" t="s">
        <v>363</v>
      </c>
      <c r="B105" s="459">
        <v>16.552120762752001</v>
      </c>
      <c r="C105" s="459">
        <v>85.568250000000006</v>
      </c>
      <c r="D105" s="460">
        <v>69.016129237247</v>
      </c>
      <c r="E105" s="461">
        <v>5.1696245590809999</v>
      </c>
      <c r="F105" s="459">
        <v>19.861508426156998</v>
      </c>
      <c r="G105" s="460">
        <v>4.965377106539</v>
      </c>
      <c r="H105" s="462">
        <v>0</v>
      </c>
      <c r="I105" s="459">
        <v>9.6999999999999993</v>
      </c>
      <c r="J105" s="460">
        <v>4.7346228934600001</v>
      </c>
      <c r="K105" s="463">
        <v>0.48838183847200001</v>
      </c>
    </row>
    <row r="106" spans="1:11" ht="14.4" customHeight="1" thickBot="1" x14ac:dyDescent="0.35">
      <c r="A106" s="479" t="s">
        <v>364</v>
      </c>
      <c r="B106" s="459">
        <v>16.552120762752001</v>
      </c>
      <c r="C106" s="459">
        <v>85.568250000000006</v>
      </c>
      <c r="D106" s="460">
        <v>69.016129237247</v>
      </c>
      <c r="E106" s="461">
        <v>5.1696245590809999</v>
      </c>
      <c r="F106" s="459">
        <v>19.861508426156998</v>
      </c>
      <c r="G106" s="460">
        <v>4.965377106539</v>
      </c>
      <c r="H106" s="462">
        <v>0</v>
      </c>
      <c r="I106" s="459">
        <v>9.6999999999999993</v>
      </c>
      <c r="J106" s="460">
        <v>4.7346228934600001</v>
      </c>
      <c r="K106" s="463">
        <v>0.48838183847200001</v>
      </c>
    </row>
    <row r="107" spans="1:11" ht="14.4" customHeight="1" thickBot="1" x14ac:dyDescent="0.35">
      <c r="A107" s="480" t="s">
        <v>365</v>
      </c>
      <c r="B107" s="464">
        <v>0</v>
      </c>
      <c r="C107" s="464">
        <v>17.984249999999999</v>
      </c>
      <c r="D107" s="465">
        <v>17.984249999999999</v>
      </c>
      <c r="E107" s="466" t="s">
        <v>266</v>
      </c>
      <c r="F107" s="464">
        <v>0</v>
      </c>
      <c r="G107" s="465">
        <v>0</v>
      </c>
      <c r="H107" s="467">
        <v>0</v>
      </c>
      <c r="I107" s="464">
        <v>7.4</v>
      </c>
      <c r="J107" s="465">
        <v>7.4</v>
      </c>
      <c r="K107" s="468" t="s">
        <v>266</v>
      </c>
    </row>
    <row r="108" spans="1:11" ht="14.4" customHeight="1" thickBot="1" x14ac:dyDescent="0.35">
      <c r="A108" s="481" t="s">
        <v>366</v>
      </c>
      <c r="B108" s="459">
        <v>0</v>
      </c>
      <c r="C108" s="459">
        <v>1.36425</v>
      </c>
      <c r="D108" s="460">
        <v>1.36425</v>
      </c>
      <c r="E108" s="469" t="s">
        <v>266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266</v>
      </c>
    </row>
    <row r="109" spans="1:11" ht="14.4" customHeight="1" thickBot="1" x14ac:dyDescent="0.35">
      <c r="A109" s="481" t="s">
        <v>367</v>
      </c>
      <c r="B109" s="459">
        <v>0</v>
      </c>
      <c r="C109" s="459">
        <v>4.5</v>
      </c>
      <c r="D109" s="460">
        <v>4.5</v>
      </c>
      <c r="E109" s="469" t="s">
        <v>289</v>
      </c>
      <c r="F109" s="459">
        <v>0</v>
      </c>
      <c r="G109" s="460">
        <v>0</v>
      </c>
      <c r="H109" s="462">
        <v>0</v>
      </c>
      <c r="I109" s="459">
        <v>2.9</v>
      </c>
      <c r="J109" s="460">
        <v>2.9</v>
      </c>
      <c r="K109" s="470" t="s">
        <v>266</v>
      </c>
    </row>
    <row r="110" spans="1:11" ht="14.4" customHeight="1" thickBot="1" x14ac:dyDescent="0.35">
      <c r="A110" s="481" t="s">
        <v>368</v>
      </c>
      <c r="B110" s="459">
        <v>0</v>
      </c>
      <c r="C110" s="459">
        <v>12.01</v>
      </c>
      <c r="D110" s="460">
        <v>12.01</v>
      </c>
      <c r="E110" s="469" t="s">
        <v>266</v>
      </c>
      <c r="F110" s="459">
        <v>0</v>
      </c>
      <c r="G110" s="460">
        <v>0</v>
      </c>
      <c r="H110" s="462">
        <v>0</v>
      </c>
      <c r="I110" s="459">
        <v>4.5</v>
      </c>
      <c r="J110" s="460">
        <v>4.5</v>
      </c>
      <c r="K110" s="470" t="s">
        <v>266</v>
      </c>
    </row>
    <row r="111" spans="1:11" ht="14.4" customHeight="1" thickBot="1" x14ac:dyDescent="0.35">
      <c r="A111" s="481" t="s">
        <v>369</v>
      </c>
      <c r="B111" s="459">
        <v>0</v>
      </c>
      <c r="C111" s="459">
        <v>0.11</v>
      </c>
      <c r="D111" s="460">
        <v>0.11</v>
      </c>
      <c r="E111" s="469" t="s">
        <v>289</v>
      </c>
      <c r="F111" s="459">
        <v>0</v>
      </c>
      <c r="G111" s="460">
        <v>0</v>
      </c>
      <c r="H111" s="462">
        <v>0</v>
      </c>
      <c r="I111" s="459">
        <v>0</v>
      </c>
      <c r="J111" s="460">
        <v>0</v>
      </c>
      <c r="K111" s="470" t="s">
        <v>266</v>
      </c>
    </row>
    <row r="112" spans="1:11" ht="14.4" customHeight="1" thickBot="1" x14ac:dyDescent="0.35">
      <c r="A112" s="483" t="s">
        <v>370</v>
      </c>
      <c r="B112" s="459">
        <v>0</v>
      </c>
      <c r="C112" s="459">
        <v>17.454000000000001</v>
      </c>
      <c r="D112" s="460">
        <v>17.454000000000001</v>
      </c>
      <c r="E112" s="469" t="s">
        <v>289</v>
      </c>
      <c r="F112" s="459">
        <v>19.861508426156998</v>
      </c>
      <c r="G112" s="460">
        <v>4.965377106539</v>
      </c>
      <c r="H112" s="462">
        <v>0</v>
      </c>
      <c r="I112" s="459">
        <v>0</v>
      </c>
      <c r="J112" s="460">
        <v>-4.965377106539</v>
      </c>
      <c r="K112" s="463">
        <v>0</v>
      </c>
    </row>
    <row r="113" spans="1:11" ht="14.4" customHeight="1" thickBot="1" x14ac:dyDescent="0.35">
      <c r="A113" s="481" t="s">
        <v>371</v>
      </c>
      <c r="B113" s="459">
        <v>0</v>
      </c>
      <c r="C113" s="459">
        <v>17.454000000000001</v>
      </c>
      <c r="D113" s="460">
        <v>17.454000000000001</v>
      </c>
      <c r="E113" s="469" t="s">
        <v>289</v>
      </c>
      <c r="F113" s="459">
        <v>19.861508426156998</v>
      </c>
      <c r="G113" s="460">
        <v>4.965377106539</v>
      </c>
      <c r="H113" s="462">
        <v>0</v>
      </c>
      <c r="I113" s="459">
        <v>0</v>
      </c>
      <c r="J113" s="460">
        <v>-4.965377106539</v>
      </c>
      <c r="K113" s="463">
        <v>0</v>
      </c>
    </row>
    <row r="114" spans="1:11" ht="14.4" customHeight="1" thickBot="1" x14ac:dyDescent="0.35">
      <c r="A114" s="483" t="s">
        <v>372</v>
      </c>
      <c r="B114" s="459">
        <v>16.552120762752001</v>
      </c>
      <c r="C114" s="459">
        <v>11</v>
      </c>
      <c r="D114" s="460">
        <v>-5.5521207627519997</v>
      </c>
      <c r="E114" s="461">
        <v>0.66456740846999995</v>
      </c>
      <c r="F114" s="459">
        <v>0</v>
      </c>
      <c r="G114" s="460">
        <v>0</v>
      </c>
      <c r="H114" s="462">
        <v>0</v>
      </c>
      <c r="I114" s="459">
        <v>0.7</v>
      </c>
      <c r="J114" s="460">
        <v>0.7</v>
      </c>
      <c r="K114" s="470" t="s">
        <v>266</v>
      </c>
    </row>
    <row r="115" spans="1:11" ht="14.4" customHeight="1" thickBot="1" x14ac:dyDescent="0.35">
      <c r="A115" s="481" t="s">
        <v>373</v>
      </c>
      <c r="B115" s="459">
        <v>16.552120762752001</v>
      </c>
      <c r="C115" s="459">
        <v>11</v>
      </c>
      <c r="D115" s="460">
        <v>-5.5521207627519997</v>
      </c>
      <c r="E115" s="461">
        <v>0.66456740846999995</v>
      </c>
      <c r="F115" s="459">
        <v>0</v>
      </c>
      <c r="G115" s="460">
        <v>0</v>
      </c>
      <c r="H115" s="462">
        <v>0</v>
      </c>
      <c r="I115" s="459">
        <v>0.7</v>
      </c>
      <c r="J115" s="460">
        <v>0.7</v>
      </c>
      <c r="K115" s="470" t="s">
        <v>266</v>
      </c>
    </row>
    <row r="116" spans="1:11" ht="14.4" customHeight="1" thickBot="1" x14ac:dyDescent="0.35">
      <c r="A116" s="483" t="s">
        <v>374</v>
      </c>
      <c r="B116" s="459">
        <v>0</v>
      </c>
      <c r="C116" s="459">
        <v>25.143999999999998</v>
      </c>
      <c r="D116" s="460">
        <v>25.143999999999998</v>
      </c>
      <c r="E116" s="469" t="s">
        <v>266</v>
      </c>
      <c r="F116" s="459">
        <v>0</v>
      </c>
      <c r="G116" s="460">
        <v>0</v>
      </c>
      <c r="H116" s="462">
        <v>0</v>
      </c>
      <c r="I116" s="459">
        <v>1.6</v>
      </c>
      <c r="J116" s="460">
        <v>1.6</v>
      </c>
      <c r="K116" s="470" t="s">
        <v>266</v>
      </c>
    </row>
    <row r="117" spans="1:11" ht="14.4" customHeight="1" thickBot="1" x14ac:dyDescent="0.35">
      <c r="A117" s="481" t="s">
        <v>375</v>
      </c>
      <c r="B117" s="459">
        <v>0</v>
      </c>
      <c r="C117" s="459">
        <v>25.143999999999998</v>
      </c>
      <c r="D117" s="460">
        <v>25.143999999999998</v>
      </c>
      <c r="E117" s="469" t="s">
        <v>266</v>
      </c>
      <c r="F117" s="459">
        <v>0</v>
      </c>
      <c r="G117" s="460">
        <v>0</v>
      </c>
      <c r="H117" s="462">
        <v>0</v>
      </c>
      <c r="I117" s="459">
        <v>1.6</v>
      </c>
      <c r="J117" s="460">
        <v>1.6</v>
      </c>
      <c r="K117" s="470" t="s">
        <v>266</v>
      </c>
    </row>
    <row r="118" spans="1:11" ht="14.4" customHeight="1" thickBot="1" x14ac:dyDescent="0.35">
      <c r="A118" s="483" t="s">
        <v>376</v>
      </c>
      <c r="B118" s="459">
        <v>0</v>
      </c>
      <c r="C118" s="459">
        <v>13.986000000000001</v>
      </c>
      <c r="D118" s="460">
        <v>13.986000000000001</v>
      </c>
      <c r="E118" s="469" t="s">
        <v>266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266</v>
      </c>
    </row>
    <row r="119" spans="1:11" ht="14.4" customHeight="1" thickBot="1" x14ac:dyDescent="0.35">
      <c r="A119" s="481" t="s">
        <v>377</v>
      </c>
      <c r="B119" s="459">
        <v>0</v>
      </c>
      <c r="C119" s="459">
        <v>13.986000000000001</v>
      </c>
      <c r="D119" s="460">
        <v>13.986000000000001</v>
      </c>
      <c r="E119" s="469" t="s">
        <v>266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266</v>
      </c>
    </row>
    <row r="120" spans="1:11" ht="14.4" customHeight="1" thickBot="1" x14ac:dyDescent="0.35">
      <c r="A120" s="478" t="s">
        <v>378</v>
      </c>
      <c r="B120" s="459">
        <v>1274.76838900639</v>
      </c>
      <c r="C120" s="459">
        <v>1406.35283</v>
      </c>
      <c r="D120" s="460">
        <v>131.58444099360901</v>
      </c>
      <c r="E120" s="461">
        <v>1.1032222340369999</v>
      </c>
      <c r="F120" s="459">
        <v>1823.99999999997</v>
      </c>
      <c r="G120" s="460">
        <v>455.99999999999301</v>
      </c>
      <c r="H120" s="462">
        <v>126.61113</v>
      </c>
      <c r="I120" s="459">
        <v>360.75551999999999</v>
      </c>
      <c r="J120" s="460">
        <v>-95.244479999993004</v>
      </c>
      <c r="K120" s="463">
        <v>0.197782631578</v>
      </c>
    </row>
    <row r="121" spans="1:11" ht="14.4" customHeight="1" thickBot="1" x14ac:dyDescent="0.35">
      <c r="A121" s="479" t="s">
        <v>379</v>
      </c>
      <c r="B121" s="459">
        <v>1274.76838900639</v>
      </c>
      <c r="C121" s="459">
        <v>1347.271</v>
      </c>
      <c r="D121" s="460">
        <v>72.502610993608997</v>
      </c>
      <c r="E121" s="461">
        <v>1.0568751246250001</v>
      </c>
      <c r="F121" s="459">
        <v>1823.99999999997</v>
      </c>
      <c r="G121" s="460">
        <v>455.99999999999301</v>
      </c>
      <c r="H121" s="462">
        <v>114.52323</v>
      </c>
      <c r="I121" s="459">
        <v>348.66762</v>
      </c>
      <c r="J121" s="460">
        <v>-107.33237999999299</v>
      </c>
      <c r="K121" s="463">
        <v>0.19115549342099999</v>
      </c>
    </row>
    <row r="122" spans="1:11" ht="14.4" customHeight="1" thickBot="1" x14ac:dyDescent="0.35">
      <c r="A122" s="480" t="s">
        <v>380</v>
      </c>
      <c r="B122" s="464">
        <v>1274.76838900639</v>
      </c>
      <c r="C122" s="464">
        <v>1347.271</v>
      </c>
      <c r="D122" s="465">
        <v>72.502610993608997</v>
      </c>
      <c r="E122" s="471">
        <v>1.0568751246250001</v>
      </c>
      <c r="F122" s="464">
        <v>1823.99999999997</v>
      </c>
      <c r="G122" s="465">
        <v>455.99999999999301</v>
      </c>
      <c r="H122" s="467">
        <v>114.52323</v>
      </c>
      <c r="I122" s="464">
        <v>348.66762</v>
      </c>
      <c r="J122" s="465">
        <v>-107.33237999999299</v>
      </c>
      <c r="K122" s="472">
        <v>0.19115549342099999</v>
      </c>
    </row>
    <row r="123" spans="1:11" ht="14.4" customHeight="1" thickBot="1" x14ac:dyDescent="0.35">
      <c r="A123" s="481" t="s">
        <v>381</v>
      </c>
      <c r="B123" s="459">
        <v>44.992838238300997</v>
      </c>
      <c r="C123" s="459">
        <v>42.335999999999999</v>
      </c>
      <c r="D123" s="460">
        <v>-2.6568382383009999</v>
      </c>
      <c r="E123" s="461">
        <v>0.94094975239699996</v>
      </c>
      <c r="F123" s="459">
        <v>3.9999999999989999</v>
      </c>
      <c r="G123" s="460">
        <v>0.99999999999900002</v>
      </c>
      <c r="H123" s="462">
        <v>0</v>
      </c>
      <c r="I123" s="459">
        <v>3.528</v>
      </c>
      <c r="J123" s="460">
        <v>2.528</v>
      </c>
      <c r="K123" s="463">
        <v>0.88200000000000001</v>
      </c>
    </row>
    <row r="124" spans="1:11" ht="14.4" customHeight="1" thickBot="1" x14ac:dyDescent="0.35">
      <c r="A124" s="481" t="s">
        <v>382</v>
      </c>
      <c r="B124" s="459">
        <v>467.73060822696999</v>
      </c>
      <c r="C124" s="459">
        <v>496.80200000000099</v>
      </c>
      <c r="D124" s="460">
        <v>29.071391773030999</v>
      </c>
      <c r="E124" s="461">
        <v>1.0621541358669999</v>
      </c>
      <c r="F124" s="459">
        <v>496.99999999999301</v>
      </c>
      <c r="G124" s="460">
        <v>124.249999999998</v>
      </c>
      <c r="H124" s="462">
        <v>41.378139999999</v>
      </c>
      <c r="I124" s="459">
        <v>124.13437</v>
      </c>
      <c r="J124" s="460">
        <v>-0.115629999998</v>
      </c>
      <c r="K124" s="463">
        <v>0.249767344064</v>
      </c>
    </row>
    <row r="125" spans="1:11" ht="14.4" customHeight="1" thickBot="1" x14ac:dyDescent="0.35">
      <c r="A125" s="481" t="s">
        <v>383</v>
      </c>
      <c r="B125" s="459">
        <v>756.966031592028</v>
      </c>
      <c r="C125" s="459">
        <v>698.19500000000096</v>
      </c>
      <c r="D125" s="460">
        <v>-58.771031592027001</v>
      </c>
      <c r="E125" s="461">
        <v>0.92235975045200003</v>
      </c>
      <c r="F125" s="459">
        <v>703.99999999999</v>
      </c>
      <c r="G125" s="460">
        <v>175.99999999999699</v>
      </c>
      <c r="H125" s="462">
        <v>21.606999999999001</v>
      </c>
      <c r="I125" s="459">
        <v>66.388999999999996</v>
      </c>
      <c r="J125" s="460">
        <v>-109.61099999999701</v>
      </c>
      <c r="K125" s="463">
        <v>9.4302556817999997E-2</v>
      </c>
    </row>
    <row r="126" spans="1:11" ht="14.4" customHeight="1" thickBot="1" x14ac:dyDescent="0.35">
      <c r="A126" s="481" t="s">
        <v>384</v>
      </c>
      <c r="B126" s="459">
        <v>0</v>
      </c>
      <c r="C126" s="459">
        <v>58.62</v>
      </c>
      <c r="D126" s="460">
        <v>58.62</v>
      </c>
      <c r="E126" s="469" t="s">
        <v>289</v>
      </c>
      <c r="F126" s="459">
        <v>58.999999999998998</v>
      </c>
      <c r="G126" s="460">
        <v>14.749999999999</v>
      </c>
      <c r="H126" s="462">
        <v>4.8839999999990003</v>
      </c>
      <c r="I126" s="459">
        <v>14.654</v>
      </c>
      <c r="J126" s="460">
        <v>-9.5999999998999996E-2</v>
      </c>
      <c r="K126" s="463">
        <v>0.24837288135499999</v>
      </c>
    </row>
    <row r="127" spans="1:11" ht="14.4" customHeight="1" thickBot="1" x14ac:dyDescent="0.35">
      <c r="A127" s="481" t="s">
        <v>385</v>
      </c>
      <c r="B127" s="459">
        <v>5.0789109490930002</v>
      </c>
      <c r="C127" s="459">
        <v>5.0880000000000001</v>
      </c>
      <c r="D127" s="460">
        <v>9.0890509060000003E-3</v>
      </c>
      <c r="E127" s="461">
        <v>1.001789566896</v>
      </c>
      <c r="F127" s="459">
        <v>4.9999999999989999</v>
      </c>
      <c r="G127" s="460">
        <v>1.2499999999989999</v>
      </c>
      <c r="H127" s="462">
        <v>0.42408999999899999</v>
      </c>
      <c r="I127" s="459">
        <v>1.2722500000000001</v>
      </c>
      <c r="J127" s="460">
        <v>2.2249999999999999E-2</v>
      </c>
      <c r="K127" s="463">
        <v>0.25445000000000001</v>
      </c>
    </row>
    <row r="128" spans="1:11" ht="14.4" customHeight="1" thickBot="1" x14ac:dyDescent="0.35">
      <c r="A128" s="481" t="s">
        <v>386</v>
      </c>
      <c r="B128" s="459">
        <v>0</v>
      </c>
      <c r="C128" s="459">
        <v>46.23</v>
      </c>
      <c r="D128" s="460">
        <v>46.23</v>
      </c>
      <c r="E128" s="469" t="s">
        <v>289</v>
      </c>
      <c r="F128" s="459">
        <v>554.99999999999204</v>
      </c>
      <c r="G128" s="460">
        <v>138.74999999999801</v>
      </c>
      <c r="H128" s="462">
        <v>46.229999999999002</v>
      </c>
      <c r="I128" s="459">
        <v>138.69</v>
      </c>
      <c r="J128" s="460">
        <v>-5.9999999997000002E-2</v>
      </c>
      <c r="K128" s="463">
        <v>0.249891891891</v>
      </c>
    </row>
    <row r="129" spans="1:11" ht="14.4" customHeight="1" thickBot="1" x14ac:dyDescent="0.35">
      <c r="A129" s="479" t="s">
        <v>387</v>
      </c>
      <c r="B129" s="459">
        <v>0</v>
      </c>
      <c r="C129" s="459">
        <v>59.081829999999997</v>
      </c>
      <c r="D129" s="460">
        <v>59.081829999999997</v>
      </c>
      <c r="E129" s="469" t="s">
        <v>266</v>
      </c>
      <c r="F129" s="459">
        <v>0</v>
      </c>
      <c r="G129" s="460">
        <v>0</v>
      </c>
      <c r="H129" s="462">
        <v>12.087899999999999</v>
      </c>
      <c r="I129" s="459">
        <v>12.087899999999999</v>
      </c>
      <c r="J129" s="460">
        <v>12.087899999999999</v>
      </c>
      <c r="K129" s="470" t="s">
        <v>266</v>
      </c>
    </row>
    <row r="130" spans="1:11" ht="14.4" customHeight="1" thickBot="1" x14ac:dyDescent="0.35">
      <c r="A130" s="480" t="s">
        <v>388</v>
      </c>
      <c r="B130" s="464">
        <v>0</v>
      </c>
      <c r="C130" s="464">
        <v>52.291829999999997</v>
      </c>
      <c r="D130" s="465">
        <v>52.291829999999997</v>
      </c>
      <c r="E130" s="466" t="s">
        <v>266</v>
      </c>
      <c r="F130" s="464">
        <v>0</v>
      </c>
      <c r="G130" s="465">
        <v>0</v>
      </c>
      <c r="H130" s="467">
        <v>12.087899999999999</v>
      </c>
      <c r="I130" s="464">
        <v>12.087899999999999</v>
      </c>
      <c r="J130" s="465">
        <v>12.087899999999999</v>
      </c>
      <c r="K130" s="468" t="s">
        <v>266</v>
      </c>
    </row>
    <row r="131" spans="1:11" ht="14.4" customHeight="1" thickBot="1" x14ac:dyDescent="0.35">
      <c r="A131" s="481" t="s">
        <v>389</v>
      </c>
      <c r="B131" s="459">
        <v>0</v>
      </c>
      <c r="C131" s="459">
        <v>52.291829999999997</v>
      </c>
      <c r="D131" s="460">
        <v>52.291829999999997</v>
      </c>
      <c r="E131" s="469" t="s">
        <v>266</v>
      </c>
      <c r="F131" s="459">
        <v>0</v>
      </c>
      <c r="G131" s="460">
        <v>0</v>
      </c>
      <c r="H131" s="462">
        <v>12.087899999999999</v>
      </c>
      <c r="I131" s="459">
        <v>12.087899999999999</v>
      </c>
      <c r="J131" s="460">
        <v>12.087899999999999</v>
      </c>
      <c r="K131" s="470" t="s">
        <v>266</v>
      </c>
    </row>
    <row r="132" spans="1:11" ht="14.4" customHeight="1" thickBot="1" x14ac:dyDescent="0.35">
      <c r="A132" s="480" t="s">
        <v>390</v>
      </c>
      <c r="B132" s="464">
        <v>0</v>
      </c>
      <c r="C132" s="464">
        <v>6.79</v>
      </c>
      <c r="D132" s="465">
        <v>6.79</v>
      </c>
      <c r="E132" s="466" t="s">
        <v>289</v>
      </c>
      <c r="F132" s="464">
        <v>0</v>
      </c>
      <c r="G132" s="465">
        <v>0</v>
      </c>
      <c r="H132" s="467">
        <v>0</v>
      </c>
      <c r="I132" s="464">
        <v>0</v>
      </c>
      <c r="J132" s="465">
        <v>0</v>
      </c>
      <c r="K132" s="468" t="s">
        <v>266</v>
      </c>
    </row>
    <row r="133" spans="1:11" ht="14.4" customHeight="1" thickBot="1" x14ac:dyDescent="0.35">
      <c r="A133" s="481" t="s">
        <v>391</v>
      </c>
      <c r="B133" s="459">
        <v>0</v>
      </c>
      <c r="C133" s="459">
        <v>6.79</v>
      </c>
      <c r="D133" s="460">
        <v>6.79</v>
      </c>
      <c r="E133" s="469" t="s">
        <v>289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266</v>
      </c>
    </row>
    <row r="134" spans="1:11" ht="14.4" customHeight="1" thickBot="1" x14ac:dyDescent="0.35">
      <c r="A134" s="478" t="s">
        <v>392</v>
      </c>
      <c r="B134" s="459">
        <v>0</v>
      </c>
      <c r="C134" s="459">
        <v>9.9379999999999996E-2</v>
      </c>
      <c r="D134" s="460">
        <v>9.9379999999999996E-2</v>
      </c>
      <c r="E134" s="469" t="s">
        <v>266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266</v>
      </c>
    </row>
    <row r="135" spans="1:11" ht="14.4" customHeight="1" thickBot="1" x14ac:dyDescent="0.35">
      <c r="A135" s="479" t="s">
        <v>393</v>
      </c>
      <c r="B135" s="459">
        <v>0</v>
      </c>
      <c r="C135" s="459">
        <v>9.9379999999999996E-2</v>
      </c>
      <c r="D135" s="460">
        <v>9.9379999999999996E-2</v>
      </c>
      <c r="E135" s="469" t="s">
        <v>266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" customHeight="1" thickBot="1" x14ac:dyDescent="0.35">
      <c r="A136" s="480" t="s">
        <v>394</v>
      </c>
      <c r="B136" s="464">
        <v>0</v>
      </c>
      <c r="C136" s="464">
        <v>9.9379999999999996E-2</v>
      </c>
      <c r="D136" s="465">
        <v>9.9379999999999996E-2</v>
      </c>
      <c r="E136" s="466" t="s">
        <v>266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266</v>
      </c>
    </row>
    <row r="137" spans="1:11" ht="14.4" customHeight="1" thickBot="1" x14ac:dyDescent="0.35">
      <c r="A137" s="481" t="s">
        <v>395</v>
      </c>
      <c r="B137" s="459">
        <v>0</v>
      </c>
      <c r="C137" s="459">
        <v>9.9379999999999996E-2</v>
      </c>
      <c r="D137" s="460">
        <v>9.9379999999999996E-2</v>
      </c>
      <c r="E137" s="469" t="s">
        <v>266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266</v>
      </c>
    </row>
    <row r="138" spans="1:11" ht="14.4" customHeight="1" thickBot="1" x14ac:dyDescent="0.35">
      <c r="A138" s="477" t="s">
        <v>396</v>
      </c>
      <c r="B138" s="459">
        <v>82966.4299938146</v>
      </c>
      <c r="C138" s="459">
        <v>43253.244079999997</v>
      </c>
      <c r="D138" s="460">
        <v>-39713.185913814603</v>
      </c>
      <c r="E138" s="461">
        <v>0.52133428042100005</v>
      </c>
      <c r="F138" s="459">
        <v>18851.680632934302</v>
      </c>
      <c r="G138" s="460">
        <v>4712.92015823358</v>
      </c>
      <c r="H138" s="462">
        <v>5057.6315199999999</v>
      </c>
      <c r="I138" s="459">
        <v>16855.699120000001</v>
      </c>
      <c r="J138" s="460">
        <v>12142.7789617664</v>
      </c>
      <c r="K138" s="463">
        <v>0.89412182649299998</v>
      </c>
    </row>
    <row r="139" spans="1:11" ht="14.4" customHeight="1" thickBot="1" x14ac:dyDescent="0.35">
      <c r="A139" s="478" t="s">
        <v>397</v>
      </c>
      <c r="B139" s="459">
        <v>82931.927874898494</v>
      </c>
      <c r="C139" s="459">
        <v>43234.196069999998</v>
      </c>
      <c r="D139" s="460">
        <v>-39697.731804898503</v>
      </c>
      <c r="E139" s="461">
        <v>0.52132148833199998</v>
      </c>
      <c r="F139" s="459">
        <v>18851.6814670231</v>
      </c>
      <c r="G139" s="460">
        <v>4712.9203667557704</v>
      </c>
      <c r="H139" s="462">
        <v>5052.1852399999998</v>
      </c>
      <c r="I139" s="459">
        <v>16850.252840000001</v>
      </c>
      <c r="J139" s="460">
        <v>12137.3324732442</v>
      </c>
      <c r="K139" s="463">
        <v>0.89383288538299999</v>
      </c>
    </row>
    <row r="140" spans="1:11" ht="14.4" customHeight="1" thickBot="1" x14ac:dyDescent="0.35">
      <c r="A140" s="479" t="s">
        <v>398</v>
      </c>
      <c r="B140" s="459">
        <v>82931.927874898494</v>
      </c>
      <c r="C140" s="459">
        <v>43234.196069999998</v>
      </c>
      <c r="D140" s="460">
        <v>-39697.731804898503</v>
      </c>
      <c r="E140" s="461">
        <v>0.52132148833199998</v>
      </c>
      <c r="F140" s="459">
        <v>18851.6814670231</v>
      </c>
      <c r="G140" s="460">
        <v>4712.9203667557704</v>
      </c>
      <c r="H140" s="462">
        <v>5052.1852399999998</v>
      </c>
      <c r="I140" s="459">
        <v>16850.252840000001</v>
      </c>
      <c r="J140" s="460">
        <v>12137.3324732442</v>
      </c>
      <c r="K140" s="463">
        <v>0.89383288538299999</v>
      </c>
    </row>
    <row r="141" spans="1:11" ht="14.4" customHeight="1" thickBot="1" x14ac:dyDescent="0.35">
      <c r="A141" s="480" t="s">
        <v>399</v>
      </c>
      <c r="B141" s="464">
        <v>25.991262776671999</v>
      </c>
      <c r="C141" s="464">
        <v>52.909799999999997</v>
      </c>
      <c r="D141" s="465">
        <v>26.918537223327</v>
      </c>
      <c r="E141" s="471">
        <v>2.03567639074</v>
      </c>
      <c r="F141" s="464">
        <v>57.642385794799999</v>
      </c>
      <c r="G141" s="465">
        <v>14.4105964487</v>
      </c>
      <c r="H141" s="467">
        <v>0</v>
      </c>
      <c r="I141" s="464">
        <v>10.755000000000001</v>
      </c>
      <c r="J141" s="465">
        <v>-3.6555964486999999</v>
      </c>
      <c r="K141" s="472">
        <v>0.186581451334</v>
      </c>
    </row>
    <row r="142" spans="1:11" ht="14.4" customHeight="1" thickBot="1" x14ac:dyDescent="0.35">
      <c r="A142" s="481" t="s">
        <v>400</v>
      </c>
      <c r="B142" s="459">
        <v>0.263101171473</v>
      </c>
      <c r="C142" s="459">
        <v>33.828000000000003</v>
      </c>
      <c r="D142" s="460">
        <v>33.564898828525997</v>
      </c>
      <c r="E142" s="461">
        <v>128.57411394463099</v>
      </c>
      <c r="F142" s="459">
        <v>39.359513808259997</v>
      </c>
      <c r="G142" s="460">
        <v>9.8398784520649993</v>
      </c>
      <c r="H142" s="462">
        <v>0</v>
      </c>
      <c r="I142" s="459">
        <v>0</v>
      </c>
      <c r="J142" s="460">
        <v>-9.8398784520649993</v>
      </c>
      <c r="K142" s="463">
        <v>0</v>
      </c>
    </row>
    <row r="143" spans="1:11" ht="14.4" customHeight="1" thickBot="1" x14ac:dyDescent="0.35">
      <c r="A143" s="481" t="s">
        <v>401</v>
      </c>
      <c r="B143" s="459">
        <v>2.846120438876</v>
      </c>
      <c r="C143" s="459">
        <v>1.8264</v>
      </c>
      <c r="D143" s="460">
        <v>-1.0197204388759999</v>
      </c>
      <c r="E143" s="461">
        <v>0.641715640368</v>
      </c>
      <c r="F143" s="459">
        <v>1.8727266245950001</v>
      </c>
      <c r="G143" s="460">
        <v>0.468181656148</v>
      </c>
      <c r="H143" s="462">
        <v>0</v>
      </c>
      <c r="I143" s="459">
        <v>10.755000000000001</v>
      </c>
      <c r="J143" s="460">
        <v>10.286818343850999</v>
      </c>
      <c r="K143" s="463">
        <v>0</v>
      </c>
    </row>
    <row r="144" spans="1:11" ht="14.4" customHeight="1" thickBot="1" x14ac:dyDescent="0.35">
      <c r="A144" s="481" t="s">
        <v>402</v>
      </c>
      <c r="B144" s="459">
        <v>22.882041166322001</v>
      </c>
      <c r="C144" s="459">
        <v>17.255400000000002</v>
      </c>
      <c r="D144" s="460">
        <v>-5.626641166322</v>
      </c>
      <c r="E144" s="461">
        <v>0.75410230558400004</v>
      </c>
      <c r="F144" s="459">
        <v>16.410145361944</v>
      </c>
      <c r="G144" s="460">
        <v>4.102536340486</v>
      </c>
      <c r="H144" s="462">
        <v>0</v>
      </c>
      <c r="I144" s="459">
        <v>0</v>
      </c>
      <c r="J144" s="460">
        <v>-4.102536340486</v>
      </c>
      <c r="K144" s="463">
        <v>0</v>
      </c>
    </row>
    <row r="145" spans="1:11" ht="14.4" customHeight="1" thickBot="1" x14ac:dyDescent="0.35">
      <c r="A145" s="480" t="s">
        <v>403</v>
      </c>
      <c r="B145" s="464">
        <v>37.038982367144001</v>
      </c>
      <c r="C145" s="464">
        <v>85.891350000000003</v>
      </c>
      <c r="D145" s="465">
        <v>48.852367632855</v>
      </c>
      <c r="E145" s="471">
        <v>2.318944649953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266</v>
      </c>
    </row>
    <row r="146" spans="1:11" ht="14.4" customHeight="1" thickBot="1" x14ac:dyDescent="0.35">
      <c r="A146" s="481" t="s">
        <v>404</v>
      </c>
      <c r="B146" s="459">
        <v>37.038982367144001</v>
      </c>
      <c r="C146" s="459">
        <v>85.891350000000003</v>
      </c>
      <c r="D146" s="460">
        <v>48.852367632855</v>
      </c>
      <c r="E146" s="461">
        <v>2.318944649953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266</v>
      </c>
    </row>
    <row r="147" spans="1:11" ht="14.4" customHeight="1" thickBot="1" x14ac:dyDescent="0.35">
      <c r="A147" s="483" t="s">
        <v>405</v>
      </c>
      <c r="B147" s="459">
        <v>4.7208109027459999</v>
      </c>
      <c r="C147" s="459">
        <v>240.96913000000001</v>
      </c>
      <c r="D147" s="460">
        <v>236.24831909725401</v>
      </c>
      <c r="E147" s="461">
        <v>51.044012345384999</v>
      </c>
      <c r="F147" s="459">
        <v>-39.173192370843999</v>
      </c>
      <c r="G147" s="460">
        <v>-9.7932980927109998</v>
      </c>
      <c r="H147" s="462">
        <v>0</v>
      </c>
      <c r="I147" s="459">
        <v>-11.93234</v>
      </c>
      <c r="J147" s="460">
        <v>-2.139041907288</v>
      </c>
      <c r="K147" s="463">
        <v>0.304604738032</v>
      </c>
    </row>
    <row r="148" spans="1:11" ht="14.4" customHeight="1" thickBot="1" x14ac:dyDescent="0.35">
      <c r="A148" s="481" t="s">
        <v>406</v>
      </c>
      <c r="B148" s="459">
        <v>0</v>
      </c>
      <c r="C148" s="459">
        <v>0</v>
      </c>
      <c r="D148" s="460">
        <v>0</v>
      </c>
      <c r="E148" s="461">
        <v>1</v>
      </c>
      <c r="F148" s="459">
        <v>-39.173192370843999</v>
      </c>
      <c r="G148" s="460">
        <v>-9.7932980927109998</v>
      </c>
      <c r="H148" s="462">
        <v>0</v>
      </c>
      <c r="I148" s="459">
        <v>-11.93234</v>
      </c>
      <c r="J148" s="460">
        <v>-2.139041907288</v>
      </c>
      <c r="K148" s="463">
        <v>0.304604738032</v>
      </c>
    </row>
    <row r="149" spans="1:11" ht="14.4" customHeight="1" thickBot="1" x14ac:dyDescent="0.35">
      <c r="A149" s="481" t="s">
        <v>407</v>
      </c>
      <c r="B149" s="459">
        <v>4.7208109027459999</v>
      </c>
      <c r="C149" s="459">
        <v>70.896060000000006</v>
      </c>
      <c r="D149" s="460">
        <v>66.175249097253001</v>
      </c>
      <c r="E149" s="461">
        <v>15.017771620286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266</v>
      </c>
    </row>
    <row r="150" spans="1:11" ht="14.4" customHeight="1" thickBot="1" x14ac:dyDescent="0.35">
      <c r="A150" s="481" t="s">
        <v>408</v>
      </c>
      <c r="B150" s="459">
        <v>0</v>
      </c>
      <c r="C150" s="459">
        <v>170.07307</v>
      </c>
      <c r="D150" s="460">
        <v>170.07307</v>
      </c>
      <c r="E150" s="469" t="s">
        <v>266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266</v>
      </c>
    </row>
    <row r="151" spans="1:11" ht="14.4" customHeight="1" thickBot="1" x14ac:dyDescent="0.35">
      <c r="A151" s="480" t="s">
        <v>409</v>
      </c>
      <c r="B151" s="464">
        <v>82864.176818851905</v>
      </c>
      <c r="C151" s="464">
        <v>36748.44167</v>
      </c>
      <c r="D151" s="465">
        <v>-46115.735148851898</v>
      </c>
      <c r="E151" s="471">
        <v>0.443478027306</v>
      </c>
      <c r="F151" s="464">
        <v>18833.2122735991</v>
      </c>
      <c r="G151" s="465">
        <v>4708.3030683997804</v>
      </c>
      <c r="H151" s="467">
        <v>4810.4645799999998</v>
      </c>
      <c r="I151" s="464">
        <v>14401.83733</v>
      </c>
      <c r="J151" s="465">
        <v>9693.5342616002199</v>
      </c>
      <c r="K151" s="472">
        <v>0.764704242737</v>
      </c>
    </row>
    <row r="152" spans="1:11" ht="14.4" customHeight="1" thickBot="1" x14ac:dyDescent="0.35">
      <c r="A152" s="481" t="s">
        <v>410</v>
      </c>
      <c r="B152" s="459">
        <v>33634.274548514797</v>
      </c>
      <c r="C152" s="459">
        <v>16541.192500000001</v>
      </c>
      <c r="D152" s="460">
        <v>-17093.0820485148</v>
      </c>
      <c r="E152" s="461">
        <v>0.49179572688899997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</row>
    <row r="153" spans="1:11" ht="14.4" customHeight="1" thickBot="1" x14ac:dyDescent="0.35">
      <c r="A153" s="481" t="s">
        <v>411</v>
      </c>
      <c r="B153" s="459">
        <v>49229.902270337101</v>
      </c>
      <c r="C153" s="459">
        <v>20207.249169999999</v>
      </c>
      <c r="D153" s="460">
        <v>-29022.653100337098</v>
      </c>
      <c r="E153" s="461">
        <v>0.41046697714399999</v>
      </c>
      <c r="F153" s="459">
        <v>18833.2122735991</v>
      </c>
      <c r="G153" s="460">
        <v>4708.3030683997804</v>
      </c>
      <c r="H153" s="462">
        <v>4810.4645799999998</v>
      </c>
      <c r="I153" s="459">
        <v>14401.83733</v>
      </c>
      <c r="J153" s="460">
        <v>9693.5342616002199</v>
      </c>
      <c r="K153" s="463">
        <v>0.764704242737</v>
      </c>
    </row>
    <row r="154" spans="1:11" ht="14.4" customHeight="1" thickBot="1" x14ac:dyDescent="0.35">
      <c r="A154" s="480" t="s">
        <v>412</v>
      </c>
      <c r="B154" s="464">
        <v>0</v>
      </c>
      <c r="C154" s="464">
        <v>6105.9841200000001</v>
      </c>
      <c r="D154" s="465">
        <v>6105.9841200000001</v>
      </c>
      <c r="E154" s="466" t="s">
        <v>266</v>
      </c>
      <c r="F154" s="464">
        <v>0</v>
      </c>
      <c r="G154" s="465">
        <v>0</v>
      </c>
      <c r="H154" s="467">
        <v>241.72066000000001</v>
      </c>
      <c r="I154" s="464">
        <v>2449.59285</v>
      </c>
      <c r="J154" s="465">
        <v>2449.59285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1737.48748</v>
      </c>
      <c r="D155" s="460">
        <v>1737.48748</v>
      </c>
      <c r="E155" s="469" t="s">
        <v>266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266</v>
      </c>
    </row>
    <row r="156" spans="1:11" ht="14.4" customHeight="1" thickBot="1" x14ac:dyDescent="0.35">
      <c r="A156" s="481" t="s">
        <v>414</v>
      </c>
      <c r="B156" s="459">
        <v>0</v>
      </c>
      <c r="C156" s="459">
        <v>4368.4966400000003</v>
      </c>
      <c r="D156" s="460">
        <v>4368.4966400000003</v>
      </c>
      <c r="E156" s="469" t="s">
        <v>266</v>
      </c>
      <c r="F156" s="459">
        <v>0</v>
      </c>
      <c r="G156" s="460">
        <v>0</v>
      </c>
      <c r="H156" s="462">
        <v>241.72066000000001</v>
      </c>
      <c r="I156" s="459">
        <v>2449.59285</v>
      </c>
      <c r="J156" s="460">
        <v>2449.59285</v>
      </c>
      <c r="K156" s="470" t="s">
        <v>266</v>
      </c>
    </row>
    <row r="157" spans="1:11" ht="14.4" customHeight="1" thickBot="1" x14ac:dyDescent="0.35">
      <c r="A157" s="478" t="s">
        <v>415</v>
      </c>
      <c r="B157" s="459">
        <v>34.502118916157997</v>
      </c>
      <c r="C157" s="459">
        <v>18.263660000000002</v>
      </c>
      <c r="D157" s="460">
        <v>-16.238458916157999</v>
      </c>
      <c r="E157" s="461">
        <v>0.52934893779600001</v>
      </c>
      <c r="F157" s="459">
        <v>-8.3408872999999998E-4</v>
      </c>
      <c r="G157" s="460">
        <v>-2.08522182E-4</v>
      </c>
      <c r="H157" s="462">
        <v>5.4462799999999998</v>
      </c>
      <c r="I157" s="459">
        <v>5.4462799999999998</v>
      </c>
      <c r="J157" s="460">
        <v>5.4464885221820003</v>
      </c>
      <c r="K157" s="463">
        <v>0</v>
      </c>
    </row>
    <row r="158" spans="1:11" ht="14.4" customHeight="1" thickBot="1" x14ac:dyDescent="0.35">
      <c r="A158" s="479" t="s">
        <v>416</v>
      </c>
      <c r="B158" s="459">
        <v>0</v>
      </c>
      <c r="C158" s="459">
        <v>9.9999999999989999</v>
      </c>
      <c r="D158" s="460">
        <v>9.9999999999989999</v>
      </c>
      <c r="E158" s="469" t="s">
        <v>266</v>
      </c>
      <c r="F158" s="459">
        <v>0</v>
      </c>
      <c r="G158" s="460">
        <v>0</v>
      </c>
      <c r="H158" s="462">
        <v>5</v>
      </c>
      <c r="I158" s="459">
        <v>5</v>
      </c>
      <c r="J158" s="460">
        <v>5</v>
      </c>
      <c r="K158" s="470" t="s">
        <v>266</v>
      </c>
    </row>
    <row r="159" spans="1:11" ht="14.4" customHeight="1" thickBot="1" x14ac:dyDescent="0.35">
      <c r="A159" s="480" t="s">
        <v>417</v>
      </c>
      <c r="B159" s="464">
        <v>0</v>
      </c>
      <c r="C159" s="464">
        <v>9.9999999999989999</v>
      </c>
      <c r="D159" s="465">
        <v>9.9999999999989999</v>
      </c>
      <c r="E159" s="466" t="s">
        <v>266</v>
      </c>
      <c r="F159" s="464">
        <v>0</v>
      </c>
      <c r="G159" s="465">
        <v>0</v>
      </c>
      <c r="H159" s="467">
        <v>5</v>
      </c>
      <c r="I159" s="464">
        <v>5</v>
      </c>
      <c r="J159" s="465">
        <v>5</v>
      </c>
      <c r="K159" s="468" t="s">
        <v>266</v>
      </c>
    </row>
    <row r="160" spans="1:11" ht="14.4" customHeight="1" thickBot="1" x14ac:dyDescent="0.35">
      <c r="A160" s="481" t="s">
        <v>418</v>
      </c>
      <c r="B160" s="459">
        <v>0</v>
      </c>
      <c r="C160" s="459">
        <v>9.9999999999989999</v>
      </c>
      <c r="D160" s="460">
        <v>9.9999999999989999</v>
      </c>
      <c r="E160" s="469" t="s">
        <v>266</v>
      </c>
      <c r="F160" s="459">
        <v>0</v>
      </c>
      <c r="G160" s="460">
        <v>0</v>
      </c>
      <c r="H160" s="462">
        <v>5</v>
      </c>
      <c r="I160" s="459">
        <v>5</v>
      </c>
      <c r="J160" s="460">
        <v>5</v>
      </c>
      <c r="K160" s="470" t="s">
        <v>266</v>
      </c>
    </row>
    <row r="161" spans="1:11" ht="14.4" customHeight="1" thickBot="1" x14ac:dyDescent="0.35">
      <c r="A161" s="484" t="s">
        <v>419</v>
      </c>
      <c r="B161" s="464">
        <v>34.502118916157997</v>
      </c>
      <c r="C161" s="464">
        <v>8.2636599999999998</v>
      </c>
      <c r="D161" s="465">
        <v>-26.238458916157999</v>
      </c>
      <c r="E161" s="471">
        <v>0.23951166651700001</v>
      </c>
      <c r="F161" s="464">
        <v>-8.3408872999999998E-4</v>
      </c>
      <c r="G161" s="465">
        <v>-2.08522182E-4</v>
      </c>
      <c r="H161" s="467">
        <v>0.44628000000000001</v>
      </c>
      <c r="I161" s="464">
        <v>0.44628000000000001</v>
      </c>
      <c r="J161" s="465">
        <v>0.44648852218200002</v>
      </c>
      <c r="K161" s="472">
        <v>0</v>
      </c>
    </row>
    <row r="162" spans="1:11" ht="14.4" customHeight="1" thickBot="1" x14ac:dyDescent="0.35">
      <c r="A162" s="480" t="s">
        <v>420</v>
      </c>
      <c r="B162" s="464">
        <v>0</v>
      </c>
      <c r="C162" s="464">
        <v>-8.0000000000000004E-4</v>
      </c>
      <c r="D162" s="465">
        <v>-8.0000000000000004E-4</v>
      </c>
      <c r="E162" s="466" t="s">
        <v>266</v>
      </c>
      <c r="F162" s="464">
        <v>-8.3408872999999998E-4</v>
      </c>
      <c r="G162" s="465">
        <v>-2.08522182E-4</v>
      </c>
      <c r="H162" s="467">
        <v>0</v>
      </c>
      <c r="I162" s="464">
        <v>0</v>
      </c>
      <c r="J162" s="465">
        <v>2.08522182E-4</v>
      </c>
      <c r="K162" s="472">
        <v>0</v>
      </c>
    </row>
    <row r="163" spans="1:11" ht="14.4" customHeight="1" thickBot="1" x14ac:dyDescent="0.35">
      <c r="A163" s="481" t="s">
        <v>421</v>
      </c>
      <c r="B163" s="459">
        <v>0</v>
      </c>
      <c r="C163" s="459">
        <v>-8.0000000000000004E-4</v>
      </c>
      <c r="D163" s="460">
        <v>-8.0000000000000004E-4</v>
      </c>
      <c r="E163" s="469" t="s">
        <v>266</v>
      </c>
      <c r="F163" s="459">
        <v>-8.3408872999999998E-4</v>
      </c>
      <c r="G163" s="460">
        <v>-2.08522182E-4</v>
      </c>
      <c r="H163" s="462">
        <v>0</v>
      </c>
      <c r="I163" s="459">
        <v>0</v>
      </c>
      <c r="J163" s="460">
        <v>2.08522182E-4</v>
      </c>
      <c r="K163" s="463">
        <v>0</v>
      </c>
    </row>
    <row r="164" spans="1:11" ht="14.4" customHeight="1" thickBot="1" x14ac:dyDescent="0.35">
      <c r="A164" s="480" t="s">
        <v>422</v>
      </c>
      <c r="B164" s="464">
        <v>34.502118916157997</v>
      </c>
      <c r="C164" s="464">
        <v>8.2644599999999997</v>
      </c>
      <c r="D164" s="465">
        <v>-26.237658916158001</v>
      </c>
      <c r="E164" s="471">
        <v>0.239534853499</v>
      </c>
      <c r="F164" s="464">
        <v>0</v>
      </c>
      <c r="G164" s="465">
        <v>0</v>
      </c>
      <c r="H164" s="467">
        <v>0.44628000000000001</v>
      </c>
      <c r="I164" s="464">
        <v>0.44628000000000001</v>
      </c>
      <c r="J164" s="465">
        <v>0.44628000000000001</v>
      </c>
      <c r="K164" s="468" t="s">
        <v>266</v>
      </c>
    </row>
    <row r="165" spans="1:11" ht="14.4" customHeight="1" thickBot="1" x14ac:dyDescent="0.35">
      <c r="A165" s="481" t="s">
        <v>423</v>
      </c>
      <c r="B165" s="459">
        <v>34.502118916157997</v>
      </c>
      <c r="C165" s="459">
        <v>8.2644599999999997</v>
      </c>
      <c r="D165" s="460">
        <v>-26.237658916158001</v>
      </c>
      <c r="E165" s="461">
        <v>0.239534853499</v>
      </c>
      <c r="F165" s="459">
        <v>0</v>
      </c>
      <c r="G165" s="460">
        <v>0</v>
      </c>
      <c r="H165" s="462">
        <v>0.44628000000000001</v>
      </c>
      <c r="I165" s="459">
        <v>0.44628000000000001</v>
      </c>
      <c r="J165" s="460">
        <v>0.44628000000000001</v>
      </c>
      <c r="K165" s="470" t="s">
        <v>266</v>
      </c>
    </row>
    <row r="166" spans="1:11" ht="14.4" customHeight="1" thickBot="1" x14ac:dyDescent="0.35">
      <c r="A166" s="478" t="s">
        <v>424</v>
      </c>
      <c r="B166" s="459">
        <v>0</v>
      </c>
      <c r="C166" s="459">
        <v>0.78434999999999999</v>
      </c>
      <c r="D166" s="460">
        <v>0.78434999999999999</v>
      </c>
      <c r="E166" s="469" t="s">
        <v>266</v>
      </c>
      <c r="F166" s="459">
        <v>0</v>
      </c>
      <c r="G166" s="460">
        <v>0</v>
      </c>
      <c r="H166" s="462">
        <v>0</v>
      </c>
      <c r="I166" s="459">
        <v>0</v>
      </c>
      <c r="J166" s="460">
        <v>0</v>
      </c>
      <c r="K166" s="470" t="s">
        <v>266</v>
      </c>
    </row>
    <row r="167" spans="1:11" ht="14.4" customHeight="1" thickBot="1" x14ac:dyDescent="0.35">
      <c r="A167" s="484" t="s">
        <v>425</v>
      </c>
      <c r="B167" s="464">
        <v>0</v>
      </c>
      <c r="C167" s="464">
        <v>0.78434999999999999</v>
      </c>
      <c r="D167" s="465">
        <v>0.78434999999999999</v>
      </c>
      <c r="E167" s="466" t="s">
        <v>266</v>
      </c>
      <c r="F167" s="464">
        <v>0</v>
      </c>
      <c r="G167" s="465">
        <v>0</v>
      </c>
      <c r="H167" s="467">
        <v>0</v>
      </c>
      <c r="I167" s="464">
        <v>0</v>
      </c>
      <c r="J167" s="465">
        <v>0</v>
      </c>
      <c r="K167" s="468" t="s">
        <v>266</v>
      </c>
    </row>
    <row r="168" spans="1:11" ht="14.4" customHeight="1" thickBot="1" x14ac:dyDescent="0.35">
      <c r="A168" s="480" t="s">
        <v>426</v>
      </c>
      <c r="B168" s="464">
        <v>0</v>
      </c>
      <c r="C168" s="464">
        <v>0.78434999999999999</v>
      </c>
      <c r="D168" s="465">
        <v>0.78434999999999999</v>
      </c>
      <c r="E168" s="466" t="s">
        <v>266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68" t="s">
        <v>266</v>
      </c>
    </row>
    <row r="169" spans="1:11" ht="14.4" customHeight="1" thickBot="1" x14ac:dyDescent="0.35">
      <c r="A169" s="481" t="s">
        <v>427</v>
      </c>
      <c r="B169" s="459">
        <v>0</v>
      </c>
      <c r="C169" s="459">
        <v>0.78434999999999999</v>
      </c>
      <c r="D169" s="460">
        <v>0.78434999999999999</v>
      </c>
      <c r="E169" s="469" t="s">
        <v>266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266</v>
      </c>
    </row>
    <row r="170" spans="1:11" ht="14.4" customHeight="1" thickBot="1" x14ac:dyDescent="0.35">
      <c r="A170" s="477" t="s">
        <v>428</v>
      </c>
      <c r="B170" s="459">
        <v>3186.8240487186699</v>
      </c>
      <c r="C170" s="459">
        <v>3280.9645500000001</v>
      </c>
      <c r="D170" s="460">
        <v>94.140501281325996</v>
      </c>
      <c r="E170" s="461">
        <v>1.029540539371</v>
      </c>
      <c r="F170" s="459">
        <v>3362.57291813335</v>
      </c>
      <c r="G170" s="460">
        <v>840.64322953333794</v>
      </c>
      <c r="H170" s="462">
        <v>252.20142999999999</v>
      </c>
      <c r="I170" s="459">
        <v>824.35694000000103</v>
      </c>
      <c r="J170" s="460">
        <v>-16.286289533337001</v>
      </c>
      <c r="K170" s="463">
        <v>0.245156598851</v>
      </c>
    </row>
    <row r="171" spans="1:11" ht="14.4" customHeight="1" thickBot="1" x14ac:dyDescent="0.35">
      <c r="A171" s="482" t="s">
        <v>429</v>
      </c>
      <c r="B171" s="464">
        <v>3186.8240487186699</v>
      </c>
      <c r="C171" s="464">
        <v>3280.9645500000001</v>
      </c>
      <c r="D171" s="465">
        <v>94.140501281325996</v>
      </c>
      <c r="E171" s="471">
        <v>1.029540539371</v>
      </c>
      <c r="F171" s="464">
        <v>3362.57291813335</v>
      </c>
      <c r="G171" s="465">
        <v>840.64322953333794</v>
      </c>
      <c r="H171" s="467">
        <v>252.20142999999999</v>
      </c>
      <c r="I171" s="464">
        <v>824.35694000000103</v>
      </c>
      <c r="J171" s="465">
        <v>-16.286289533337001</v>
      </c>
      <c r="K171" s="472">
        <v>0.245156598851</v>
      </c>
    </row>
    <row r="172" spans="1:11" ht="14.4" customHeight="1" thickBot="1" x14ac:dyDescent="0.35">
      <c r="A172" s="484" t="s">
        <v>54</v>
      </c>
      <c r="B172" s="464">
        <v>3186.8240487186699</v>
      </c>
      <c r="C172" s="464">
        <v>3280.9645500000001</v>
      </c>
      <c r="D172" s="465">
        <v>94.140501281325996</v>
      </c>
      <c r="E172" s="471">
        <v>1.029540539371</v>
      </c>
      <c r="F172" s="464">
        <v>3362.57291813335</v>
      </c>
      <c r="G172" s="465">
        <v>840.64322953333794</v>
      </c>
      <c r="H172" s="467">
        <v>252.20142999999999</v>
      </c>
      <c r="I172" s="464">
        <v>824.35694000000103</v>
      </c>
      <c r="J172" s="465">
        <v>-16.286289533337001</v>
      </c>
      <c r="K172" s="472">
        <v>0.245156598851</v>
      </c>
    </row>
    <row r="173" spans="1:11" ht="14.4" customHeight="1" thickBot="1" x14ac:dyDescent="0.35">
      <c r="A173" s="483" t="s">
        <v>430</v>
      </c>
      <c r="B173" s="459">
        <v>0</v>
      </c>
      <c r="C173" s="459">
        <v>0.4425</v>
      </c>
      <c r="D173" s="460">
        <v>0.4425</v>
      </c>
      <c r="E173" s="469" t="s">
        <v>289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3</v>
      </c>
    </row>
    <row r="174" spans="1:11" ht="14.4" customHeight="1" thickBot="1" x14ac:dyDescent="0.35">
      <c r="A174" s="481" t="s">
        <v>431</v>
      </c>
      <c r="B174" s="459">
        <v>0</v>
      </c>
      <c r="C174" s="459">
        <v>0.4425</v>
      </c>
      <c r="D174" s="460">
        <v>0.4425</v>
      </c>
      <c r="E174" s="469" t="s">
        <v>289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3</v>
      </c>
    </row>
    <row r="175" spans="1:11" ht="14.4" customHeight="1" thickBot="1" x14ac:dyDescent="0.35">
      <c r="A175" s="480" t="s">
        <v>432</v>
      </c>
      <c r="B175" s="464">
        <v>30.842748270925998</v>
      </c>
      <c r="C175" s="464">
        <v>23.173999999999999</v>
      </c>
      <c r="D175" s="465">
        <v>-7.6687482709259998</v>
      </c>
      <c r="E175" s="471">
        <v>0.75135976199099996</v>
      </c>
      <c r="F175" s="464">
        <v>20.285038163776999</v>
      </c>
      <c r="G175" s="465">
        <v>5.0712595409440002</v>
      </c>
      <c r="H175" s="467">
        <v>0.35799999999999998</v>
      </c>
      <c r="I175" s="464">
        <v>2.4830000000000001</v>
      </c>
      <c r="J175" s="465">
        <v>-2.5882595409440001</v>
      </c>
      <c r="K175" s="472">
        <v>0.12240548822</v>
      </c>
    </row>
    <row r="176" spans="1:11" ht="14.4" customHeight="1" thickBot="1" x14ac:dyDescent="0.35">
      <c r="A176" s="481" t="s">
        <v>433</v>
      </c>
      <c r="B176" s="459">
        <v>30.842748270925998</v>
      </c>
      <c r="C176" s="459">
        <v>23.173999999999999</v>
      </c>
      <c r="D176" s="460">
        <v>-7.6687482709259998</v>
      </c>
      <c r="E176" s="461">
        <v>0.75135976199099996</v>
      </c>
      <c r="F176" s="459">
        <v>20.285038163776999</v>
      </c>
      <c r="G176" s="460">
        <v>5.0712595409440002</v>
      </c>
      <c r="H176" s="462">
        <v>0.35799999999999998</v>
      </c>
      <c r="I176" s="459">
        <v>2.4830000000000001</v>
      </c>
      <c r="J176" s="460">
        <v>-2.5882595409440001</v>
      </c>
      <c r="K176" s="463">
        <v>0.12240548822</v>
      </c>
    </row>
    <row r="177" spans="1:11" ht="14.4" customHeight="1" thickBot="1" x14ac:dyDescent="0.35">
      <c r="A177" s="480" t="s">
        <v>434</v>
      </c>
      <c r="B177" s="464">
        <v>2.9555333374739998</v>
      </c>
      <c r="C177" s="464">
        <v>3.2582200000000001</v>
      </c>
      <c r="D177" s="465">
        <v>0.30268666252499998</v>
      </c>
      <c r="E177" s="471">
        <v>1.102413550436</v>
      </c>
      <c r="F177" s="464">
        <v>2.726390473336</v>
      </c>
      <c r="G177" s="465">
        <v>0.68159761833400001</v>
      </c>
      <c r="H177" s="467">
        <v>0</v>
      </c>
      <c r="I177" s="464">
        <v>0.36749999999999999</v>
      </c>
      <c r="J177" s="465">
        <v>-0.31409761833400002</v>
      </c>
      <c r="K177" s="472">
        <v>0.13479360480200001</v>
      </c>
    </row>
    <row r="178" spans="1:11" ht="14.4" customHeight="1" thickBot="1" x14ac:dyDescent="0.35">
      <c r="A178" s="481" t="s">
        <v>435</v>
      </c>
      <c r="B178" s="459">
        <v>0</v>
      </c>
      <c r="C178" s="459">
        <v>0.37</v>
      </c>
      <c r="D178" s="460">
        <v>0.37</v>
      </c>
      <c r="E178" s="469" t="s">
        <v>289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63">
        <v>0</v>
      </c>
    </row>
    <row r="179" spans="1:11" ht="14.4" customHeight="1" thickBot="1" x14ac:dyDescent="0.35">
      <c r="A179" s="481" t="s">
        <v>436</v>
      </c>
      <c r="B179" s="459">
        <v>0</v>
      </c>
      <c r="C179" s="459">
        <v>0.3216</v>
      </c>
      <c r="D179" s="460">
        <v>0.3216</v>
      </c>
      <c r="E179" s="469" t="s">
        <v>289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63">
        <v>0</v>
      </c>
    </row>
    <row r="180" spans="1:11" ht="14.4" customHeight="1" thickBot="1" x14ac:dyDescent="0.35">
      <c r="A180" s="481" t="s">
        <v>437</v>
      </c>
      <c r="B180" s="459">
        <v>2.9555333374739998</v>
      </c>
      <c r="C180" s="459">
        <v>2.5666199999999999</v>
      </c>
      <c r="D180" s="460">
        <v>-0.38891333747399998</v>
      </c>
      <c r="E180" s="461">
        <v>0.86841179135299995</v>
      </c>
      <c r="F180" s="459">
        <v>2.726390473336</v>
      </c>
      <c r="G180" s="460">
        <v>0.68159761833400001</v>
      </c>
      <c r="H180" s="462">
        <v>0</v>
      </c>
      <c r="I180" s="459">
        <v>0.36749999999999999</v>
      </c>
      <c r="J180" s="460">
        <v>-0.31409761833400002</v>
      </c>
      <c r="K180" s="463">
        <v>0.13479360480200001</v>
      </c>
    </row>
    <row r="181" spans="1:11" ht="14.4" customHeight="1" thickBot="1" x14ac:dyDescent="0.35">
      <c r="A181" s="480" t="s">
        <v>438</v>
      </c>
      <c r="B181" s="464">
        <v>25.692542087014999</v>
      </c>
      <c r="C181" s="464">
        <v>28.5059</v>
      </c>
      <c r="D181" s="465">
        <v>2.8133579129839998</v>
      </c>
      <c r="E181" s="471">
        <v>1.109500955703</v>
      </c>
      <c r="F181" s="464">
        <v>29.720706824592</v>
      </c>
      <c r="G181" s="465">
        <v>7.430176706148</v>
      </c>
      <c r="H181" s="467">
        <v>2.3808799999999999</v>
      </c>
      <c r="I181" s="464">
        <v>7.5845799999999999</v>
      </c>
      <c r="J181" s="465">
        <v>0.15440329385099999</v>
      </c>
      <c r="K181" s="472">
        <v>0.255195142052</v>
      </c>
    </row>
    <row r="182" spans="1:11" ht="14.4" customHeight="1" thickBot="1" x14ac:dyDescent="0.35">
      <c r="A182" s="481" t="s">
        <v>439</v>
      </c>
      <c r="B182" s="459">
        <v>25.692542087014999</v>
      </c>
      <c r="C182" s="459">
        <v>28.5059</v>
      </c>
      <c r="D182" s="460">
        <v>2.8133579129839998</v>
      </c>
      <c r="E182" s="461">
        <v>1.109500955703</v>
      </c>
      <c r="F182" s="459">
        <v>29.720706824592</v>
      </c>
      <c r="G182" s="460">
        <v>7.430176706148</v>
      </c>
      <c r="H182" s="462">
        <v>2.3808799999999999</v>
      </c>
      <c r="I182" s="459">
        <v>7.5845799999999999</v>
      </c>
      <c r="J182" s="460">
        <v>0.15440329385099999</v>
      </c>
      <c r="K182" s="463">
        <v>0.255195142052</v>
      </c>
    </row>
    <row r="183" spans="1:11" ht="14.4" customHeight="1" thickBot="1" x14ac:dyDescent="0.35">
      <c r="A183" s="480" t="s">
        <v>440</v>
      </c>
      <c r="B183" s="464">
        <v>0</v>
      </c>
      <c r="C183" s="464">
        <v>0.45200000000000001</v>
      </c>
      <c r="D183" s="465">
        <v>0.45200000000000001</v>
      </c>
      <c r="E183" s="466" t="s">
        <v>289</v>
      </c>
      <c r="F183" s="464">
        <v>0</v>
      </c>
      <c r="G183" s="465">
        <v>0</v>
      </c>
      <c r="H183" s="467">
        <v>5.6000000000000001E-2</v>
      </c>
      <c r="I183" s="464">
        <v>0.16800000000000001</v>
      </c>
      <c r="J183" s="465">
        <v>0.16800000000000001</v>
      </c>
      <c r="K183" s="468" t="s">
        <v>289</v>
      </c>
    </row>
    <row r="184" spans="1:11" ht="14.4" customHeight="1" thickBot="1" x14ac:dyDescent="0.35">
      <c r="A184" s="481" t="s">
        <v>441</v>
      </c>
      <c r="B184" s="459">
        <v>0</v>
      </c>
      <c r="C184" s="459">
        <v>0.45200000000000001</v>
      </c>
      <c r="D184" s="460">
        <v>0.45200000000000001</v>
      </c>
      <c r="E184" s="469" t="s">
        <v>289</v>
      </c>
      <c r="F184" s="459">
        <v>0</v>
      </c>
      <c r="G184" s="460">
        <v>0</v>
      </c>
      <c r="H184" s="462">
        <v>5.6000000000000001E-2</v>
      </c>
      <c r="I184" s="459">
        <v>0.16800000000000001</v>
      </c>
      <c r="J184" s="460">
        <v>0.16800000000000001</v>
      </c>
      <c r="K184" s="470" t="s">
        <v>289</v>
      </c>
    </row>
    <row r="185" spans="1:11" ht="14.4" customHeight="1" thickBot="1" x14ac:dyDescent="0.35">
      <c r="A185" s="480" t="s">
        <v>442</v>
      </c>
      <c r="B185" s="464">
        <v>1246.84697830854</v>
      </c>
      <c r="C185" s="464">
        <v>1044.2982199999999</v>
      </c>
      <c r="D185" s="465">
        <v>-202.548758308543</v>
      </c>
      <c r="E185" s="471">
        <v>0.83755122975600005</v>
      </c>
      <c r="F185" s="464">
        <v>1402.17931505212</v>
      </c>
      <c r="G185" s="465">
        <v>350.54482876303001</v>
      </c>
      <c r="H185" s="467">
        <v>79.651150000000001</v>
      </c>
      <c r="I185" s="464">
        <v>303.85687000000001</v>
      </c>
      <c r="J185" s="465">
        <v>-46.687958763029002</v>
      </c>
      <c r="K185" s="472">
        <v>0.21670328947100001</v>
      </c>
    </row>
    <row r="186" spans="1:11" ht="14.4" customHeight="1" thickBot="1" x14ac:dyDescent="0.35">
      <c r="A186" s="481" t="s">
        <v>443</v>
      </c>
      <c r="B186" s="459">
        <v>1246.84697830854</v>
      </c>
      <c r="C186" s="459">
        <v>1044.2982199999999</v>
      </c>
      <c r="D186" s="460">
        <v>-202.548758308543</v>
      </c>
      <c r="E186" s="461">
        <v>0.83755122975600005</v>
      </c>
      <c r="F186" s="459">
        <v>1402.17931505212</v>
      </c>
      <c r="G186" s="460">
        <v>350.54482876303001</v>
      </c>
      <c r="H186" s="462">
        <v>79.651150000000001</v>
      </c>
      <c r="I186" s="459">
        <v>303.85687000000001</v>
      </c>
      <c r="J186" s="460">
        <v>-46.687958763029002</v>
      </c>
      <c r="K186" s="463">
        <v>0.21670328947100001</v>
      </c>
    </row>
    <row r="187" spans="1:11" ht="14.4" customHeight="1" thickBot="1" x14ac:dyDescent="0.35">
      <c r="A187" s="480" t="s">
        <v>444</v>
      </c>
      <c r="B187" s="464">
        <v>0</v>
      </c>
      <c r="C187" s="464">
        <v>0.35637000000000002</v>
      </c>
      <c r="D187" s="465">
        <v>0.35637000000000002</v>
      </c>
      <c r="E187" s="466" t="s">
        <v>289</v>
      </c>
      <c r="F187" s="464">
        <v>0</v>
      </c>
      <c r="G187" s="465">
        <v>0</v>
      </c>
      <c r="H187" s="467">
        <v>0</v>
      </c>
      <c r="I187" s="464">
        <v>0</v>
      </c>
      <c r="J187" s="465">
        <v>0</v>
      </c>
      <c r="K187" s="472">
        <v>0</v>
      </c>
    </row>
    <row r="188" spans="1:11" ht="14.4" customHeight="1" thickBot="1" x14ac:dyDescent="0.35">
      <c r="A188" s="481" t="s">
        <v>445</v>
      </c>
      <c r="B188" s="459">
        <v>0</v>
      </c>
      <c r="C188" s="459">
        <v>0.35637000000000002</v>
      </c>
      <c r="D188" s="460">
        <v>0.35637000000000002</v>
      </c>
      <c r="E188" s="469" t="s">
        <v>289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63">
        <v>0</v>
      </c>
    </row>
    <row r="189" spans="1:11" ht="14.4" customHeight="1" thickBot="1" x14ac:dyDescent="0.35">
      <c r="A189" s="480" t="s">
        <v>446</v>
      </c>
      <c r="B189" s="464">
        <v>1880.48624671471</v>
      </c>
      <c r="C189" s="464">
        <v>2180.4773399999999</v>
      </c>
      <c r="D189" s="465">
        <v>299.99109328528698</v>
      </c>
      <c r="E189" s="471">
        <v>1.159528469729</v>
      </c>
      <c r="F189" s="464">
        <v>1907.66146761953</v>
      </c>
      <c r="G189" s="465">
        <v>476.91536690488198</v>
      </c>
      <c r="H189" s="467">
        <v>169.75540000000001</v>
      </c>
      <c r="I189" s="464">
        <v>509.89699000000002</v>
      </c>
      <c r="J189" s="465">
        <v>32.981623095118003</v>
      </c>
      <c r="K189" s="472">
        <v>0.26728903353900002</v>
      </c>
    </row>
    <row r="190" spans="1:11" ht="14.4" customHeight="1" thickBot="1" x14ac:dyDescent="0.35">
      <c r="A190" s="481" t="s">
        <v>447</v>
      </c>
      <c r="B190" s="459">
        <v>1880.48624671471</v>
      </c>
      <c r="C190" s="459">
        <v>2180.4773399999999</v>
      </c>
      <c r="D190" s="460">
        <v>299.99109328528698</v>
      </c>
      <c r="E190" s="461">
        <v>1.159528469729</v>
      </c>
      <c r="F190" s="459">
        <v>1907.66146761953</v>
      </c>
      <c r="G190" s="460">
        <v>476.91536690488198</v>
      </c>
      <c r="H190" s="462">
        <v>169.75540000000001</v>
      </c>
      <c r="I190" s="459">
        <v>509.89699000000002</v>
      </c>
      <c r="J190" s="460">
        <v>32.981623095118003</v>
      </c>
      <c r="K190" s="463">
        <v>0.26728903353900002</v>
      </c>
    </row>
    <row r="191" spans="1:11" ht="14.4" customHeight="1" thickBot="1" x14ac:dyDescent="0.35">
      <c r="A191" s="485"/>
      <c r="B191" s="459">
        <v>52910.385178355296</v>
      </c>
      <c r="C191" s="459">
        <v>10277.03829</v>
      </c>
      <c r="D191" s="460">
        <v>-42633.3468883553</v>
      </c>
      <c r="E191" s="461">
        <v>0.19423480391100001</v>
      </c>
      <c r="F191" s="459">
        <v>-15059.521995926199</v>
      </c>
      <c r="G191" s="460">
        <v>-3764.8804989815399</v>
      </c>
      <c r="H191" s="462">
        <v>2451.4726000000001</v>
      </c>
      <c r="I191" s="459">
        <v>9337.6437599999899</v>
      </c>
      <c r="J191" s="460">
        <v>13102.524258981501</v>
      </c>
      <c r="K191" s="463">
        <v>-0.62004914648099996</v>
      </c>
    </row>
    <row r="192" spans="1:11" ht="14.4" customHeight="1" thickBot="1" x14ac:dyDescent="0.35">
      <c r="A192" s="486" t="s">
        <v>66</v>
      </c>
      <c r="B192" s="473">
        <v>52910.385178355296</v>
      </c>
      <c r="C192" s="473">
        <v>10277.03829</v>
      </c>
      <c r="D192" s="474">
        <v>-42633.3468883553</v>
      </c>
      <c r="E192" s="475">
        <v>-1.6133831264809999</v>
      </c>
      <c r="F192" s="473">
        <v>-15059.521995926199</v>
      </c>
      <c r="G192" s="474">
        <v>-3764.8804989815399</v>
      </c>
      <c r="H192" s="473">
        <v>2451.4726000000001</v>
      </c>
      <c r="I192" s="473">
        <v>9337.6437599999899</v>
      </c>
      <c r="J192" s="474">
        <v>13102.524258981501</v>
      </c>
      <c r="K192" s="476">
        <v>-0.62004914648099996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448</v>
      </c>
      <c r="B5" s="488" t="s">
        <v>449</v>
      </c>
      <c r="C5" s="489" t="s">
        <v>450</v>
      </c>
      <c r="D5" s="489" t="s">
        <v>450</v>
      </c>
      <c r="E5" s="489"/>
      <c r="F5" s="489" t="s">
        <v>450</v>
      </c>
      <c r="G5" s="489" t="s">
        <v>450</v>
      </c>
      <c r="H5" s="489" t="s">
        <v>450</v>
      </c>
      <c r="I5" s="490" t="s">
        <v>450</v>
      </c>
      <c r="J5" s="491" t="s">
        <v>68</v>
      </c>
    </row>
    <row r="6" spans="1:10" ht="14.4" customHeight="1" x14ac:dyDescent="0.3">
      <c r="A6" s="487" t="s">
        <v>448</v>
      </c>
      <c r="B6" s="488" t="s">
        <v>451</v>
      </c>
      <c r="C6" s="489">
        <v>7.3457600000000012</v>
      </c>
      <c r="D6" s="489">
        <v>8.3164200000000026</v>
      </c>
      <c r="E6" s="489"/>
      <c r="F6" s="489">
        <v>7.6932800000000006</v>
      </c>
      <c r="G6" s="489">
        <v>10.00000048828125</v>
      </c>
      <c r="H6" s="489">
        <v>-2.3067204882812495</v>
      </c>
      <c r="I6" s="490">
        <v>0.76932796243515811</v>
      </c>
      <c r="J6" s="491" t="s">
        <v>1</v>
      </c>
    </row>
    <row r="7" spans="1:10" ht="14.4" customHeight="1" x14ac:dyDescent="0.3">
      <c r="A7" s="487" t="s">
        <v>448</v>
      </c>
      <c r="B7" s="488" t="s">
        <v>452</v>
      </c>
      <c r="C7" s="489">
        <v>7.3457600000000012</v>
      </c>
      <c r="D7" s="489">
        <v>8.3164200000000026</v>
      </c>
      <c r="E7" s="489"/>
      <c r="F7" s="489">
        <v>7.6932800000000006</v>
      </c>
      <c r="G7" s="489">
        <v>10.00000048828125</v>
      </c>
      <c r="H7" s="489">
        <v>-2.3067204882812495</v>
      </c>
      <c r="I7" s="490">
        <v>0.76932796243515811</v>
      </c>
      <c r="J7" s="491" t="s">
        <v>453</v>
      </c>
    </row>
    <row r="9" spans="1:10" ht="14.4" customHeight="1" x14ac:dyDescent="0.3">
      <c r="A9" s="487" t="s">
        <v>448</v>
      </c>
      <c r="B9" s="488" t="s">
        <v>449</v>
      </c>
      <c r="C9" s="489" t="s">
        <v>450</v>
      </c>
      <c r="D9" s="489" t="s">
        <v>450</v>
      </c>
      <c r="E9" s="489"/>
      <c r="F9" s="489" t="s">
        <v>450</v>
      </c>
      <c r="G9" s="489" t="s">
        <v>450</v>
      </c>
      <c r="H9" s="489" t="s">
        <v>450</v>
      </c>
      <c r="I9" s="490" t="s">
        <v>450</v>
      </c>
      <c r="J9" s="491" t="s">
        <v>68</v>
      </c>
    </row>
    <row r="10" spans="1:10" ht="14.4" customHeight="1" x14ac:dyDescent="0.3">
      <c r="A10" s="487" t="s">
        <v>454</v>
      </c>
      <c r="B10" s="488" t="s">
        <v>455</v>
      </c>
      <c r="C10" s="489" t="s">
        <v>450</v>
      </c>
      <c r="D10" s="489" t="s">
        <v>450</v>
      </c>
      <c r="E10" s="489"/>
      <c r="F10" s="489" t="s">
        <v>450</v>
      </c>
      <c r="G10" s="489" t="s">
        <v>450</v>
      </c>
      <c r="H10" s="489" t="s">
        <v>450</v>
      </c>
      <c r="I10" s="490" t="s">
        <v>450</v>
      </c>
      <c r="J10" s="491" t="s">
        <v>0</v>
      </c>
    </row>
    <row r="11" spans="1:10" ht="14.4" customHeight="1" x14ac:dyDescent="0.3">
      <c r="A11" s="487" t="s">
        <v>454</v>
      </c>
      <c r="B11" s="488" t="s">
        <v>451</v>
      </c>
      <c r="C11" s="489">
        <v>0.19363999999999998</v>
      </c>
      <c r="D11" s="489">
        <v>0</v>
      </c>
      <c r="E11" s="489"/>
      <c r="F11" s="489">
        <v>0</v>
      </c>
      <c r="G11" s="489">
        <v>0</v>
      </c>
      <c r="H11" s="489">
        <v>0</v>
      </c>
      <c r="I11" s="490" t="s">
        <v>450</v>
      </c>
      <c r="J11" s="491" t="s">
        <v>1</v>
      </c>
    </row>
    <row r="12" spans="1:10" ht="14.4" customHeight="1" x14ac:dyDescent="0.3">
      <c r="A12" s="487" t="s">
        <v>454</v>
      </c>
      <c r="B12" s="488" t="s">
        <v>456</v>
      </c>
      <c r="C12" s="489">
        <v>0.19363999999999998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450</v>
      </c>
      <c r="J12" s="491" t="s">
        <v>457</v>
      </c>
    </row>
    <row r="13" spans="1:10" ht="14.4" customHeight="1" x14ac:dyDescent="0.3">
      <c r="A13" s="487" t="s">
        <v>450</v>
      </c>
      <c r="B13" s="488" t="s">
        <v>450</v>
      </c>
      <c r="C13" s="489" t="s">
        <v>450</v>
      </c>
      <c r="D13" s="489" t="s">
        <v>450</v>
      </c>
      <c r="E13" s="489"/>
      <c r="F13" s="489" t="s">
        <v>450</v>
      </c>
      <c r="G13" s="489" t="s">
        <v>450</v>
      </c>
      <c r="H13" s="489" t="s">
        <v>450</v>
      </c>
      <c r="I13" s="490" t="s">
        <v>450</v>
      </c>
      <c r="J13" s="491" t="s">
        <v>458</v>
      </c>
    </row>
    <row r="14" spans="1:10" ht="14.4" customHeight="1" x14ac:dyDescent="0.3">
      <c r="A14" s="487" t="s">
        <v>459</v>
      </c>
      <c r="B14" s="488" t="s">
        <v>460</v>
      </c>
      <c r="C14" s="489" t="s">
        <v>450</v>
      </c>
      <c r="D14" s="489" t="s">
        <v>450</v>
      </c>
      <c r="E14" s="489"/>
      <c r="F14" s="489" t="s">
        <v>450</v>
      </c>
      <c r="G14" s="489" t="s">
        <v>450</v>
      </c>
      <c r="H14" s="489" t="s">
        <v>450</v>
      </c>
      <c r="I14" s="490" t="s">
        <v>450</v>
      </c>
      <c r="J14" s="491" t="s">
        <v>0</v>
      </c>
    </row>
    <row r="15" spans="1:10" ht="14.4" customHeight="1" x14ac:dyDescent="0.3">
      <c r="A15" s="487" t="s">
        <v>459</v>
      </c>
      <c r="B15" s="488" t="s">
        <v>451</v>
      </c>
      <c r="C15" s="489">
        <v>7.1521200000000009</v>
      </c>
      <c r="D15" s="489">
        <v>8.3164200000000026</v>
      </c>
      <c r="E15" s="489"/>
      <c r="F15" s="489">
        <v>7.6932800000000006</v>
      </c>
      <c r="G15" s="489">
        <v>10</v>
      </c>
      <c r="H15" s="489">
        <v>-2.3067199999999994</v>
      </c>
      <c r="I15" s="490">
        <v>0.76932800000000001</v>
      </c>
      <c r="J15" s="491" t="s">
        <v>1</v>
      </c>
    </row>
    <row r="16" spans="1:10" ht="14.4" customHeight="1" x14ac:dyDescent="0.3">
      <c r="A16" s="487" t="s">
        <v>459</v>
      </c>
      <c r="B16" s="488" t="s">
        <v>461</v>
      </c>
      <c r="C16" s="489">
        <v>7.1521200000000009</v>
      </c>
      <c r="D16" s="489">
        <v>8.3164200000000026</v>
      </c>
      <c r="E16" s="489"/>
      <c r="F16" s="489">
        <v>7.6932800000000006</v>
      </c>
      <c r="G16" s="489">
        <v>10</v>
      </c>
      <c r="H16" s="489">
        <v>-2.3067199999999994</v>
      </c>
      <c r="I16" s="490">
        <v>0.76932800000000001</v>
      </c>
      <c r="J16" s="491" t="s">
        <v>457</v>
      </c>
    </row>
    <row r="17" spans="1:10" ht="14.4" customHeight="1" x14ac:dyDescent="0.3">
      <c r="A17" s="487" t="s">
        <v>450</v>
      </c>
      <c r="B17" s="488" t="s">
        <v>450</v>
      </c>
      <c r="C17" s="489" t="s">
        <v>450</v>
      </c>
      <c r="D17" s="489" t="s">
        <v>450</v>
      </c>
      <c r="E17" s="489"/>
      <c r="F17" s="489" t="s">
        <v>450</v>
      </c>
      <c r="G17" s="489" t="s">
        <v>450</v>
      </c>
      <c r="H17" s="489" t="s">
        <v>450</v>
      </c>
      <c r="I17" s="490" t="s">
        <v>450</v>
      </c>
      <c r="J17" s="491" t="s">
        <v>458</v>
      </c>
    </row>
    <row r="18" spans="1:10" ht="14.4" customHeight="1" x14ac:dyDescent="0.3">
      <c r="A18" s="487" t="s">
        <v>448</v>
      </c>
      <c r="B18" s="488" t="s">
        <v>452</v>
      </c>
      <c r="C18" s="489">
        <v>7.3457600000000012</v>
      </c>
      <c r="D18" s="489">
        <v>8.3164200000000026</v>
      </c>
      <c r="E18" s="489"/>
      <c r="F18" s="489">
        <v>7.6932800000000006</v>
      </c>
      <c r="G18" s="489">
        <v>10</v>
      </c>
      <c r="H18" s="489">
        <v>-2.3067199999999994</v>
      </c>
      <c r="I18" s="490">
        <v>0.76932800000000001</v>
      </c>
      <c r="J18" s="491" t="s">
        <v>453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231.81576269052866</v>
      </c>
      <c r="M3" s="98">
        <f>SUBTOTAL(9,M5:M1048576)</f>
        <v>7.25</v>
      </c>
      <c r="N3" s="99">
        <f>SUBTOTAL(9,N5:N1048576)</f>
        <v>1680.6642795063328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448</v>
      </c>
      <c r="B5" s="499" t="s">
        <v>449</v>
      </c>
      <c r="C5" s="500" t="s">
        <v>459</v>
      </c>
      <c r="D5" s="501" t="s">
        <v>460</v>
      </c>
      <c r="E5" s="502">
        <v>50113001</v>
      </c>
      <c r="F5" s="501" t="s">
        <v>462</v>
      </c>
      <c r="G5" s="500" t="s">
        <v>463</v>
      </c>
      <c r="H5" s="500">
        <v>51366</v>
      </c>
      <c r="I5" s="500">
        <v>51366</v>
      </c>
      <c r="J5" s="500" t="s">
        <v>464</v>
      </c>
      <c r="K5" s="500" t="s">
        <v>465</v>
      </c>
      <c r="L5" s="503">
        <v>171.6</v>
      </c>
      <c r="M5" s="503">
        <v>0.25</v>
      </c>
      <c r="N5" s="504">
        <v>42.9</v>
      </c>
    </row>
    <row r="6" spans="1:14" ht="14.4" customHeight="1" x14ac:dyDescent="0.3">
      <c r="A6" s="505" t="s">
        <v>448</v>
      </c>
      <c r="B6" s="506" t="s">
        <v>449</v>
      </c>
      <c r="C6" s="507" t="s">
        <v>459</v>
      </c>
      <c r="D6" s="508" t="s">
        <v>460</v>
      </c>
      <c r="E6" s="509">
        <v>50113001</v>
      </c>
      <c r="F6" s="508" t="s">
        <v>462</v>
      </c>
      <c r="G6" s="507" t="s">
        <v>463</v>
      </c>
      <c r="H6" s="507">
        <v>900321</v>
      </c>
      <c r="I6" s="507">
        <v>0</v>
      </c>
      <c r="J6" s="507" t="s">
        <v>466</v>
      </c>
      <c r="K6" s="507" t="s">
        <v>450</v>
      </c>
      <c r="L6" s="510">
        <v>226.80000000000004</v>
      </c>
      <c r="M6" s="510">
        <v>3</v>
      </c>
      <c r="N6" s="511">
        <v>680.40000000000009</v>
      </c>
    </row>
    <row r="7" spans="1:14" ht="14.4" customHeight="1" thickBot="1" x14ac:dyDescent="0.35">
      <c r="A7" s="512" t="s">
        <v>448</v>
      </c>
      <c r="B7" s="513" t="s">
        <v>449</v>
      </c>
      <c r="C7" s="514" t="s">
        <v>459</v>
      </c>
      <c r="D7" s="515" t="s">
        <v>460</v>
      </c>
      <c r="E7" s="516">
        <v>50113001</v>
      </c>
      <c r="F7" s="515" t="s">
        <v>462</v>
      </c>
      <c r="G7" s="514" t="s">
        <v>463</v>
      </c>
      <c r="H7" s="514">
        <v>921227</v>
      </c>
      <c r="I7" s="514">
        <v>0</v>
      </c>
      <c r="J7" s="514" t="s">
        <v>467</v>
      </c>
      <c r="K7" s="514" t="s">
        <v>450</v>
      </c>
      <c r="L7" s="517">
        <v>239.34106987658319</v>
      </c>
      <c r="M7" s="517">
        <v>4</v>
      </c>
      <c r="N7" s="518">
        <v>957.36427950633276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9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468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469</v>
      </c>
      <c r="B7" s="538">
        <v>8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3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470</v>
      </c>
      <c r="B8" s="539">
        <v>7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6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2019-04-26T13:13:13Z</dcterms:modified>
</cp:coreProperties>
</file>