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M23" i="431"/>
  <c r="N12" i="431"/>
  <c r="N16" i="431"/>
  <c r="O9" i="431"/>
  <c r="O17" i="431"/>
  <c r="P10" i="431"/>
  <c r="P18" i="431"/>
  <c r="Q11" i="431"/>
  <c r="Q19" i="431"/>
  <c r="C14" i="431"/>
  <c r="C18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C11" i="431"/>
  <c r="C19" i="431"/>
  <c r="D12" i="431"/>
  <c r="D20" i="431"/>
  <c r="E13" i="431"/>
  <c r="E21" i="431"/>
  <c r="F14" i="431"/>
  <c r="F22" i="431"/>
  <c r="G15" i="431"/>
  <c r="G23" i="431"/>
  <c r="H16" i="431"/>
  <c r="I13" i="431"/>
  <c r="I21" i="431"/>
  <c r="J14" i="431"/>
  <c r="J22" i="431"/>
  <c r="K1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N20" i="431"/>
  <c r="O13" i="431"/>
  <c r="O21" i="431"/>
  <c r="P14" i="431"/>
  <c r="P22" i="431"/>
  <c r="Q15" i="431"/>
  <c r="Q23" i="431"/>
  <c r="C10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9" i="431"/>
  <c r="I17" i="431"/>
  <c r="J10" i="431"/>
  <c r="J18" i="431"/>
  <c r="K19" i="431"/>
  <c r="L20" i="431"/>
  <c r="M21" i="431"/>
  <c r="N22" i="431"/>
  <c r="O23" i="431"/>
  <c r="Q9" i="431"/>
  <c r="M9" i="431"/>
  <c r="N10" i="431"/>
  <c r="O11" i="431"/>
  <c r="P12" i="431"/>
  <c r="Q13" i="431"/>
  <c r="N14" i="431"/>
  <c r="O15" i="431"/>
  <c r="L16" i="431"/>
  <c r="O19" i="431"/>
  <c r="K23" i="431"/>
  <c r="Q17" i="431"/>
  <c r="K15" i="431"/>
  <c r="P20" i="431"/>
  <c r="L12" i="431"/>
  <c r="M13" i="431"/>
  <c r="P16" i="431"/>
  <c r="M17" i="431"/>
  <c r="N18" i="431"/>
  <c r="Q21" i="431"/>
  <c r="O8" i="431"/>
  <c r="I8" i="431"/>
  <c r="M8" i="431"/>
  <c r="Q8" i="431"/>
  <c r="J8" i="431"/>
  <c r="E8" i="431"/>
  <c r="K8" i="431"/>
  <c r="L8" i="431"/>
  <c r="C8" i="431"/>
  <c r="G8" i="431"/>
  <c r="H8" i="431"/>
  <c r="D8" i="431"/>
  <c r="P8" i="431"/>
  <c r="F8" i="431"/>
  <c r="N8" i="431"/>
  <c r="S21" i="431" l="1"/>
  <c r="R21" i="431"/>
  <c r="S17" i="431"/>
  <c r="R17" i="431"/>
  <c r="R13" i="431"/>
  <c r="S13" i="431"/>
  <c r="S9" i="431"/>
  <c r="R9" i="431"/>
  <c r="S20" i="431"/>
  <c r="R20" i="431"/>
  <c r="S16" i="431"/>
  <c r="R16" i="431"/>
  <c r="R23" i="431"/>
  <c r="S23" i="431"/>
  <c r="R15" i="431"/>
  <c r="S15" i="431"/>
  <c r="S22" i="431"/>
  <c r="R22" i="431"/>
  <c r="S18" i="431"/>
  <c r="R18" i="431"/>
  <c r="S14" i="431"/>
  <c r="R14" i="431"/>
  <c r="S10" i="431"/>
  <c r="R10" i="431"/>
  <c r="R12" i="431"/>
  <c r="S12" i="431"/>
  <c r="R19" i="431"/>
  <c r="S19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5" i="414"/>
  <c r="C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5" l="1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<sst xmlns="http://schemas.openxmlformats.org/spreadsheetml/2006/main" count="3345" uniqueCount="978">
  <si>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</si>
  <si>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</si>
  <si>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</si>
  <si>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</si>
  <si>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</si>
  <si>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</si>
  <si>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</si>
  <si>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</si>
  <si>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</si>
  <si>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</si>
  <si>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</si>
  <si>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</si>
  <si>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</si>
  <si>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</si>
  <si>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</si>
  <si>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</si>
  <si>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</si>
  <si>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</si>
  <si>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</si>
  <si>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</si>
  <si>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</si>
  <si>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</si>
  <si>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</si>
  <si>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</si>
  <si>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</si>
  <si>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</si>
  <si>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</si>
  <si>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</si>
  <si>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</si>
  <si>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</si>
  <si>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</si>
  <si>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</si>
  <si>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</si>
  <si>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</si>
  <si>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</si>
  <si>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</si>
  <si>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</si>
  <si>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</si>
  <si>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</si>
  <si>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</si>
  <si>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</si>
  <si>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</si>
  <si>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</si>
  <si>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</si>
  <si>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</si>
  <si>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</si>
  <si>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</si>
  <si>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</si>
  <si>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</si>
  <si>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</si>
  <si>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</si>
  <si>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</si>
  <si>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</si>
  <si>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</si>
  <si>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</si>
  <si>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</si>
  <si>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</si>
  <si>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</si>
  <si>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</si>
  <si>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</si>
  <si>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</si>
  <si>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</si>
  <si>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</si>
  <si>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</si>
  <si>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</si>
  <si>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</si>
  <si>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</si>
  <si>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</si>
  <si>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</si>
  <si>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</si>
  <si>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</si>
  <si>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</si>
  <si>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</si>
  <si>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</si>
  <si>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</si>
  <si>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</si>
  <si>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</si>
  <si>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</si>
  <si>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</si>
  <si>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</si>
  <si>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</si>
  <si>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</si>
  <si>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</si>
  <si>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</si>
  <si>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</si>
  <si>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</si>
  <si>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</si>
  <si>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</si>
  <si>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</si>
  <si>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</si>
  <si>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</si>
  <si>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</si>
  <si>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</si>
  <si>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</si>
  <si>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</si>
  <si>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</si>
  <si>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</si>
  <si>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</si>
  <si>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</si>
  <si>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</si>
  <si>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</si>
  <si>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</si>
  <si>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</si>
  <si>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</si>
  <si>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</si>
  <si>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</si>
  <si>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</si>
  <si>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</si>
  <si>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</si>
  <si>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</si>
  <si>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</si>
  <si>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</si>
  <si>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</si>
  <si>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</si>
  <si>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</si>
  <si>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</si>
  <si>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</si>
  <si>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</si>
  <si>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</si>
  <si>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</si>
  <si>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</si>
  <si>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</si>
  <si>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</si>
  <si>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</si>
  <si>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</si>
  <si>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</si>
  <si>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</si>
  <si>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</si>
  <si>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</si>
  <si>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</si>
  <si>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</si>
  <si>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</si>
  <si>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</si>
  <si>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</si>
  <si>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</si>
  <si>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</si>
  <si>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</si>
  <si>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</si>
  <si>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</si>
  <si>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</si>
  <si>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</si>
  <si>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</si>
  <si>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</si>
  <si>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</si>
  <si>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</si>
  <si>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</si>
  <si>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</si>
  <si>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</si>
  <si>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</si>
  <si>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</si>
  <si>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</si>
  <si>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</si>
  <si>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</si>
  <si>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</si>
  <si>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</si>
  <si>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</si>
  <si>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</si>
  <si>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</si>
  <si>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</si>
  <si>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</si>
  <si>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</si>
  <si>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</si>
  <si>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</si>
  <si>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</si>
  <si>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</si>
  <si>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</si>
  <si>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</si>
  <si>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</si>
  <si>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</si>
  <si>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</si>
  <si>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</si>
  <si>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</si>
  <si>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</si>
  <si>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</si>
  <si>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</si>
  <si>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</si>
  <si>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</si>
  <si>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</si>
  <si>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</si>
  <si>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</si>
  <si>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</si>
  <si>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</si>
  <si>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</si>
  <si>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</si>
  <si>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</si>
  <si>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</si>
  <si>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</si>
  <si>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</si>
  <si>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</si>
  <si>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</si>
  <si>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</si>
  <si>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</si>
  <si>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</si>
  <si>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</si>
  <si>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</si>
  <si>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</si>
  <si>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</si>
  <si>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</si>
  <si>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</si>
  <si>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</si>
  <si>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</si>
  <si>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</si>
  <si>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</si>
  <si>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</si>
  <si>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</si>
  <si>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</si>
  <si>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</si>
  <si>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</si>
  <si>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</si>
  <si>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</si>
  <si>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</si>
  <si>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</si>
  <si>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</si>
  <si>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</si>
  <si>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</si>
  <si>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</si>
  <si>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</si>
  <si>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</si>
  <si>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</si>
  <si>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</si>
  <si>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</si>
  <si>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</si>
  <si>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</si>
  <si>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</si>
  <si>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</si>
  <si>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</si>
  <si>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</si>
  <si>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</si>
  <si>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</si>
  <si>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</si>
  <si>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</si>
  <si>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</si>
  <si>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</si>
  <si>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</si>
  <si>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</si>
  <si>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</si>
  <si>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</si>
  <si>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</si>
  <si>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</si>
  <si>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</si>
  <si>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</si>
  <si>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</si>
  <si>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</si>
  <si>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</si>
  <si>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</si>
  <si>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</si>
  <si>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</si>
  <si>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</si>
  <si>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</si>
  <si>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</si>
  <si>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</si>
  <si>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</si>
  <si>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</si>
  <si>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</si>
  <si>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</si>
  <si>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</si>
  <si>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</si>
  <si>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</si>
  <si>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</si>
  <si>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</si>
  <si>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</si>
  <si>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</si>
  <si>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</si>
  <si>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</si>
  <si>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</si>
  <si>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</si>
  <si>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</si>
  <si>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</si>
  <si>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</si>
  <si>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</si>
  <si>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</si>
  <si>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</si>
  <si>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</si>
  <si>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</si>
  <si>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</si>
  <si>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</si>
  <si>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</si>
  <si>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</si>
  <si>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</si>
  <si>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</si>
  <si>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</si>
  <si>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</si>
  <si>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</si>
  <si>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</si>
  <si>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</si>
  <si>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</si>
  <si>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</si>
  <si>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</si>
  <si>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</si>
  <si>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</si>
  <si>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</si>
  <si>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</si>
  <si>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</si>
  <si>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</si>
  <si>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</si>
  <si>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</si>
  <si>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</si>
  <si>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</si>
  <si>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</si>
  <si>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</si>
  <si>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</si>
  <si>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</si>
  <si>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</si>
  <si>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</si>
  <si>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</si>
  <si>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</si>
  <si>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</si>
  <si>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</si>
  <si>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</si>
  <si>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</si>
  <si>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</si>
  <si>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</si>
  <si>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</si>
  <si>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</si>
  <si>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</si>
  <si>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</si>
  <si>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</si>
  <si>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</si>
  <si>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</si>
  <si>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</si>
  <si>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</si>
  <si>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</si>
  <si>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</si>
  <si>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</si>
  <si>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</si>
  <si>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</si>
  <si>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</si>
  <si>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</si>
  <si>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</si>
  <si>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</si>
  <si>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</si>
  <si>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</si>
  <si>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</si>
  <si>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</si>
  <si>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</si>
  <si>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</si>
  <si>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</si>
  <si>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</si>
  <si>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</si>
  <si>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</si>
  <si>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</si>
  <si>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</si>
  <si>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</si>
  <si>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</si>
  <si>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</si>
  <si>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</si>
  <si>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</si>
  <si>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</si>
  <si>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</si>
  <si>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</si>
  <si>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</si>
  <si>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</si>
  <si>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</si>
  <si>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</si>
  <si>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</si>
  <si>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</si>
  <si>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</si>
  <si>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</si>
  <si>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</si>
  <si>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</si>
  <si>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</si>
  <si>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</si>
  <si>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</si>
  <si>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</si>
  <si>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</si>
  <si>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</si>
  <si>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</si>
  <si>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</si>
  <si>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</si>
  <si>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</si>
  <si>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</si>
  <si>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</si>
  <si>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</si>
  <si>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</si>
  <si>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</si>
  <si>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</si>
  <si>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</si>
  <si>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</si>
  <si>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</si>
  <si>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</si>
  <si>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</si>
  <si>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</si>
  <si>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</si>
  <si>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</si>
  <si>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</si>
  <si>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</si>
  <si>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</si>
  <si>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</si>
  <si>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</si>
  <si>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</si>
  <si>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</si>
  <si>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</si>
  <si>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</si>
  <si>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</si>
  <si>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</si>
  <si>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</si>
  <si>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</si>
  <si>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</si>
  <si>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</si>
  <si>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</si>
  <si>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</si>
  <si>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</si>
  <si>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</si>
  <si>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</si>
  <si>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</si>
  <si>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</si>
  <si>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</si>
  <si>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</si>
  <si>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</si>
  <si>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</si>
  <si>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</si>
  <si>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</si>
  <si>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</si>
  <si>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</si>
  <si>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</si>
  <si>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</si>
  <si>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</si>
  <si>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</si>
  <si>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</si>
  <si>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</si>
  <si>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</si>
  <si>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</si>
  <si>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</si>
  <si>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</si>
  <si>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</si>
  <si>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</si>
  <si>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</si>
  <si>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</si>
  <si>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</si>
  <si>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</si>
  <si>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</si>
  <si>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</si>
  <si>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</si>
  <si>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</si>
  <si>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</si>
  <si>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</si>
  <si>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</si>
  <si>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</si>
  <si>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</si>
  <si>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</si>
  <si>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</si>
  <si>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</si>
  <si>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</si>
  <si>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</si>
  <si>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</si>
  <si>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</si>
  <si>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</si>
  <si>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</si>
  <si>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</si>
  <si>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</si>
  <si>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</si>
  <si>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</si>
  <si>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</si>
  <si>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</si>
  <si>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</si>
  <si>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</si>
  <si>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</si>
  <si>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</si>
  <si>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</si>
  <si>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</si>
  <si>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</si>
  <si>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</si>
  <si>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</si>
  <si>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</si>
  <si>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</si>
  <si>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</si>
  <si>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</si>
  <si>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CHLORID SODNÝ 0,9% BRAUN</t>
  </si>
  <si>
    <t>INF SOL 20X100MLPELAH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</si>
  <si>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</si>
  <si>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</si>
  <si>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</si>
  <si>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</si>
  <si>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</si>
  <si>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</si>
  <si>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</si>
  <si>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</si>
  <si>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</si>
  <si>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</si>
  <si>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</si>
  <si>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</si>
  <si>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</si>
  <si>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</si>
  <si>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</si>
  <si>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</si>
  <si>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</si>
  <si>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</si>
  <si>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</si>
  <si>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</si>
  <si>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</si>
  <si>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</si>
  <si>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</si>
  <si>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</si>
  <si>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</si>
  <si>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</si>
  <si>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</si>
  <si>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</si>
  <si>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</si>
  <si>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</si>
  <si>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</si>
  <si>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</si>
  <si>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</si>
  <si>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</si>
  <si>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</si>
  <si>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</si>
  <si>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</si>
  <si>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</si>
  <si>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</si>
  <si>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</si>
  <si>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</si>
  <si>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</si>
  <si>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</si>
  <si>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</si>
  <si>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</si>
  <si>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</si>
  <si>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</si>
  <si>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</si>
  <si>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</si>
  <si>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</si>
  <si>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</si>
  <si>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</si>
  <si>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</si>
  <si>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</si>
  <si>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</si>
  <si>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</si>
  <si>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CHONDROITIN-SULFÁT</t>
  </si>
  <si>
    <t>14821</t>
  </si>
  <si>
    <t>CONDROSULF</t>
  </si>
  <si>
    <t>800MG TBL FLM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</si>
  <si>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</si>
  <si>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</si>
  <si>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</si>
  <si>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</si>
  <si>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</si>
  <si>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</si>
  <si>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</si>
  <si>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</si>
  <si>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</si>
  <si>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</si>
  <si>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</si>
  <si>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METFORMIN</t>
  </si>
  <si>
    <t>235447</t>
  </si>
  <si>
    <t>METFORMIN MYLAN</t>
  </si>
  <si>
    <t>500MG TBL FLM 120</t>
  </si>
  <si>
    <t>NIMESULID</t>
  </si>
  <si>
    <t>132721</t>
  </si>
  <si>
    <t>AULIN</t>
  </si>
  <si>
    <t>100MG POR GRA SUS 15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</si>
  <si>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</si>
  <si>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</si>
  <si>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</si>
  <si>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</si>
  <si>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</si>
  <si>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</si>
  <si>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</si>
  <si>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</si>
  <si>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</si>
  <si>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</si>
  <si>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</si>
  <si>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</si>
  <si>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</si>
  <si>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</si>
  <si>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</si>
  <si>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</si>
  <si>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</si>
  <si>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</si>
  <si>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</si>
  <si>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</si>
  <si>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</si>
  <si>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R06AE07 - CETIRIZIN</t>
  </si>
  <si>
    <t>J01FA10 - AZITHROMYCIN</t>
  </si>
  <si>
    <t>R03AC02 - SALBUTAMOL</t>
  </si>
  <si>
    <t>J01CR02</t>
  </si>
  <si>
    <t>J01FA10</t>
  </si>
  <si>
    <t>R03AC02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</si>
  <si>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</si>
  <si>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</si>
  <si>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</si>
  <si>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</si>
  <si>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</si>
  <si>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</si>
  <si>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</si>
  <si>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</si>
  <si>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</si>
  <si>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</si>
  <si>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</si>
  <si>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</si>
  <si>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</si>
  <si>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</si>
  <si>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</si>
  <si>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</si>
  <si>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</si>
  <si>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</si>
  <si>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</si>
  <si>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</si>
  <si>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</si>
  <si>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</si>
  <si>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</si>
  <si>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</si>
  <si>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</si>
  <si>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</si>
  <si>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</si>
  <si>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</si>
  <si>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</si>
  <si>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</si>
  <si>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ZN206</t>
  </si>
  <si>
    <t>Lopatka ústní dřevěná lékařská sterilní 150 x 17 mm bal. á 5 x 100 ks 4002/SG/CS/L</t>
  </si>
  <si>
    <t>ZO930</t>
  </si>
  <si>
    <t>Nádoba 100 ml PP 72/62 mm s přiloženým uzávěrem bílé víčko sterilní na tekutý materiál 75.562.105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</si>
  <si>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</si>
  <si>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</si>
  <si>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</si>
  <si>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</si>
  <si>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</si>
  <si>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</si>
  <si>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</si>
  <si>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</si>
  <si>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</si>
  <si>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</si>
  <si>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</si>
  <si>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</si>
  <si>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ZE949</t>
  </si>
  <si>
    <t>Zkumavka na moč 9,5 ml 455028</t>
  </si>
  <si>
    <t>ZB764</t>
  </si>
  <si>
    <t>Zkumavka zelená 4 ml 454051</t>
  </si>
  <si>
    <t>50115065</t>
  </si>
  <si>
    <t>ZPr - vpichovací materiál (Z530)</t>
  </si>
  <si>
    <t>ZA832</t>
  </si>
  <si>
    <t>Jehla injekční 0,9 x 40 mm žlutá 4657519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</si>
  <si>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</si>
  <si>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</si>
  <si>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</si>
  <si>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</si>
  <si>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</si>
  <si>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</si>
  <si>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</si>
  <si>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</si>
  <si>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</si>
  <si>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</si>
  <si>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</si>
  <si>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</si>
  <si>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</si>
  <si>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</si>
  <si>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</si>
  <si>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</si>
  <si>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</si>
  <si>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</si>
  <si>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</si>
  <si>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</si>
  <si>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</si>
  <si>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</si>
  <si>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</si>
  <si>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</si>
  <si>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</si>
  <si>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</si>
  <si>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</si>
  <si>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</si>
  <si>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</si>
  <si>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</si>
  <si>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</si>
  <si>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</si>
  <si>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</si>
  <si>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</si>
  <si>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</si>
  <si>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</si>
  <si>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</si>
  <si>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</si>
  <si>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</si>
  <si>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</si>
  <si>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</si>
  <si>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</si>
  <si>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</si>
  <si>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</si>
  <si>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</si>
  <si>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</si>
  <si>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</si>
  <si>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</si>
  <si>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</si>
  <si>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</si>
  <si>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</si>
  <si>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</si>
  <si>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</si>
  <si>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</si>
  <si>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DA982</t>
  </si>
  <si>
    <t>Chromosome Synchro P</t>
  </si>
  <si>
    <t>DH972</t>
  </si>
  <si>
    <t>Investigator Argus X-12 QS kit (100)</t>
  </si>
  <si>
    <t>DG230</t>
  </si>
  <si>
    <t>ISOPROPYLALKOHOL P.A.</t>
  </si>
  <si>
    <t>DE997</t>
  </si>
  <si>
    <t>KAPA HyperPlus kit - 96 rxn</t>
  </si>
  <si>
    <t>DD434</t>
  </si>
  <si>
    <t>KaryoMAX Giemsa 100 ml</t>
  </si>
  <si>
    <t>DD659</t>
  </si>
  <si>
    <t>kyselina octová p.a.</t>
  </si>
  <si>
    <t>DG229</t>
  </si>
  <si>
    <t>METHANOL P.A.</t>
  </si>
  <si>
    <t>DG637</t>
  </si>
  <si>
    <t>MiSeq Reagent Kit v3 (150 cycles)</t>
  </si>
  <si>
    <t>920003</t>
  </si>
  <si>
    <t>-PBS PUFR 20X KONC,250ML (GEN) 250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</si>
  <si>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</si>
  <si>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</si>
  <si>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</si>
  <si>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</si>
  <si>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</si>
  <si>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</si>
  <si>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</si>
  <si>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</si>
  <si>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</si>
  <si>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</si>
  <si>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</si>
  <si>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</si>
  <si>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</si>
  <si>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</si>
  <si>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</si>
  <si>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Proteináza K 500 mg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</si>
  <si>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</si>
  <si>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</si>
  <si>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</si>
  <si>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</si>
  <si>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</si>
  <si>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</si>
  <si>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</si>
  <si>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</si>
  <si>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DI406</t>
  </si>
  <si>
    <t>SALSA MLPA  P323,25 r</t>
  </si>
  <si>
    <t>DH940</t>
  </si>
  <si>
    <t>SALSA MLPA P002  BRCA 1 probemix 50R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</si>
  <si>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</si>
  <si>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</si>
  <si>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</si>
  <si>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</si>
  <si>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</si>
  <si>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</si>
  <si>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</si>
  <si>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</si>
  <si>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</si>
  <si>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</si>
  <si>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</si>
  <si>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</si>
  <si>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DD359</t>
  </si>
  <si>
    <t>SALSA MLPA P083 CDH1 25 r</t>
  </si>
  <si>
    <t>DI128</t>
  </si>
  <si>
    <t>SALSA MLPA P087 - BRCA1  25 r</t>
  </si>
  <si>
    <t>DI454</t>
  </si>
  <si>
    <t>SALSA MLPA probemix P017 MEN 1,25 r</t>
  </si>
  <si>
    <t>DI370</t>
  </si>
  <si>
    <t>SALSA MLPA probemix P124-C3 TSC1,25 rxn</t>
  </si>
  <si>
    <t>DI375</t>
  </si>
  <si>
    <t>SALSA MLPA probemix P165-C HSP,25 r</t>
  </si>
  <si>
    <t>DI379</t>
  </si>
  <si>
    <t>SALSA Mlpa probemix P208-C2 Human Telomere-6, 25 reakcí</t>
  </si>
  <si>
    <t>DG930</t>
  </si>
  <si>
    <t>SALSA MS-MLPA probemix ME032-UPD7/UPD14 25rxn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</si>
  <si>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</si>
  <si>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</si>
  <si>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</si>
  <si>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</si>
  <si>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</si>
  <si>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</si>
  <si>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</si>
  <si>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</si>
  <si>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DF133</t>
  </si>
  <si>
    <t>TRYPSIN 1:250 100g</t>
  </si>
  <si>
    <t>DC579</t>
  </si>
  <si>
    <t>Waste bins for Auto DG 10/PK</t>
  </si>
  <si>
    <t>ZB070</t>
  </si>
  <si>
    <t>Filtr tips 1000ul (1024) 990352</t>
  </si>
  <si>
    <t>ZP028</t>
  </si>
  <si>
    <t>Kádinka nízká s výlevkou SIMAX 250 ml (KAVA632417010250) VTRB632417010250</t>
  </si>
  <si>
    <t>ZL046</t>
  </si>
  <si>
    <t>Microtubes Clear 1.5 ml  bal. á 500 ks  5101500</t>
  </si>
  <si>
    <t>ZE908</t>
  </si>
  <si>
    <t>Mikrozkumavka PCR individual Tube Domed Cap 0,2 ml bal. á 1000 ks 4Ti-0795</t>
  </si>
  <si>
    <t>ZF245</t>
  </si>
  <si>
    <t>SC Adapter S0101 bal á 100 ks S0120-100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</si>
  <si>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</si>
  <si>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</si>
  <si>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</si>
  <si>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</si>
  <si>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</si>
  <si>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</si>
  <si>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</si>
  <si>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</si>
  <si>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</si>
  <si>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</si>
  <si>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ZG352</t>
  </si>
  <si>
    <t>Špička pipetovací 0.5-20ul nesterilní bez filtru bal. á 1000 ks BUN001E-MR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</si>
  <si>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</si>
  <si>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</si>
  <si>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</si>
  <si>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</si>
  <si>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</si>
  <si>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</si>
  <si>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</si>
  <si>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</si>
  <si>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ZF195</t>
  </si>
  <si>
    <t>Válec odměrný vysoký sklo 250 ml VTRB632432111238</t>
  </si>
  <si>
    <t>ZA411</t>
  </si>
  <si>
    <t>Gáza přířezy 28 cm x 32 cm 17 nití 07004</t>
  </si>
  <si>
    <t>ZA557</t>
  </si>
  <si>
    <t>Kompresa gáza 10 x 20 cm/5 ks sterilní 26013</t>
  </si>
  <si>
    <t>ZH686</t>
  </si>
  <si>
    <t>Krabička čiré pro 50 mikrozkumavek 1,5 ml (U553000) U552100</t>
  </si>
  <si>
    <t>ZM042</t>
  </si>
  <si>
    <t>Mikrozkumavka s víčkem 500 ul Qubit Assay Tubes bal. á 500 ks Q32856</t>
  </si>
  <si>
    <t>ZF192</t>
  </si>
  <si>
    <t>Nádoba na kontaminovaný odpad 4 l 15-0004</t>
  </si>
  <si>
    <t>ZA813</t>
  </si>
  <si>
    <t>Rotor adapters (10 x 24) elution tubes (1,5 ml) bal. á 240 ks 990394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</si>
  <si>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</si>
  <si>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</si>
  <si>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</si>
  <si>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</si>
  <si>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</si>
  <si>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</si>
  <si>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ZA789</t>
  </si>
  <si>
    <t>Stříkačka injekční 2-dílná 2 ml L Inject Solo 4606027V</t>
  </si>
  <si>
    <t>ZA788</t>
  </si>
  <si>
    <t>Stříkačka injekční 2-dílná 20 ml L Inject Solo 4606205V</t>
  </si>
  <si>
    <t>ZJ278</t>
  </si>
  <si>
    <t>Zkumavka PP 10 ml sterilní bal. á 200 ks FLME21150</t>
  </si>
  <si>
    <t>ZC082</t>
  </si>
  <si>
    <t>Zkumavka UH močová bez víčka 12 ml FLME25062</t>
  </si>
  <si>
    <t>ZK475</t>
  </si>
  <si>
    <t>Rukavice operační latex s pudrem sterilní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</si>
  <si>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</si>
  <si>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</si>
  <si>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</si>
  <si>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</si>
  <si>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</si>
  <si>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</si>
  <si>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</si>
  <si>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</si>
  <si>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</si>
  <si>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</si>
  <si>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</si>
  <si>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</si>
  <si>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</si>
  <si>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</si>
  <si>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</si>
  <si>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</si>
  <si>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</si>
  <si>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</si>
  <si>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</si>
  <si>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</si>
  <si>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</si>
  <si>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</si>
  <si>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</si>
  <si>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</si>
  <si>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</si>
  <si>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</si>
  <si>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</si>
  <si>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</si>
  <si>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</si>
  <si>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</si>
  <si>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</si>
  <si>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</si>
  <si>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</si>
  <si>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</si>
  <si>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</si>
  <si>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</si>
  <si>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</si>
  <si>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</si>
  <si>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</si>
  <si>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</si>
  <si>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</si>
  <si>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</si>
  <si>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</si>
  <si>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</si>
  <si>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</si>
  <si>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</si>
  <si>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</si>
  <si>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</si>
  <si>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</si>
  <si>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</si>
  <si>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</si>
  <si>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</si>
  <si>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</si>
  <si>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</si>
  <si>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</si>
  <si>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</si>
  <si>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</si>
  <si>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</si>
  <si>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</si>
  <si>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</si>
  <si>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</si>
  <si>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</si>
  <si>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</si>
  <si>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</si>
  <si>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</si>
  <si>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</si>
  <si>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</si>
  <si>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</si>
  <si>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</si>
  <si>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</si>
  <si>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</si>
  <si>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</si>
  <si>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</si>
  <si>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</si>
  <si>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</si>
  <si>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</si>
  <si>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</si>
  <si>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</si>
  <si>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</si>
  <si>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</si>
  <si>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</si>
  <si>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</si>
  <si>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</si>
  <si>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</si>
  <si>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</si>
  <si>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</si>
  <si>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</si>
  <si>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</si>
  <si>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</si>
  <si>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</si>
  <si>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</si>
  <si>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</si>
  <si>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</si>
  <si>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</si>
  <si>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</si>
  <si>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</si>
  <si>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</si>
  <si>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</si>
  <si>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</si>
  <si>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</si>
  <si>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</si>
  <si>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</si>
  <si>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</si>
  <si>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</si>
  <si>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</si>
  <si>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</si>
  <si>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</si>
  <si>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</si>
  <si>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</si>
  <si>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</si>
  <si>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</si>
  <si>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</si>
  <si>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</si>
  <si>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</si>
  <si>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</si>
  <si>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</si>
  <si>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</si>
  <si>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</si>
  <si>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</si>
  <si>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</si>
  <si>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</si>
  <si>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</si>
  <si>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</si>
  <si>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</si>
  <si>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</si>
  <si>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</si>
  <si>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</si>
  <si>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</si>
  <si>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</si>
  <si>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</si>
  <si>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</si>
  <si>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</si>
  <si>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</si>
  <si>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</si>
  <si>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</si>
  <si>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</si>
  <si>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</si>
  <si>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</si>
  <si>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</si>
  <si>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</si>
  <si>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</si>
  <si>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</si>
  <si>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02</t>
  </si>
  <si>
    <t>08</t>
  </si>
  <si>
    <t>10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</si>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</sst>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140" xfId="0" applyFont="1" applyFill="1" applyBorder="1"/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2.0408482113497004</c:v>
                </c:pt>
                <c:pt idx="1">
                  <c:v>2.1234807811442327</c:v>
                </c:pt>
                <c:pt idx="2">
                  <c:v>1.978314648959046</c:v>
                </c:pt>
                <c:pt idx="3">
                  <c:v>1.9933615101071833</c:v>
                </c:pt>
                <c:pt idx="4">
                  <c:v>1.9734820483181372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71168"/>
        <c:axId val="-1236668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1.2916223505645534</c:v>
                </c:pt>
                <c:pt idx="1">
                  <c:v>1.2916223505645534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70624"/>
        <c:axId val="-123667904"/>
      </c:scatterChart>
      <c:catAx>
        <c:axId val="-12367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71168"/>
        <c:crosses val="autoZero"/>
        <c:crossBetween val="between"/>
      </c:valAx>
      <c:valAx>
        <c:axId val="-123670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67904"/>
        <c:crosses val="max"/>
        <c:crossBetween val="midCat"/>
      </c:valAx>
      <c:valAx>
        <c:axId val="-123667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706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6" totalsRowShown="0">
  <autoFilter ref="C3:S8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566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5" t="s">
        <v>567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576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827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853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859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957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958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977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474</v>
      </c>
      <c r="C5" s="491">
        <v>3771.94</v>
      </c>
      <c r="D5" s="491">
        <v>14</v>
      </c>
      <c r="E5" s="491">
        <v>3032.51</v>
      </c>
      <c r="F5" s="543">
        <v>0.80396559860443173</v>
      </c>
      <c r="G5" s="491">
        <v>12</v>
      </c>
      <c r="H5" s="543">
        <v>0.8571428571428571</v>
      </c>
      <c r="I5" s="491">
        <v>739.43</v>
      </c>
      <c r="J5" s="543">
        <v>0.19603440139556833</v>
      </c>
      <c r="K5" s="491">
        <v>2</v>
      </c>
      <c r="L5" s="543">
        <v>0.14285714285714285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475</v>
      </c>
      <c r="C6" s="491">
        <v>3771.94</v>
      </c>
      <c r="D6" s="491">
        <v>14</v>
      </c>
      <c r="E6" s="491">
        <v>3032.51</v>
      </c>
      <c r="F6" s="543">
        <v>0.80396559860443173</v>
      </c>
      <c r="G6" s="491">
        <v>12</v>
      </c>
      <c r="H6" s="543">
        <v>0.8571428571428571</v>
      </c>
      <c r="I6" s="491">
        <v>739.43</v>
      </c>
      <c r="J6" s="543">
        <v>0.19603440139556833</v>
      </c>
      <c r="K6" s="491">
        <v>2</v>
      </c>
      <c r="L6" s="543">
        <v>0.14285714285714285</v>
      </c>
      <c r="M6" s="491" t="s">
        <v>1</v>
      </c>
      <c r="N6" s="150"/>
    </row>
    <row r="7" spans="1:14" ht="14.4" customHeight="1" x14ac:dyDescent="0.3">
      <c r="A7" s="487" t="s">
        <v>451</v>
      </c>
      <c r="B7" s="488" t="s">
        <v>3</v>
      </c>
      <c r="C7" s="491">
        <v>3771.94</v>
      </c>
      <c r="D7" s="491">
        <v>14</v>
      </c>
      <c r="E7" s="491">
        <v>3032.51</v>
      </c>
      <c r="F7" s="543">
        <v>0.80396559860443173</v>
      </c>
      <c r="G7" s="491">
        <v>12</v>
      </c>
      <c r="H7" s="543">
        <v>0.8571428571428571</v>
      </c>
      <c r="I7" s="491">
        <v>739.43</v>
      </c>
      <c r="J7" s="543">
        <v>0.19603440139556833</v>
      </c>
      <c r="K7" s="491">
        <v>2</v>
      </c>
      <c r="L7" s="543">
        <v>0.14285714285714285</v>
      </c>
      <c r="M7" s="491" t="s">
        <v>456</v>
      </c>
      <c r="N7" s="150"/>
    </row>
    <row r="9" spans="1:14" ht="14.4" customHeight="1" x14ac:dyDescent="0.3">
      <c r="A9" s="487">
        <v>28</v>
      </c>
      <c r="B9" s="488" t="s">
        <v>474</v>
      </c>
      <c r="C9" s="491" t="s">
        <v>453</v>
      </c>
      <c r="D9" s="491" t="s">
        <v>453</v>
      </c>
      <c r="E9" s="491" t="s">
        <v>453</v>
      </c>
      <c r="F9" s="543" t="s">
        <v>453</v>
      </c>
      <c r="G9" s="491" t="s">
        <v>453</v>
      </c>
      <c r="H9" s="543" t="s">
        <v>453</v>
      </c>
      <c r="I9" s="491" t="s">
        <v>453</v>
      </c>
      <c r="J9" s="543" t="s">
        <v>453</v>
      </c>
      <c r="K9" s="491" t="s">
        <v>453</v>
      </c>
      <c r="L9" s="543" t="s">
        <v>453</v>
      </c>
      <c r="M9" s="491" t="s">
        <v>68</v>
      </c>
      <c r="N9" s="150"/>
    </row>
    <row r="10" spans="1:14" ht="14.4" customHeight="1" x14ac:dyDescent="0.3">
      <c r="A10" s="487" t="s">
        <v>476</v>
      </c>
      <c r="B10" s="488" t="s">
        <v>475</v>
      </c>
      <c r="C10" s="491">
        <v>3771.94</v>
      </c>
      <c r="D10" s="491">
        <v>14</v>
      </c>
      <c r="E10" s="491">
        <v>3032.51</v>
      </c>
      <c r="F10" s="543">
        <v>0.80396559860443173</v>
      </c>
      <c r="G10" s="491">
        <v>12</v>
      </c>
      <c r="H10" s="543">
        <v>0.8571428571428571</v>
      </c>
      <c r="I10" s="491">
        <v>739.43</v>
      </c>
      <c r="J10" s="543">
        <v>0.19603440139556833</v>
      </c>
      <c r="K10" s="491">
        <v>2</v>
      </c>
      <c r="L10" s="543">
        <v>0.14285714285714285</v>
      </c>
      <c r="M10" s="491" t="s">
        <v>1</v>
      </c>
      <c r="N10" s="150"/>
    </row>
    <row r="11" spans="1:14" ht="14.4" customHeight="1" x14ac:dyDescent="0.3">
      <c r="A11" s="487" t="s">
        <v>476</v>
      </c>
      <c r="B11" s="488" t="s">
        <v>477</v>
      </c>
      <c r="C11" s="491">
        <v>3771.94</v>
      </c>
      <c r="D11" s="491">
        <v>14</v>
      </c>
      <c r="E11" s="491">
        <v>3032.51</v>
      </c>
      <c r="F11" s="543">
        <v>0.80396559860443173</v>
      </c>
      <c r="G11" s="491">
        <v>12</v>
      </c>
      <c r="H11" s="543">
        <v>0.8571428571428571</v>
      </c>
      <c r="I11" s="491">
        <v>739.43</v>
      </c>
      <c r="J11" s="543">
        <v>0.19603440139556833</v>
      </c>
      <c r="K11" s="491">
        <v>2</v>
      </c>
      <c r="L11" s="543">
        <v>0.14285714285714285</v>
      </c>
      <c r="M11" s="491" t="s">
        <v>460</v>
      </c>
      <c r="N11" s="150"/>
    </row>
    <row r="12" spans="1:14" ht="14.4" customHeight="1" x14ac:dyDescent="0.3">
      <c r="A12" s="487" t="s">
        <v>453</v>
      </c>
      <c r="B12" s="488" t="s">
        <v>453</v>
      </c>
      <c r="C12" s="491" t="s">
        <v>453</v>
      </c>
      <c r="D12" s="491" t="s">
        <v>453</v>
      </c>
      <c r="E12" s="491" t="s">
        <v>453</v>
      </c>
      <c r="F12" s="543" t="s">
        <v>453</v>
      </c>
      <c r="G12" s="491" t="s">
        <v>453</v>
      </c>
      <c r="H12" s="543" t="s">
        <v>453</v>
      </c>
      <c r="I12" s="491" t="s">
        <v>453</v>
      </c>
      <c r="J12" s="543" t="s">
        <v>453</v>
      </c>
      <c r="K12" s="491" t="s">
        <v>453</v>
      </c>
      <c r="L12" s="543" t="s">
        <v>453</v>
      </c>
      <c r="M12" s="491" t="s">
        <v>461</v>
      </c>
      <c r="N12" s="150"/>
    </row>
    <row r="13" spans="1:14" ht="14.4" customHeight="1" x14ac:dyDescent="0.3">
      <c r="A13" s="487" t="s">
        <v>451</v>
      </c>
      <c r="B13" s="488" t="s">
        <v>478</v>
      </c>
      <c r="C13" s="491">
        <v>3771.94</v>
      </c>
      <c r="D13" s="491">
        <v>14</v>
      </c>
      <c r="E13" s="491">
        <v>3032.51</v>
      </c>
      <c r="F13" s="543">
        <v>0.80396559860443173</v>
      </c>
      <c r="G13" s="491">
        <v>12</v>
      </c>
      <c r="H13" s="543">
        <v>0.8571428571428571</v>
      </c>
      <c r="I13" s="491">
        <v>739.43</v>
      </c>
      <c r="J13" s="543">
        <v>0.19603440139556833</v>
      </c>
      <c r="K13" s="491">
        <v>2</v>
      </c>
      <c r="L13" s="543">
        <v>0.14285714285714285</v>
      </c>
      <c r="M13" s="491" t="s">
        <v>456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479</v>
      </c>
    </row>
    <row r="16" spans="1:14" ht="14.4" customHeight="1" x14ac:dyDescent="0.3">
      <c r="A16" s="544" t="s">
        <v>480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481</v>
      </c>
      <c r="B5" s="537">
        <v>154.36000000000001</v>
      </c>
      <c r="C5" s="499">
        <v>1</v>
      </c>
      <c r="D5" s="550">
        <v>1</v>
      </c>
      <c r="E5" s="553" t="s">
        <v>481</v>
      </c>
      <c r="F5" s="537"/>
      <c r="G5" s="525">
        <v>0</v>
      </c>
      <c r="H5" s="503"/>
      <c r="I5" s="526">
        <v>0</v>
      </c>
      <c r="J5" s="556">
        <v>154.36000000000001</v>
      </c>
      <c r="K5" s="525">
        <v>1</v>
      </c>
      <c r="L5" s="503">
        <v>1</v>
      </c>
      <c r="M5" s="526">
        <v>1</v>
      </c>
    </row>
    <row r="6" spans="1:13" ht="14.4" customHeight="1" x14ac:dyDescent="0.3">
      <c r="A6" s="547" t="s">
        <v>482</v>
      </c>
      <c r="B6" s="538">
        <v>1068.25</v>
      </c>
      <c r="C6" s="506">
        <v>1</v>
      </c>
      <c r="D6" s="551">
        <v>3</v>
      </c>
      <c r="E6" s="554" t="s">
        <v>482</v>
      </c>
      <c r="F6" s="538">
        <v>483.18</v>
      </c>
      <c r="G6" s="527">
        <v>0.45230985256260237</v>
      </c>
      <c r="H6" s="510">
        <v>2</v>
      </c>
      <c r="I6" s="528">
        <v>0.66666666666666663</v>
      </c>
      <c r="J6" s="557">
        <v>585.06999999999994</v>
      </c>
      <c r="K6" s="527">
        <v>0.54769014743739752</v>
      </c>
      <c r="L6" s="510">
        <v>1</v>
      </c>
      <c r="M6" s="528">
        <v>0.33333333333333331</v>
      </c>
    </row>
    <row r="7" spans="1:13" ht="14.4" customHeight="1" thickBot="1" x14ac:dyDescent="0.35">
      <c r="A7" s="548" t="s">
        <v>483</v>
      </c>
      <c r="B7" s="539">
        <v>2549.3300000000004</v>
      </c>
      <c r="C7" s="513">
        <v>1</v>
      </c>
      <c r="D7" s="552">
        <v>10</v>
      </c>
      <c r="E7" s="555" t="s">
        <v>483</v>
      </c>
      <c r="F7" s="539">
        <v>2549.3300000000004</v>
      </c>
      <c r="G7" s="529">
        <v>1</v>
      </c>
      <c r="H7" s="517">
        <v>10</v>
      </c>
      <c r="I7" s="530">
        <v>1</v>
      </c>
      <c r="J7" s="558"/>
      <c r="K7" s="529">
        <v>0</v>
      </c>
      <c r="L7" s="517"/>
      <c r="M7" s="53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566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3771.94</v>
      </c>
      <c r="N3" s="66">
        <f>SUBTOTAL(9,N7:N1048576)</f>
        <v>39</v>
      </c>
      <c r="O3" s="66">
        <f>SUBTOTAL(9,O7:O1048576)</f>
        <v>14</v>
      </c>
      <c r="P3" s="66">
        <f>SUBTOTAL(9,P7:P1048576)</f>
        <v>3032.51</v>
      </c>
      <c r="Q3" s="67">
        <f>IF(M3=0,0,P3/M3)</f>
        <v>0.80396559860443173</v>
      </c>
      <c r="R3" s="66">
        <f>SUBTOTAL(9,R7:R1048576)</f>
        <v>34</v>
      </c>
      <c r="S3" s="67">
        <f>IF(N3=0,0,R3/N3)</f>
        <v>0.87179487179487181</v>
      </c>
      <c r="T3" s="66">
        <f>SUBTOTAL(9,T7:T1048576)</f>
        <v>12</v>
      </c>
      <c r="U3" s="68">
        <f>IF(O3=0,0,T3/O3)</f>
        <v>0.8571428571428571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474</v>
      </c>
      <c r="C7" s="565" t="s">
        <v>476</v>
      </c>
      <c r="D7" s="566" t="s">
        <v>564</v>
      </c>
      <c r="E7" s="567" t="s">
        <v>482</v>
      </c>
      <c r="F7" s="565" t="s">
        <v>475</v>
      </c>
      <c r="G7" s="565" t="s">
        <v>484</v>
      </c>
      <c r="H7" s="565" t="s">
        <v>453</v>
      </c>
      <c r="I7" s="565" t="s">
        <v>485</v>
      </c>
      <c r="J7" s="565" t="s">
        <v>486</v>
      </c>
      <c r="K7" s="565" t="s">
        <v>487</v>
      </c>
      <c r="L7" s="568">
        <v>263.26</v>
      </c>
      <c r="M7" s="568">
        <v>263.26</v>
      </c>
      <c r="N7" s="565">
        <v>1</v>
      </c>
      <c r="O7" s="569">
        <v>0.5</v>
      </c>
      <c r="P7" s="568"/>
      <c r="Q7" s="570">
        <v>0</v>
      </c>
      <c r="R7" s="565"/>
      <c r="S7" s="570">
        <v>0</v>
      </c>
      <c r="T7" s="569"/>
      <c r="U7" s="122">
        <v>0</v>
      </c>
    </row>
    <row r="8" spans="1:21" ht="14.4" customHeight="1" x14ac:dyDescent="0.3">
      <c r="A8" s="571">
        <v>28</v>
      </c>
      <c r="B8" s="572" t="s">
        <v>474</v>
      </c>
      <c r="C8" s="572" t="s">
        <v>476</v>
      </c>
      <c r="D8" s="573" t="s">
        <v>564</v>
      </c>
      <c r="E8" s="574" t="s">
        <v>482</v>
      </c>
      <c r="F8" s="572" t="s">
        <v>475</v>
      </c>
      <c r="G8" s="572" t="s">
        <v>488</v>
      </c>
      <c r="H8" s="572" t="s">
        <v>453</v>
      </c>
      <c r="I8" s="572" t="s">
        <v>489</v>
      </c>
      <c r="J8" s="572" t="s">
        <v>490</v>
      </c>
      <c r="K8" s="572" t="s">
        <v>491</v>
      </c>
      <c r="L8" s="575">
        <v>91.78</v>
      </c>
      <c r="M8" s="575">
        <v>183.56</v>
      </c>
      <c r="N8" s="572">
        <v>2</v>
      </c>
      <c r="O8" s="576">
        <v>1</v>
      </c>
      <c r="P8" s="575">
        <v>183.56</v>
      </c>
      <c r="Q8" s="577">
        <v>1</v>
      </c>
      <c r="R8" s="572">
        <v>2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28</v>
      </c>
      <c r="B9" s="572" t="s">
        <v>474</v>
      </c>
      <c r="C9" s="572" t="s">
        <v>476</v>
      </c>
      <c r="D9" s="573" t="s">
        <v>564</v>
      </c>
      <c r="E9" s="574" t="s">
        <v>482</v>
      </c>
      <c r="F9" s="572" t="s">
        <v>475</v>
      </c>
      <c r="G9" s="572" t="s">
        <v>492</v>
      </c>
      <c r="H9" s="572" t="s">
        <v>453</v>
      </c>
      <c r="I9" s="572" t="s">
        <v>493</v>
      </c>
      <c r="J9" s="572" t="s">
        <v>494</v>
      </c>
      <c r="K9" s="572" t="s">
        <v>495</v>
      </c>
      <c r="L9" s="575">
        <v>42.54</v>
      </c>
      <c r="M9" s="575">
        <v>85.08</v>
      </c>
      <c r="N9" s="572">
        <v>2</v>
      </c>
      <c r="O9" s="576">
        <v>0.5</v>
      </c>
      <c r="P9" s="575">
        <v>85.08</v>
      </c>
      <c r="Q9" s="577">
        <v>1</v>
      </c>
      <c r="R9" s="572">
        <v>2</v>
      </c>
      <c r="S9" s="577">
        <v>1</v>
      </c>
      <c r="T9" s="576">
        <v>0.5</v>
      </c>
      <c r="U9" s="578">
        <v>1</v>
      </c>
    </row>
    <row r="10" spans="1:21" ht="14.4" customHeight="1" x14ac:dyDescent="0.3">
      <c r="A10" s="571">
        <v>28</v>
      </c>
      <c r="B10" s="572" t="s">
        <v>474</v>
      </c>
      <c r="C10" s="572" t="s">
        <v>476</v>
      </c>
      <c r="D10" s="573" t="s">
        <v>564</v>
      </c>
      <c r="E10" s="574" t="s">
        <v>482</v>
      </c>
      <c r="F10" s="572" t="s">
        <v>475</v>
      </c>
      <c r="G10" s="572" t="s">
        <v>496</v>
      </c>
      <c r="H10" s="572" t="s">
        <v>453</v>
      </c>
      <c r="I10" s="572" t="s">
        <v>497</v>
      </c>
      <c r="J10" s="572" t="s">
        <v>498</v>
      </c>
      <c r="K10" s="572" t="s">
        <v>499</v>
      </c>
      <c r="L10" s="575">
        <v>107.27</v>
      </c>
      <c r="M10" s="575">
        <v>214.54</v>
      </c>
      <c r="N10" s="572">
        <v>2</v>
      </c>
      <c r="O10" s="576">
        <v>0.5</v>
      </c>
      <c r="P10" s="575">
        <v>214.54</v>
      </c>
      <c r="Q10" s="577">
        <v>1</v>
      </c>
      <c r="R10" s="572">
        <v>2</v>
      </c>
      <c r="S10" s="577">
        <v>1</v>
      </c>
      <c r="T10" s="576">
        <v>0.5</v>
      </c>
      <c r="U10" s="578">
        <v>1</v>
      </c>
    </row>
    <row r="11" spans="1:21" ht="14.4" customHeight="1" x14ac:dyDescent="0.3">
      <c r="A11" s="571">
        <v>28</v>
      </c>
      <c r="B11" s="572" t="s">
        <v>474</v>
      </c>
      <c r="C11" s="572" t="s">
        <v>476</v>
      </c>
      <c r="D11" s="573" t="s">
        <v>564</v>
      </c>
      <c r="E11" s="574" t="s">
        <v>482</v>
      </c>
      <c r="F11" s="572" t="s">
        <v>475</v>
      </c>
      <c r="G11" s="572" t="s">
        <v>496</v>
      </c>
      <c r="H11" s="572" t="s">
        <v>453</v>
      </c>
      <c r="I11" s="572" t="s">
        <v>500</v>
      </c>
      <c r="J11" s="572" t="s">
        <v>498</v>
      </c>
      <c r="K11" s="572" t="s">
        <v>499</v>
      </c>
      <c r="L11" s="575">
        <v>107.27</v>
      </c>
      <c r="M11" s="575">
        <v>321.81</v>
      </c>
      <c r="N11" s="572">
        <v>3</v>
      </c>
      <c r="O11" s="576">
        <v>0.5</v>
      </c>
      <c r="P11" s="575"/>
      <c r="Q11" s="577">
        <v>0</v>
      </c>
      <c r="R11" s="572"/>
      <c r="S11" s="577">
        <v>0</v>
      </c>
      <c r="T11" s="576"/>
      <c r="U11" s="578">
        <v>0</v>
      </c>
    </row>
    <row r="12" spans="1:21" ht="14.4" customHeight="1" x14ac:dyDescent="0.3">
      <c r="A12" s="571">
        <v>28</v>
      </c>
      <c r="B12" s="572" t="s">
        <v>474</v>
      </c>
      <c r="C12" s="572" t="s">
        <v>476</v>
      </c>
      <c r="D12" s="573" t="s">
        <v>564</v>
      </c>
      <c r="E12" s="574" t="s">
        <v>483</v>
      </c>
      <c r="F12" s="572" t="s">
        <v>475</v>
      </c>
      <c r="G12" s="572" t="s">
        <v>501</v>
      </c>
      <c r="H12" s="572" t="s">
        <v>453</v>
      </c>
      <c r="I12" s="572" t="s">
        <v>502</v>
      </c>
      <c r="J12" s="572" t="s">
        <v>503</v>
      </c>
      <c r="K12" s="572" t="s">
        <v>504</v>
      </c>
      <c r="L12" s="575">
        <v>80.23</v>
      </c>
      <c r="M12" s="575">
        <v>80.23</v>
      </c>
      <c r="N12" s="572">
        <v>1</v>
      </c>
      <c r="O12" s="576">
        <v>0.5</v>
      </c>
      <c r="P12" s="575">
        <v>80.23</v>
      </c>
      <c r="Q12" s="577">
        <v>1</v>
      </c>
      <c r="R12" s="572">
        <v>1</v>
      </c>
      <c r="S12" s="577">
        <v>1</v>
      </c>
      <c r="T12" s="576">
        <v>0.5</v>
      </c>
      <c r="U12" s="578">
        <v>1</v>
      </c>
    </row>
    <row r="13" spans="1:21" ht="14.4" customHeight="1" x14ac:dyDescent="0.3">
      <c r="A13" s="571">
        <v>28</v>
      </c>
      <c r="B13" s="572" t="s">
        <v>474</v>
      </c>
      <c r="C13" s="572" t="s">
        <v>476</v>
      </c>
      <c r="D13" s="573" t="s">
        <v>564</v>
      </c>
      <c r="E13" s="574" t="s">
        <v>483</v>
      </c>
      <c r="F13" s="572" t="s">
        <v>475</v>
      </c>
      <c r="G13" s="572" t="s">
        <v>505</v>
      </c>
      <c r="H13" s="572" t="s">
        <v>565</v>
      </c>
      <c r="I13" s="572" t="s">
        <v>506</v>
      </c>
      <c r="J13" s="572" t="s">
        <v>507</v>
      </c>
      <c r="K13" s="572" t="s">
        <v>508</v>
      </c>
      <c r="L13" s="575">
        <v>119.7</v>
      </c>
      <c r="M13" s="575">
        <v>239.4</v>
      </c>
      <c r="N13" s="572">
        <v>2</v>
      </c>
      <c r="O13" s="576">
        <v>0.5</v>
      </c>
      <c r="P13" s="575">
        <v>239.4</v>
      </c>
      <c r="Q13" s="577">
        <v>1</v>
      </c>
      <c r="R13" s="572">
        <v>2</v>
      </c>
      <c r="S13" s="577">
        <v>1</v>
      </c>
      <c r="T13" s="576">
        <v>0.5</v>
      </c>
      <c r="U13" s="578">
        <v>1</v>
      </c>
    </row>
    <row r="14" spans="1:21" ht="14.4" customHeight="1" x14ac:dyDescent="0.3">
      <c r="A14" s="571">
        <v>28</v>
      </c>
      <c r="B14" s="572" t="s">
        <v>474</v>
      </c>
      <c r="C14" s="572" t="s">
        <v>476</v>
      </c>
      <c r="D14" s="573" t="s">
        <v>564</v>
      </c>
      <c r="E14" s="574" t="s">
        <v>483</v>
      </c>
      <c r="F14" s="572" t="s">
        <v>475</v>
      </c>
      <c r="G14" s="572" t="s">
        <v>509</v>
      </c>
      <c r="H14" s="572" t="s">
        <v>565</v>
      </c>
      <c r="I14" s="572" t="s">
        <v>510</v>
      </c>
      <c r="J14" s="572" t="s">
        <v>511</v>
      </c>
      <c r="K14" s="572" t="s">
        <v>512</v>
      </c>
      <c r="L14" s="575">
        <v>117.55</v>
      </c>
      <c r="M14" s="575">
        <v>117.55</v>
      </c>
      <c r="N14" s="572">
        <v>1</v>
      </c>
      <c r="O14" s="576">
        <v>0.5</v>
      </c>
      <c r="P14" s="575">
        <v>117.55</v>
      </c>
      <c r="Q14" s="577">
        <v>1</v>
      </c>
      <c r="R14" s="572">
        <v>1</v>
      </c>
      <c r="S14" s="577">
        <v>1</v>
      </c>
      <c r="T14" s="576">
        <v>0.5</v>
      </c>
      <c r="U14" s="578">
        <v>1</v>
      </c>
    </row>
    <row r="15" spans="1:21" ht="14.4" customHeight="1" x14ac:dyDescent="0.3">
      <c r="A15" s="571">
        <v>28</v>
      </c>
      <c r="B15" s="572" t="s">
        <v>474</v>
      </c>
      <c r="C15" s="572" t="s">
        <v>476</v>
      </c>
      <c r="D15" s="573" t="s">
        <v>564</v>
      </c>
      <c r="E15" s="574" t="s">
        <v>483</v>
      </c>
      <c r="F15" s="572" t="s">
        <v>475</v>
      </c>
      <c r="G15" s="572" t="s">
        <v>513</v>
      </c>
      <c r="H15" s="572" t="s">
        <v>453</v>
      </c>
      <c r="I15" s="572" t="s">
        <v>514</v>
      </c>
      <c r="J15" s="572" t="s">
        <v>515</v>
      </c>
      <c r="K15" s="572" t="s">
        <v>516</v>
      </c>
      <c r="L15" s="575">
        <v>147.85</v>
      </c>
      <c r="M15" s="575">
        <v>147.85</v>
      </c>
      <c r="N15" s="572">
        <v>1</v>
      </c>
      <c r="O15" s="576">
        <v>0.5</v>
      </c>
      <c r="P15" s="575">
        <v>147.85</v>
      </c>
      <c r="Q15" s="577">
        <v>1</v>
      </c>
      <c r="R15" s="572">
        <v>1</v>
      </c>
      <c r="S15" s="577">
        <v>1</v>
      </c>
      <c r="T15" s="576">
        <v>0.5</v>
      </c>
      <c r="U15" s="578">
        <v>1</v>
      </c>
    </row>
    <row r="16" spans="1:21" ht="14.4" customHeight="1" x14ac:dyDescent="0.3">
      <c r="A16" s="571">
        <v>28</v>
      </c>
      <c r="B16" s="572" t="s">
        <v>474</v>
      </c>
      <c r="C16" s="572" t="s">
        <v>476</v>
      </c>
      <c r="D16" s="573" t="s">
        <v>564</v>
      </c>
      <c r="E16" s="574" t="s">
        <v>483</v>
      </c>
      <c r="F16" s="572" t="s">
        <v>475</v>
      </c>
      <c r="G16" s="572" t="s">
        <v>517</v>
      </c>
      <c r="H16" s="572" t="s">
        <v>453</v>
      </c>
      <c r="I16" s="572" t="s">
        <v>518</v>
      </c>
      <c r="J16" s="572" t="s">
        <v>519</v>
      </c>
      <c r="K16" s="572" t="s">
        <v>520</v>
      </c>
      <c r="L16" s="575">
        <v>58.74</v>
      </c>
      <c r="M16" s="575">
        <v>117.48</v>
      </c>
      <c r="N16" s="572">
        <v>2</v>
      </c>
      <c r="O16" s="576">
        <v>1</v>
      </c>
      <c r="P16" s="575">
        <v>117.48</v>
      </c>
      <c r="Q16" s="577">
        <v>1</v>
      </c>
      <c r="R16" s="572">
        <v>2</v>
      </c>
      <c r="S16" s="577">
        <v>1</v>
      </c>
      <c r="T16" s="576">
        <v>1</v>
      </c>
      <c r="U16" s="578">
        <v>1</v>
      </c>
    </row>
    <row r="17" spans="1:21" ht="14.4" customHeight="1" x14ac:dyDescent="0.3">
      <c r="A17" s="571">
        <v>28</v>
      </c>
      <c r="B17" s="572" t="s">
        <v>474</v>
      </c>
      <c r="C17" s="572" t="s">
        <v>476</v>
      </c>
      <c r="D17" s="573" t="s">
        <v>564</v>
      </c>
      <c r="E17" s="574" t="s">
        <v>483</v>
      </c>
      <c r="F17" s="572" t="s">
        <v>475</v>
      </c>
      <c r="G17" s="572" t="s">
        <v>521</v>
      </c>
      <c r="H17" s="572" t="s">
        <v>453</v>
      </c>
      <c r="I17" s="572" t="s">
        <v>522</v>
      </c>
      <c r="J17" s="572" t="s">
        <v>523</v>
      </c>
      <c r="K17" s="572" t="s">
        <v>524</v>
      </c>
      <c r="L17" s="575">
        <v>91.11</v>
      </c>
      <c r="M17" s="575">
        <v>91.11</v>
      </c>
      <c r="N17" s="572">
        <v>1</v>
      </c>
      <c r="O17" s="576">
        <v>0.5</v>
      </c>
      <c r="P17" s="575">
        <v>91.11</v>
      </c>
      <c r="Q17" s="577">
        <v>1</v>
      </c>
      <c r="R17" s="572">
        <v>1</v>
      </c>
      <c r="S17" s="577">
        <v>1</v>
      </c>
      <c r="T17" s="576">
        <v>0.5</v>
      </c>
      <c r="U17" s="578">
        <v>1</v>
      </c>
    </row>
    <row r="18" spans="1:21" ht="14.4" customHeight="1" x14ac:dyDescent="0.3">
      <c r="A18" s="571">
        <v>28</v>
      </c>
      <c r="B18" s="572" t="s">
        <v>474</v>
      </c>
      <c r="C18" s="572" t="s">
        <v>476</v>
      </c>
      <c r="D18" s="573" t="s">
        <v>564</v>
      </c>
      <c r="E18" s="574" t="s">
        <v>483</v>
      </c>
      <c r="F18" s="572" t="s">
        <v>475</v>
      </c>
      <c r="G18" s="572" t="s">
        <v>525</v>
      </c>
      <c r="H18" s="572" t="s">
        <v>453</v>
      </c>
      <c r="I18" s="572" t="s">
        <v>526</v>
      </c>
      <c r="J18" s="572" t="s">
        <v>527</v>
      </c>
      <c r="K18" s="572" t="s">
        <v>528</v>
      </c>
      <c r="L18" s="575">
        <v>159.71</v>
      </c>
      <c r="M18" s="575">
        <v>319.42</v>
      </c>
      <c r="N18" s="572">
        <v>2</v>
      </c>
      <c r="O18" s="576">
        <v>0.5</v>
      </c>
      <c r="P18" s="575">
        <v>319.42</v>
      </c>
      <c r="Q18" s="577">
        <v>1</v>
      </c>
      <c r="R18" s="572">
        <v>2</v>
      </c>
      <c r="S18" s="577">
        <v>1</v>
      </c>
      <c r="T18" s="576">
        <v>0.5</v>
      </c>
      <c r="U18" s="578">
        <v>1</v>
      </c>
    </row>
    <row r="19" spans="1:21" ht="14.4" customHeight="1" x14ac:dyDescent="0.3">
      <c r="A19" s="571">
        <v>28</v>
      </c>
      <c r="B19" s="572" t="s">
        <v>474</v>
      </c>
      <c r="C19" s="572" t="s">
        <v>476</v>
      </c>
      <c r="D19" s="573" t="s">
        <v>564</v>
      </c>
      <c r="E19" s="574" t="s">
        <v>483</v>
      </c>
      <c r="F19" s="572" t="s">
        <v>475</v>
      </c>
      <c r="G19" s="572" t="s">
        <v>529</v>
      </c>
      <c r="H19" s="572" t="s">
        <v>453</v>
      </c>
      <c r="I19" s="572" t="s">
        <v>530</v>
      </c>
      <c r="J19" s="572" t="s">
        <v>531</v>
      </c>
      <c r="K19" s="572" t="s">
        <v>532</v>
      </c>
      <c r="L19" s="575">
        <v>35.25</v>
      </c>
      <c r="M19" s="575">
        <v>35.25</v>
      </c>
      <c r="N19" s="572">
        <v>1</v>
      </c>
      <c r="O19" s="576">
        <v>0.5</v>
      </c>
      <c r="P19" s="575">
        <v>35.25</v>
      </c>
      <c r="Q19" s="577">
        <v>1</v>
      </c>
      <c r="R19" s="572">
        <v>1</v>
      </c>
      <c r="S19" s="577">
        <v>1</v>
      </c>
      <c r="T19" s="576">
        <v>0.5</v>
      </c>
      <c r="U19" s="578">
        <v>1</v>
      </c>
    </row>
    <row r="20" spans="1:21" ht="14.4" customHeight="1" x14ac:dyDescent="0.3">
      <c r="A20" s="571">
        <v>28</v>
      </c>
      <c r="B20" s="572" t="s">
        <v>474</v>
      </c>
      <c r="C20" s="572" t="s">
        <v>476</v>
      </c>
      <c r="D20" s="573" t="s">
        <v>564</v>
      </c>
      <c r="E20" s="574" t="s">
        <v>483</v>
      </c>
      <c r="F20" s="572" t="s">
        <v>475</v>
      </c>
      <c r="G20" s="572" t="s">
        <v>533</v>
      </c>
      <c r="H20" s="572" t="s">
        <v>453</v>
      </c>
      <c r="I20" s="572" t="s">
        <v>534</v>
      </c>
      <c r="J20" s="572" t="s">
        <v>535</v>
      </c>
      <c r="K20" s="572" t="s">
        <v>536</v>
      </c>
      <c r="L20" s="575">
        <v>48.09</v>
      </c>
      <c r="M20" s="575">
        <v>48.09</v>
      </c>
      <c r="N20" s="572">
        <v>1</v>
      </c>
      <c r="O20" s="576">
        <v>0.5</v>
      </c>
      <c r="P20" s="575">
        <v>48.09</v>
      </c>
      <c r="Q20" s="577">
        <v>1</v>
      </c>
      <c r="R20" s="572">
        <v>1</v>
      </c>
      <c r="S20" s="577">
        <v>1</v>
      </c>
      <c r="T20" s="576">
        <v>0.5</v>
      </c>
      <c r="U20" s="578">
        <v>1</v>
      </c>
    </row>
    <row r="21" spans="1:21" ht="14.4" customHeight="1" x14ac:dyDescent="0.3">
      <c r="A21" s="571">
        <v>28</v>
      </c>
      <c r="B21" s="572" t="s">
        <v>474</v>
      </c>
      <c r="C21" s="572" t="s">
        <v>476</v>
      </c>
      <c r="D21" s="573" t="s">
        <v>564</v>
      </c>
      <c r="E21" s="574" t="s">
        <v>483</v>
      </c>
      <c r="F21" s="572" t="s">
        <v>475</v>
      </c>
      <c r="G21" s="572" t="s">
        <v>533</v>
      </c>
      <c r="H21" s="572" t="s">
        <v>453</v>
      </c>
      <c r="I21" s="572" t="s">
        <v>534</v>
      </c>
      <c r="J21" s="572" t="s">
        <v>535</v>
      </c>
      <c r="K21" s="572" t="s">
        <v>536</v>
      </c>
      <c r="L21" s="575">
        <v>42.14</v>
      </c>
      <c r="M21" s="575">
        <v>42.14</v>
      </c>
      <c r="N21" s="572">
        <v>1</v>
      </c>
      <c r="O21" s="576">
        <v>0.5</v>
      </c>
      <c r="P21" s="575">
        <v>42.14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" customHeight="1" x14ac:dyDescent="0.3">
      <c r="A22" s="571">
        <v>28</v>
      </c>
      <c r="B22" s="572" t="s">
        <v>474</v>
      </c>
      <c r="C22" s="572" t="s">
        <v>476</v>
      </c>
      <c r="D22" s="573" t="s">
        <v>564</v>
      </c>
      <c r="E22" s="574" t="s">
        <v>483</v>
      </c>
      <c r="F22" s="572" t="s">
        <v>475</v>
      </c>
      <c r="G22" s="572" t="s">
        <v>533</v>
      </c>
      <c r="H22" s="572" t="s">
        <v>453</v>
      </c>
      <c r="I22" s="572" t="s">
        <v>537</v>
      </c>
      <c r="J22" s="572" t="s">
        <v>538</v>
      </c>
      <c r="K22" s="572" t="s">
        <v>539</v>
      </c>
      <c r="L22" s="575">
        <v>89.91</v>
      </c>
      <c r="M22" s="575">
        <v>89.91</v>
      </c>
      <c r="N22" s="572">
        <v>1</v>
      </c>
      <c r="O22" s="576">
        <v>0.5</v>
      </c>
      <c r="P22" s="575">
        <v>89.91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28</v>
      </c>
      <c r="B23" s="572" t="s">
        <v>474</v>
      </c>
      <c r="C23" s="572" t="s">
        <v>476</v>
      </c>
      <c r="D23" s="573" t="s">
        <v>564</v>
      </c>
      <c r="E23" s="574" t="s">
        <v>483</v>
      </c>
      <c r="F23" s="572" t="s">
        <v>475</v>
      </c>
      <c r="G23" s="572" t="s">
        <v>540</v>
      </c>
      <c r="H23" s="572" t="s">
        <v>453</v>
      </c>
      <c r="I23" s="572" t="s">
        <v>541</v>
      </c>
      <c r="J23" s="572" t="s">
        <v>542</v>
      </c>
      <c r="K23" s="572" t="s">
        <v>543</v>
      </c>
      <c r="L23" s="575">
        <v>86.43</v>
      </c>
      <c r="M23" s="575">
        <v>86.43</v>
      </c>
      <c r="N23" s="572">
        <v>1</v>
      </c>
      <c r="O23" s="576">
        <v>0.5</v>
      </c>
      <c r="P23" s="575">
        <v>86.43</v>
      </c>
      <c r="Q23" s="577">
        <v>1</v>
      </c>
      <c r="R23" s="572">
        <v>1</v>
      </c>
      <c r="S23" s="577">
        <v>1</v>
      </c>
      <c r="T23" s="576">
        <v>0.5</v>
      </c>
      <c r="U23" s="578">
        <v>1</v>
      </c>
    </row>
    <row r="24" spans="1:21" ht="14.4" customHeight="1" x14ac:dyDescent="0.3">
      <c r="A24" s="571">
        <v>28</v>
      </c>
      <c r="B24" s="572" t="s">
        <v>474</v>
      </c>
      <c r="C24" s="572" t="s">
        <v>476</v>
      </c>
      <c r="D24" s="573" t="s">
        <v>564</v>
      </c>
      <c r="E24" s="574" t="s">
        <v>483</v>
      </c>
      <c r="F24" s="572" t="s">
        <v>475</v>
      </c>
      <c r="G24" s="572" t="s">
        <v>544</v>
      </c>
      <c r="H24" s="572" t="s">
        <v>453</v>
      </c>
      <c r="I24" s="572" t="s">
        <v>545</v>
      </c>
      <c r="J24" s="572" t="s">
        <v>546</v>
      </c>
      <c r="K24" s="572" t="s">
        <v>547</v>
      </c>
      <c r="L24" s="575">
        <v>17.62</v>
      </c>
      <c r="M24" s="575">
        <v>17.62</v>
      </c>
      <c r="N24" s="572">
        <v>1</v>
      </c>
      <c r="O24" s="576">
        <v>0.5</v>
      </c>
      <c r="P24" s="575">
        <v>17.62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28</v>
      </c>
      <c r="B25" s="572" t="s">
        <v>474</v>
      </c>
      <c r="C25" s="572" t="s">
        <v>476</v>
      </c>
      <c r="D25" s="573" t="s">
        <v>564</v>
      </c>
      <c r="E25" s="574" t="s">
        <v>483</v>
      </c>
      <c r="F25" s="572" t="s">
        <v>475</v>
      </c>
      <c r="G25" s="572" t="s">
        <v>548</v>
      </c>
      <c r="H25" s="572" t="s">
        <v>453</v>
      </c>
      <c r="I25" s="572" t="s">
        <v>549</v>
      </c>
      <c r="J25" s="572" t="s">
        <v>550</v>
      </c>
      <c r="K25" s="572" t="s">
        <v>551</v>
      </c>
      <c r="L25" s="575">
        <v>87.67</v>
      </c>
      <c r="M25" s="575">
        <v>87.67</v>
      </c>
      <c r="N25" s="572">
        <v>1</v>
      </c>
      <c r="O25" s="576">
        <v>0.5</v>
      </c>
      <c r="P25" s="575">
        <v>87.67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" customHeight="1" x14ac:dyDescent="0.3">
      <c r="A26" s="571">
        <v>28</v>
      </c>
      <c r="B26" s="572" t="s">
        <v>474</v>
      </c>
      <c r="C26" s="572" t="s">
        <v>476</v>
      </c>
      <c r="D26" s="573" t="s">
        <v>564</v>
      </c>
      <c r="E26" s="574" t="s">
        <v>483</v>
      </c>
      <c r="F26" s="572" t="s">
        <v>475</v>
      </c>
      <c r="G26" s="572" t="s">
        <v>552</v>
      </c>
      <c r="H26" s="572" t="s">
        <v>453</v>
      </c>
      <c r="I26" s="572" t="s">
        <v>553</v>
      </c>
      <c r="J26" s="572" t="s">
        <v>554</v>
      </c>
      <c r="K26" s="572" t="s">
        <v>555</v>
      </c>
      <c r="L26" s="575">
        <v>0</v>
      </c>
      <c r="M26" s="575">
        <v>0</v>
      </c>
      <c r="N26" s="572">
        <v>1</v>
      </c>
      <c r="O26" s="576">
        <v>0.5</v>
      </c>
      <c r="P26" s="575">
        <v>0</v>
      </c>
      <c r="Q26" s="577"/>
      <c r="R26" s="572">
        <v>1</v>
      </c>
      <c r="S26" s="577">
        <v>1</v>
      </c>
      <c r="T26" s="576">
        <v>0.5</v>
      </c>
      <c r="U26" s="578">
        <v>1</v>
      </c>
    </row>
    <row r="27" spans="1:21" ht="14.4" customHeight="1" x14ac:dyDescent="0.3">
      <c r="A27" s="571">
        <v>28</v>
      </c>
      <c r="B27" s="572" t="s">
        <v>474</v>
      </c>
      <c r="C27" s="572" t="s">
        <v>476</v>
      </c>
      <c r="D27" s="573" t="s">
        <v>564</v>
      </c>
      <c r="E27" s="574" t="s">
        <v>483</v>
      </c>
      <c r="F27" s="572" t="s">
        <v>475</v>
      </c>
      <c r="G27" s="572" t="s">
        <v>556</v>
      </c>
      <c r="H27" s="572" t="s">
        <v>565</v>
      </c>
      <c r="I27" s="572" t="s">
        <v>557</v>
      </c>
      <c r="J27" s="572" t="s">
        <v>558</v>
      </c>
      <c r="K27" s="572" t="s">
        <v>559</v>
      </c>
      <c r="L27" s="575">
        <v>63.75</v>
      </c>
      <c r="M27" s="575">
        <v>63.75</v>
      </c>
      <c r="N27" s="572">
        <v>1</v>
      </c>
      <c r="O27" s="576">
        <v>0.5</v>
      </c>
      <c r="P27" s="575">
        <v>63.75</v>
      </c>
      <c r="Q27" s="577">
        <v>1</v>
      </c>
      <c r="R27" s="572">
        <v>1</v>
      </c>
      <c r="S27" s="577">
        <v>1</v>
      </c>
      <c r="T27" s="576">
        <v>0.5</v>
      </c>
      <c r="U27" s="578">
        <v>1</v>
      </c>
    </row>
    <row r="28" spans="1:21" ht="14.4" customHeight="1" x14ac:dyDescent="0.3">
      <c r="A28" s="571">
        <v>28</v>
      </c>
      <c r="B28" s="572" t="s">
        <v>474</v>
      </c>
      <c r="C28" s="572" t="s">
        <v>476</v>
      </c>
      <c r="D28" s="573" t="s">
        <v>564</v>
      </c>
      <c r="E28" s="574" t="s">
        <v>483</v>
      </c>
      <c r="F28" s="572" t="s">
        <v>475</v>
      </c>
      <c r="G28" s="572" t="s">
        <v>496</v>
      </c>
      <c r="H28" s="572" t="s">
        <v>453</v>
      </c>
      <c r="I28" s="572" t="s">
        <v>497</v>
      </c>
      <c r="J28" s="572" t="s">
        <v>498</v>
      </c>
      <c r="K28" s="572" t="s">
        <v>499</v>
      </c>
      <c r="L28" s="575">
        <v>107.27</v>
      </c>
      <c r="M28" s="575">
        <v>965.43000000000006</v>
      </c>
      <c r="N28" s="572">
        <v>9</v>
      </c>
      <c r="O28" s="576">
        <v>1.5</v>
      </c>
      <c r="P28" s="575">
        <v>965.43000000000006</v>
      </c>
      <c r="Q28" s="577">
        <v>1</v>
      </c>
      <c r="R28" s="572">
        <v>9</v>
      </c>
      <c r="S28" s="577">
        <v>1</v>
      </c>
      <c r="T28" s="576">
        <v>1.5</v>
      </c>
      <c r="U28" s="578">
        <v>1</v>
      </c>
    </row>
    <row r="29" spans="1:21" ht="14.4" customHeight="1" thickBot="1" x14ac:dyDescent="0.35">
      <c r="A29" s="579">
        <v>28</v>
      </c>
      <c r="B29" s="580" t="s">
        <v>474</v>
      </c>
      <c r="C29" s="580" t="s">
        <v>476</v>
      </c>
      <c r="D29" s="581" t="s">
        <v>564</v>
      </c>
      <c r="E29" s="582" t="s">
        <v>481</v>
      </c>
      <c r="F29" s="580" t="s">
        <v>475</v>
      </c>
      <c r="G29" s="580" t="s">
        <v>560</v>
      </c>
      <c r="H29" s="580" t="s">
        <v>565</v>
      </c>
      <c r="I29" s="580" t="s">
        <v>561</v>
      </c>
      <c r="J29" s="580" t="s">
        <v>562</v>
      </c>
      <c r="K29" s="580" t="s">
        <v>563</v>
      </c>
      <c r="L29" s="583">
        <v>154.36000000000001</v>
      </c>
      <c r="M29" s="583">
        <v>154.36000000000001</v>
      </c>
      <c r="N29" s="580">
        <v>1</v>
      </c>
      <c r="O29" s="584">
        <v>1</v>
      </c>
      <c r="P29" s="583"/>
      <c r="Q29" s="585">
        <v>0</v>
      </c>
      <c r="R29" s="580"/>
      <c r="S29" s="585">
        <v>0</v>
      </c>
      <c r="T29" s="584"/>
      <c r="U29" s="58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567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481</v>
      </c>
      <c r="B5" s="116"/>
      <c r="C5" s="570">
        <v>0</v>
      </c>
      <c r="D5" s="116">
        <v>154.36000000000001</v>
      </c>
      <c r="E5" s="570">
        <v>1</v>
      </c>
      <c r="F5" s="591">
        <v>154.36000000000001</v>
      </c>
    </row>
    <row r="6" spans="1:6" ht="14.4" customHeight="1" thickBot="1" x14ac:dyDescent="0.35">
      <c r="A6" s="604" t="s">
        <v>483</v>
      </c>
      <c r="B6" s="596"/>
      <c r="C6" s="597">
        <v>0</v>
      </c>
      <c r="D6" s="596">
        <v>420.7</v>
      </c>
      <c r="E6" s="597">
        <v>1</v>
      </c>
      <c r="F6" s="598">
        <v>420.7</v>
      </c>
    </row>
    <row r="7" spans="1:6" ht="14.4" customHeight="1" thickBot="1" x14ac:dyDescent="0.35">
      <c r="A7" s="599" t="s">
        <v>3</v>
      </c>
      <c r="B7" s="600"/>
      <c r="C7" s="601">
        <v>0</v>
      </c>
      <c r="D7" s="600">
        <v>575.05999999999995</v>
      </c>
      <c r="E7" s="601">
        <v>1</v>
      </c>
      <c r="F7" s="602">
        <v>575.05999999999995</v>
      </c>
    </row>
    <row r="8" spans="1:6" ht="14.4" customHeight="1" thickBot="1" x14ac:dyDescent="0.35"/>
    <row r="9" spans="1:6" ht="14.4" customHeight="1" x14ac:dyDescent="0.3">
      <c r="A9" s="603" t="s">
        <v>568</v>
      </c>
      <c r="B9" s="116"/>
      <c r="C9" s="570">
        <v>0</v>
      </c>
      <c r="D9" s="116">
        <v>154.36000000000001</v>
      </c>
      <c r="E9" s="570">
        <v>1</v>
      </c>
      <c r="F9" s="591">
        <v>154.36000000000001</v>
      </c>
    </row>
    <row r="10" spans="1:6" ht="14.4" customHeight="1" x14ac:dyDescent="0.3">
      <c r="A10" s="606" t="s">
        <v>569</v>
      </c>
      <c r="B10" s="592"/>
      <c r="C10" s="577">
        <v>0</v>
      </c>
      <c r="D10" s="592">
        <v>117.55</v>
      </c>
      <c r="E10" s="577">
        <v>1</v>
      </c>
      <c r="F10" s="593">
        <v>117.55</v>
      </c>
    </row>
    <row r="11" spans="1:6" ht="14.4" customHeight="1" x14ac:dyDescent="0.3">
      <c r="A11" s="606" t="s">
        <v>570</v>
      </c>
      <c r="B11" s="592"/>
      <c r="C11" s="577">
        <v>0</v>
      </c>
      <c r="D11" s="592">
        <v>239.4</v>
      </c>
      <c r="E11" s="577">
        <v>1</v>
      </c>
      <c r="F11" s="593">
        <v>239.4</v>
      </c>
    </row>
    <row r="12" spans="1:6" ht="14.4" customHeight="1" thickBot="1" x14ac:dyDescent="0.35">
      <c r="A12" s="604" t="s">
        <v>571</v>
      </c>
      <c r="B12" s="596"/>
      <c r="C12" s="597">
        <v>0</v>
      </c>
      <c r="D12" s="596">
        <v>63.75</v>
      </c>
      <c r="E12" s="597">
        <v>1</v>
      </c>
      <c r="F12" s="598">
        <v>63.75</v>
      </c>
    </row>
    <row r="13" spans="1:6" ht="14.4" customHeight="1" thickBot="1" x14ac:dyDescent="0.35">
      <c r="A13" s="599" t="s">
        <v>3</v>
      </c>
      <c r="B13" s="600"/>
      <c r="C13" s="601">
        <v>0</v>
      </c>
      <c r="D13" s="600">
        <v>575.05999999999995</v>
      </c>
      <c r="E13" s="601">
        <v>1</v>
      </c>
      <c r="F13" s="602">
        <v>575.05999999999995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{76E6EACA-F062-432E-8221-9F27E3843090}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{E5B8FC29-047C-4838-BE82-50B05C685181}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E6EACA-F062-432E-8221-9F27E38430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E5B8FC29-047C-4838-BE82-50B05C6851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576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575.05999999999995</v>
      </c>
      <c r="K3" s="44">
        <f>IF(M3=0,0,J3/M3)</f>
        <v>1</v>
      </c>
      <c r="L3" s="43">
        <f>SUBTOTAL(9,L6:L1048576)</f>
        <v>5</v>
      </c>
      <c r="M3" s="45">
        <f>SUBTOTAL(9,M6:M1048576)</f>
        <v>575.05999999999995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481</v>
      </c>
      <c r="B6" s="565" t="s">
        <v>572</v>
      </c>
      <c r="C6" s="565" t="s">
        <v>561</v>
      </c>
      <c r="D6" s="565" t="s">
        <v>562</v>
      </c>
      <c r="E6" s="565" t="s">
        <v>563</v>
      </c>
      <c r="F6" s="116"/>
      <c r="G6" s="116"/>
      <c r="H6" s="570">
        <v>0</v>
      </c>
      <c r="I6" s="116">
        <v>1</v>
      </c>
      <c r="J6" s="116">
        <v>154.36000000000001</v>
      </c>
      <c r="K6" s="570">
        <v>1</v>
      </c>
      <c r="L6" s="116">
        <v>1</v>
      </c>
      <c r="M6" s="591">
        <v>154.36000000000001</v>
      </c>
    </row>
    <row r="7" spans="1:13" ht="14.4" customHeight="1" x14ac:dyDescent="0.3">
      <c r="A7" s="571" t="s">
        <v>483</v>
      </c>
      <c r="B7" s="572" t="s">
        <v>573</v>
      </c>
      <c r="C7" s="572" t="s">
        <v>506</v>
      </c>
      <c r="D7" s="572" t="s">
        <v>507</v>
      </c>
      <c r="E7" s="572" t="s">
        <v>508</v>
      </c>
      <c r="F7" s="592"/>
      <c r="G7" s="592"/>
      <c r="H7" s="577">
        <v>0</v>
      </c>
      <c r="I7" s="592">
        <v>2</v>
      </c>
      <c r="J7" s="592">
        <v>239.4</v>
      </c>
      <c r="K7" s="577">
        <v>1</v>
      </c>
      <c r="L7" s="592">
        <v>2</v>
      </c>
      <c r="M7" s="593">
        <v>239.4</v>
      </c>
    </row>
    <row r="8" spans="1:13" ht="14.4" customHeight="1" x14ac:dyDescent="0.3">
      <c r="A8" s="571" t="s">
        <v>483</v>
      </c>
      <c r="B8" s="572" t="s">
        <v>574</v>
      </c>
      <c r="C8" s="572" t="s">
        <v>557</v>
      </c>
      <c r="D8" s="572" t="s">
        <v>558</v>
      </c>
      <c r="E8" s="572" t="s">
        <v>559</v>
      </c>
      <c r="F8" s="592"/>
      <c r="G8" s="592"/>
      <c r="H8" s="577">
        <v>0</v>
      </c>
      <c r="I8" s="592">
        <v>1</v>
      </c>
      <c r="J8" s="592">
        <v>63.75</v>
      </c>
      <c r="K8" s="577">
        <v>1</v>
      </c>
      <c r="L8" s="592">
        <v>1</v>
      </c>
      <c r="M8" s="593">
        <v>63.75</v>
      </c>
    </row>
    <row r="9" spans="1:13" ht="14.4" customHeight="1" thickBot="1" x14ac:dyDescent="0.35">
      <c r="A9" s="579" t="s">
        <v>483</v>
      </c>
      <c r="B9" s="580" t="s">
        <v>575</v>
      </c>
      <c r="C9" s="580" t="s">
        <v>510</v>
      </c>
      <c r="D9" s="580" t="s">
        <v>511</v>
      </c>
      <c r="E9" s="580" t="s">
        <v>512</v>
      </c>
      <c r="F9" s="594"/>
      <c r="G9" s="594"/>
      <c r="H9" s="585">
        <v>0</v>
      </c>
      <c r="I9" s="594">
        <v>1</v>
      </c>
      <c r="J9" s="594">
        <v>117.55</v>
      </c>
      <c r="K9" s="585">
        <v>1</v>
      </c>
      <c r="L9" s="594">
        <v>1</v>
      </c>
      <c r="M9" s="595">
        <v>117.55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451</v>
      </c>
      <c r="B5" s="488" t="s">
        <v>452</v>
      </c>
      <c r="C5" s="489" t="s">
        <v>453</v>
      </c>
      <c r="D5" s="489" t="s">
        <v>453</v>
      </c>
      <c r="E5" s="489"/>
      <c r="F5" s="489" t="s">
        <v>453</v>
      </c>
      <c r="G5" s="489" t="s">
        <v>453</v>
      </c>
      <c r="H5" s="489" t="s">
        <v>453</v>
      </c>
      <c r="I5" s="490" t="s">
        <v>453</v>
      </c>
      <c r="J5" s="491" t="s">
        <v>68</v>
      </c>
    </row>
    <row r="6" spans="1:10" ht="14.4" customHeight="1" x14ac:dyDescent="0.3">
      <c r="A6" s="487" t="s">
        <v>451</v>
      </c>
      <c r="B6" s="488" t="s">
        <v>577</v>
      </c>
      <c r="C6" s="489">
        <v>1293.0705800000001</v>
      </c>
      <c r="D6" s="489">
        <v>1178.8992000000001</v>
      </c>
      <c r="E6" s="489"/>
      <c r="F6" s="489">
        <v>1043.9026600000002</v>
      </c>
      <c r="G6" s="489">
        <v>1333.3333604736329</v>
      </c>
      <c r="H6" s="489">
        <v>-289.43070047363267</v>
      </c>
      <c r="I6" s="490">
        <v>0.78292697906334563</v>
      </c>
      <c r="J6" s="491" t="s">
        <v>1</v>
      </c>
    </row>
    <row r="7" spans="1:10" ht="14.4" customHeight="1" x14ac:dyDescent="0.3">
      <c r="A7" s="487" t="s">
        <v>451</v>
      </c>
      <c r="B7" s="488" t="s">
        <v>578</v>
      </c>
      <c r="C7" s="489">
        <v>179.14020999999997</v>
      </c>
      <c r="D7" s="489">
        <v>76.835019999999972</v>
      </c>
      <c r="E7" s="489"/>
      <c r="F7" s="489">
        <v>65.537950000000023</v>
      </c>
      <c r="G7" s="489">
        <v>83.333328124999994</v>
      </c>
      <c r="H7" s="489">
        <v>-17.795378124999971</v>
      </c>
      <c r="I7" s="490">
        <v>0.78645544915346588</v>
      </c>
      <c r="J7" s="491" t="s">
        <v>1</v>
      </c>
    </row>
    <row r="8" spans="1:10" ht="14.4" customHeight="1" x14ac:dyDescent="0.3">
      <c r="A8" s="487" t="s">
        <v>451</v>
      </c>
      <c r="B8" s="488" t="s">
        <v>579</v>
      </c>
      <c r="C8" s="489">
        <v>4.2159800000000001</v>
      </c>
      <c r="D8" s="489">
        <v>2.42171</v>
      </c>
      <c r="E8" s="489"/>
      <c r="F8" s="489">
        <v>2.6094399999999998</v>
      </c>
      <c r="G8" s="489">
        <v>4.1666669921875004</v>
      </c>
      <c r="H8" s="489">
        <v>-1.5572269921875006</v>
      </c>
      <c r="I8" s="490">
        <v>0.62626555107300375</v>
      </c>
      <c r="J8" s="491" t="s">
        <v>1</v>
      </c>
    </row>
    <row r="9" spans="1:10" ht="14.4" customHeight="1" x14ac:dyDescent="0.3">
      <c r="A9" s="487" t="s">
        <v>451</v>
      </c>
      <c r="B9" s="488" t="s">
        <v>580</v>
      </c>
      <c r="C9" s="489">
        <v>80.16901</v>
      </c>
      <c r="D9" s="489">
        <v>17.09488</v>
      </c>
      <c r="E9" s="489"/>
      <c r="F9" s="489">
        <v>27.103260000000002</v>
      </c>
      <c r="G9" s="489">
        <v>79.166667968750005</v>
      </c>
      <c r="H9" s="489">
        <v>-52.063407968749999</v>
      </c>
      <c r="I9" s="490">
        <v>0.34235696279018152</v>
      </c>
      <c r="J9" s="491" t="s">
        <v>1</v>
      </c>
    </row>
    <row r="10" spans="1:10" ht="14.4" customHeight="1" x14ac:dyDescent="0.3">
      <c r="A10" s="487" t="s">
        <v>451</v>
      </c>
      <c r="B10" s="488" t="s">
        <v>581</v>
      </c>
      <c r="C10" s="489">
        <v>1.196</v>
      </c>
      <c r="D10" s="489">
        <v>1.171</v>
      </c>
      <c r="E10" s="489"/>
      <c r="F10" s="489">
        <v>1.2350000000000001</v>
      </c>
      <c r="G10" s="489">
        <v>2.0833333740234377</v>
      </c>
      <c r="H10" s="489">
        <v>-0.84833337402343756</v>
      </c>
      <c r="I10" s="490">
        <v>0.5927999884218752</v>
      </c>
      <c r="J10" s="491" t="s">
        <v>1</v>
      </c>
    </row>
    <row r="11" spans="1:10" ht="14.4" customHeight="1" x14ac:dyDescent="0.3">
      <c r="A11" s="487" t="s">
        <v>451</v>
      </c>
      <c r="B11" s="488" t="s">
        <v>582</v>
      </c>
      <c r="C11" s="489">
        <v>6.7919999999999998</v>
      </c>
      <c r="D11" s="489">
        <v>8.7330000000000005</v>
      </c>
      <c r="E11" s="489"/>
      <c r="F11" s="489">
        <v>4.7914700000000003</v>
      </c>
      <c r="G11" s="489">
        <v>8.3333330078125005</v>
      </c>
      <c r="H11" s="489">
        <v>-3.5418630078125002</v>
      </c>
      <c r="I11" s="490">
        <v>0.57497642246001646</v>
      </c>
      <c r="J11" s="491" t="s">
        <v>1</v>
      </c>
    </row>
    <row r="12" spans="1:10" ht="14.4" customHeight="1" x14ac:dyDescent="0.3">
      <c r="A12" s="487" t="s">
        <v>451</v>
      </c>
      <c r="B12" s="488" t="s">
        <v>455</v>
      </c>
      <c r="C12" s="489">
        <v>1564.5837799999999</v>
      </c>
      <c r="D12" s="489">
        <v>1285.1548100000002</v>
      </c>
      <c r="E12" s="489"/>
      <c r="F12" s="489">
        <v>1145.1797799999999</v>
      </c>
      <c r="G12" s="489">
        <v>1510.4166899414063</v>
      </c>
      <c r="H12" s="489">
        <v>-365.23690994140634</v>
      </c>
      <c r="I12" s="490">
        <v>0.75818798059257742</v>
      </c>
      <c r="J12" s="491" t="s">
        <v>456</v>
      </c>
    </row>
    <row r="14" spans="1:10" ht="14.4" customHeight="1" x14ac:dyDescent="0.3">
      <c r="A14" s="487" t="s">
        <v>451</v>
      </c>
      <c r="B14" s="488" t="s">
        <v>452</v>
      </c>
      <c r="C14" s="489" t="s">
        <v>453</v>
      </c>
      <c r="D14" s="489" t="s">
        <v>453</v>
      </c>
      <c r="E14" s="489"/>
      <c r="F14" s="489" t="s">
        <v>453</v>
      </c>
      <c r="G14" s="489" t="s">
        <v>453</v>
      </c>
      <c r="H14" s="489" t="s">
        <v>453</v>
      </c>
      <c r="I14" s="490" t="s">
        <v>453</v>
      </c>
      <c r="J14" s="491" t="s">
        <v>68</v>
      </c>
    </row>
    <row r="15" spans="1:10" ht="14.4" customHeight="1" x14ac:dyDescent="0.3">
      <c r="A15" s="487" t="s">
        <v>457</v>
      </c>
      <c r="B15" s="488" t="s">
        <v>458</v>
      </c>
      <c r="C15" s="489" t="s">
        <v>453</v>
      </c>
      <c r="D15" s="489" t="s">
        <v>453</v>
      </c>
      <c r="E15" s="489"/>
      <c r="F15" s="489" t="s">
        <v>453</v>
      </c>
      <c r="G15" s="489" t="s">
        <v>453</v>
      </c>
      <c r="H15" s="489" t="s">
        <v>453</v>
      </c>
      <c r="I15" s="490" t="s">
        <v>453</v>
      </c>
      <c r="J15" s="491" t="s">
        <v>0</v>
      </c>
    </row>
    <row r="16" spans="1:10" ht="14.4" customHeight="1" x14ac:dyDescent="0.3">
      <c r="A16" s="487" t="s">
        <v>457</v>
      </c>
      <c r="B16" s="488" t="s">
        <v>577</v>
      </c>
      <c r="C16" s="489">
        <v>0</v>
      </c>
      <c r="D16" s="489">
        <v>0</v>
      </c>
      <c r="E16" s="489"/>
      <c r="F16" s="489">
        <v>0</v>
      </c>
      <c r="G16" s="489">
        <v>1</v>
      </c>
      <c r="H16" s="489">
        <v>-1</v>
      </c>
      <c r="I16" s="490">
        <v>0</v>
      </c>
      <c r="J16" s="491" t="s">
        <v>1</v>
      </c>
    </row>
    <row r="17" spans="1:10" ht="14.4" customHeight="1" x14ac:dyDescent="0.3">
      <c r="A17" s="487" t="s">
        <v>457</v>
      </c>
      <c r="B17" s="488" t="s">
        <v>578</v>
      </c>
      <c r="C17" s="489">
        <v>1.0224500000000001</v>
      </c>
      <c r="D17" s="489">
        <v>0</v>
      </c>
      <c r="E17" s="489"/>
      <c r="F17" s="489">
        <v>1.5812299999999999</v>
      </c>
      <c r="G17" s="489">
        <v>0</v>
      </c>
      <c r="H17" s="489">
        <v>1.5812299999999999</v>
      </c>
      <c r="I17" s="490" t="s">
        <v>453</v>
      </c>
      <c r="J17" s="491" t="s">
        <v>1</v>
      </c>
    </row>
    <row r="18" spans="1:10" ht="14.4" customHeight="1" x14ac:dyDescent="0.3">
      <c r="A18" s="487" t="s">
        <v>457</v>
      </c>
      <c r="B18" s="488" t="s">
        <v>579</v>
      </c>
      <c r="C18" s="489">
        <v>2.7778400000000003</v>
      </c>
      <c r="D18" s="489">
        <v>1.63171</v>
      </c>
      <c r="E18" s="489"/>
      <c r="F18" s="489">
        <v>1.8474399999999997</v>
      </c>
      <c r="G18" s="489">
        <v>3</v>
      </c>
      <c r="H18" s="489">
        <v>-1.1525600000000003</v>
      </c>
      <c r="I18" s="490">
        <v>0.61581333333333321</v>
      </c>
      <c r="J18" s="491" t="s">
        <v>1</v>
      </c>
    </row>
    <row r="19" spans="1:10" ht="14.4" customHeight="1" x14ac:dyDescent="0.3">
      <c r="A19" s="487" t="s">
        <v>457</v>
      </c>
      <c r="B19" s="488" t="s">
        <v>580</v>
      </c>
      <c r="C19" s="489">
        <v>3.7526099999999998</v>
      </c>
      <c r="D19" s="489">
        <v>2.8459299999999996</v>
      </c>
      <c r="E19" s="489"/>
      <c r="F19" s="489">
        <v>5.6855599999999997</v>
      </c>
      <c r="G19" s="489">
        <v>29</v>
      </c>
      <c r="H19" s="489">
        <v>-23.314440000000001</v>
      </c>
      <c r="I19" s="490">
        <v>0.19605379310344825</v>
      </c>
      <c r="J19" s="491" t="s">
        <v>1</v>
      </c>
    </row>
    <row r="20" spans="1:10" ht="14.4" customHeight="1" x14ac:dyDescent="0.3">
      <c r="A20" s="487" t="s">
        <v>457</v>
      </c>
      <c r="B20" s="488" t="s">
        <v>581</v>
      </c>
      <c r="C20" s="489">
        <v>0.98099999999999998</v>
      </c>
      <c r="D20" s="489">
        <v>0.90100000000000002</v>
      </c>
      <c r="E20" s="489"/>
      <c r="F20" s="489">
        <v>1.1140000000000001</v>
      </c>
      <c r="G20" s="489">
        <v>2</v>
      </c>
      <c r="H20" s="489">
        <v>-0.8859999999999999</v>
      </c>
      <c r="I20" s="490">
        <v>0.55700000000000005</v>
      </c>
      <c r="J20" s="491" t="s">
        <v>1</v>
      </c>
    </row>
    <row r="21" spans="1:10" ht="14.4" customHeight="1" x14ac:dyDescent="0.3">
      <c r="A21" s="487" t="s">
        <v>457</v>
      </c>
      <c r="B21" s="488" t="s">
        <v>582</v>
      </c>
      <c r="C21" s="489">
        <v>2.8980000000000001</v>
      </c>
      <c r="D21" s="489">
        <v>3.9729999999999999</v>
      </c>
      <c r="E21" s="489"/>
      <c r="F21" s="489">
        <v>2.4326699999999999</v>
      </c>
      <c r="G21" s="489">
        <v>3</v>
      </c>
      <c r="H21" s="489">
        <v>-0.56733000000000011</v>
      </c>
      <c r="I21" s="490">
        <v>0.81089</v>
      </c>
      <c r="J21" s="491" t="s">
        <v>1</v>
      </c>
    </row>
    <row r="22" spans="1:10" ht="14.4" customHeight="1" x14ac:dyDescent="0.3">
      <c r="A22" s="487" t="s">
        <v>457</v>
      </c>
      <c r="B22" s="488" t="s">
        <v>459</v>
      </c>
      <c r="C22" s="489">
        <v>11.431900000000001</v>
      </c>
      <c r="D22" s="489">
        <v>9.3516399999999997</v>
      </c>
      <c r="E22" s="489"/>
      <c r="F22" s="489">
        <v>12.6609</v>
      </c>
      <c r="G22" s="489">
        <v>37</v>
      </c>
      <c r="H22" s="489">
        <v>-24.339100000000002</v>
      </c>
      <c r="I22" s="490">
        <v>0.34218648648648647</v>
      </c>
      <c r="J22" s="491" t="s">
        <v>460</v>
      </c>
    </row>
    <row r="23" spans="1:10" ht="14.4" customHeight="1" x14ac:dyDescent="0.3">
      <c r="A23" s="487" t="s">
        <v>453</v>
      </c>
      <c r="B23" s="488" t="s">
        <v>453</v>
      </c>
      <c r="C23" s="489" t="s">
        <v>453</v>
      </c>
      <c r="D23" s="489" t="s">
        <v>453</v>
      </c>
      <c r="E23" s="489"/>
      <c r="F23" s="489" t="s">
        <v>453</v>
      </c>
      <c r="G23" s="489" t="s">
        <v>453</v>
      </c>
      <c r="H23" s="489" t="s">
        <v>453</v>
      </c>
      <c r="I23" s="490" t="s">
        <v>453</v>
      </c>
      <c r="J23" s="491" t="s">
        <v>461</v>
      </c>
    </row>
    <row r="24" spans="1:10" ht="14.4" customHeight="1" x14ac:dyDescent="0.3">
      <c r="A24" s="487" t="s">
        <v>462</v>
      </c>
      <c r="B24" s="488" t="s">
        <v>463</v>
      </c>
      <c r="C24" s="489" t="s">
        <v>453</v>
      </c>
      <c r="D24" s="489" t="s">
        <v>453</v>
      </c>
      <c r="E24" s="489"/>
      <c r="F24" s="489" t="s">
        <v>453</v>
      </c>
      <c r="G24" s="489" t="s">
        <v>453</v>
      </c>
      <c r="H24" s="489" t="s">
        <v>453</v>
      </c>
      <c r="I24" s="490" t="s">
        <v>453</v>
      </c>
      <c r="J24" s="491" t="s">
        <v>0</v>
      </c>
    </row>
    <row r="25" spans="1:10" ht="14.4" customHeight="1" x14ac:dyDescent="0.3">
      <c r="A25" s="487" t="s">
        <v>462</v>
      </c>
      <c r="B25" s="488" t="s">
        <v>577</v>
      </c>
      <c r="C25" s="489">
        <v>1293.0705800000001</v>
      </c>
      <c r="D25" s="489">
        <v>1178.8992000000001</v>
      </c>
      <c r="E25" s="489"/>
      <c r="F25" s="489">
        <v>1043.9026600000002</v>
      </c>
      <c r="G25" s="489">
        <v>1333</v>
      </c>
      <c r="H25" s="489">
        <v>-289.0973399999998</v>
      </c>
      <c r="I25" s="490">
        <v>0.78312277569392363</v>
      </c>
      <c r="J25" s="491" t="s">
        <v>1</v>
      </c>
    </row>
    <row r="26" spans="1:10" ht="14.4" customHeight="1" x14ac:dyDescent="0.3">
      <c r="A26" s="487" t="s">
        <v>462</v>
      </c>
      <c r="B26" s="488" t="s">
        <v>578</v>
      </c>
      <c r="C26" s="489">
        <v>178.11775999999998</v>
      </c>
      <c r="D26" s="489">
        <v>76.835019999999972</v>
      </c>
      <c r="E26" s="489"/>
      <c r="F26" s="489">
        <v>63.956720000000018</v>
      </c>
      <c r="G26" s="489">
        <v>83</v>
      </c>
      <c r="H26" s="489">
        <v>-19.043279999999982</v>
      </c>
      <c r="I26" s="490">
        <v>0.77056289156626523</v>
      </c>
      <c r="J26" s="491" t="s">
        <v>1</v>
      </c>
    </row>
    <row r="27" spans="1:10" ht="14.4" customHeight="1" x14ac:dyDescent="0.3">
      <c r="A27" s="487" t="s">
        <v>462</v>
      </c>
      <c r="B27" s="488" t="s">
        <v>579</v>
      </c>
      <c r="C27" s="489">
        <v>1.43814</v>
      </c>
      <c r="D27" s="489">
        <v>0.79</v>
      </c>
      <c r="E27" s="489"/>
      <c r="F27" s="489">
        <v>0.76200000000000001</v>
      </c>
      <c r="G27" s="489">
        <v>1</v>
      </c>
      <c r="H27" s="489">
        <v>-0.23799999999999999</v>
      </c>
      <c r="I27" s="490">
        <v>0.76200000000000001</v>
      </c>
      <c r="J27" s="491" t="s">
        <v>1</v>
      </c>
    </row>
    <row r="28" spans="1:10" ht="14.4" customHeight="1" x14ac:dyDescent="0.3">
      <c r="A28" s="487" t="s">
        <v>462</v>
      </c>
      <c r="B28" s="488" t="s">
        <v>580</v>
      </c>
      <c r="C28" s="489">
        <v>76.416399999999996</v>
      </c>
      <c r="D28" s="489">
        <v>14.248950000000001</v>
      </c>
      <c r="E28" s="489"/>
      <c r="F28" s="489">
        <v>21.417700000000004</v>
      </c>
      <c r="G28" s="489">
        <v>50</v>
      </c>
      <c r="H28" s="489">
        <v>-28.582299999999996</v>
      </c>
      <c r="I28" s="490">
        <v>0.42835400000000007</v>
      </c>
      <c r="J28" s="491" t="s">
        <v>1</v>
      </c>
    </row>
    <row r="29" spans="1:10" ht="14.4" customHeight="1" x14ac:dyDescent="0.3">
      <c r="A29" s="487" t="s">
        <v>462</v>
      </c>
      <c r="B29" s="488" t="s">
        <v>581</v>
      </c>
      <c r="C29" s="489">
        <v>0.215</v>
      </c>
      <c r="D29" s="489">
        <v>0.27</v>
      </c>
      <c r="E29" s="489"/>
      <c r="F29" s="489">
        <v>0.121</v>
      </c>
      <c r="G29" s="489">
        <v>0</v>
      </c>
      <c r="H29" s="489">
        <v>0.121</v>
      </c>
      <c r="I29" s="490" t="s">
        <v>453</v>
      </c>
      <c r="J29" s="491" t="s">
        <v>1</v>
      </c>
    </row>
    <row r="30" spans="1:10" ht="14.4" customHeight="1" x14ac:dyDescent="0.3">
      <c r="A30" s="487" t="s">
        <v>462</v>
      </c>
      <c r="B30" s="488" t="s">
        <v>582</v>
      </c>
      <c r="C30" s="489">
        <v>3.8940000000000001</v>
      </c>
      <c r="D30" s="489">
        <v>4.76</v>
      </c>
      <c r="E30" s="489"/>
      <c r="F30" s="489">
        <v>2.3588</v>
      </c>
      <c r="G30" s="489">
        <v>5</v>
      </c>
      <c r="H30" s="489">
        <v>-2.6412</v>
      </c>
      <c r="I30" s="490">
        <v>0.47176000000000001</v>
      </c>
      <c r="J30" s="491" t="s">
        <v>1</v>
      </c>
    </row>
    <row r="31" spans="1:10" ht="14.4" customHeight="1" x14ac:dyDescent="0.3">
      <c r="A31" s="487" t="s">
        <v>462</v>
      </c>
      <c r="B31" s="488" t="s">
        <v>464</v>
      </c>
      <c r="C31" s="489">
        <v>1553.1518800000001</v>
      </c>
      <c r="D31" s="489">
        <v>1275.8031699999999</v>
      </c>
      <c r="E31" s="489"/>
      <c r="F31" s="489">
        <v>1132.5188800000003</v>
      </c>
      <c r="G31" s="489">
        <v>1473</v>
      </c>
      <c r="H31" s="489">
        <v>-340.48111999999969</v>
      </c>
      <c r="I31" s="490">
        <v>0.76885192124915158</v>
      </c>
      <c r="J31" s="491" t="s">
        <v>460</v>
      </c>
    </row>
    <row r="32" spans="1:10" ht="14.4" customHeight="1" x14ac:dyDescent="0.3">
      <c r="A32" s="487" t="s">
        <v>453</v>
      </c>
      <c r="B32" s="488" t="s">
        <v>453</v>
      </c>
      <c r="C32" s="489" t="s">
        <v>453</v>
      </c>
      <c r="D32" s="489" t="s">
        <v>453</v>
      </c>
      <c r="E32" s="489"/>
      <c r="F32" s="489" t="s">
        <v>453</v>
      </c>
      <c r="G32" s="489" t="s">
        <v>453</v>
      </c>
      <c r="H32" s="489" t="s">
        <v>453</v>
      </c>
      <c r="I32" s="490" t="s">
        <v>453</v>
      </c>
      <c r="J32" s="491" t="s">
        <v>461</v>
      </c>
    </row>
    <row r="33" spans="1:10" ht="14.4" customHeight="1" x14ac:dyDescent="0.3">
      <c r="A33" s="487" t="s">
        <v>451</v>
      </c>
      <c r="B33" s="488" t="s">
        <v>455</v>
      </c>
      <c r="C33" s="489">
        <v>1564.5837800000002</v>
      </c>
      <c r="D33" s="489">
        <v>1285.15481</v>
      </c>
      <c r="E33" s="489"/>
      <c r="F33" s="489">
        <v>1145.1797800000002</v>
      </c>
      <c r="G33" s="489">
        <v>1510</v>
      </c>
      <c r="H33" s="489">
        <v>-364.82021999999984</v>
      </c>
      <c r="I33" s="490">
        <v>0.75839720529801335</v>
      </c>
      <c r="J33" s="491" t="s">
        <v>456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827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16.42096707504292</v>
      </c>
      <c r="J3" s="98">
        <f>SUBTOTAL(9,J5:J1048576)</f>
        <v>70555</v>
      </c>
      <c r="K3" s="99">
        <f>SUBTOTAL(9,K5:K1048576)</f>
        <v>1158581.3319796533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451</v>
      </c>
      <c r="B5" s="565" t="s">
        <v>452</v>
      </c>
      <c r="C5" s="568" t="s">
        <v>457</v>
      </c>
      <c r="D5" s="612" t="s">
        <v>458</v>
      </c>
      <c r="E5" s="568" t="s">
        <v>583</v>
      </c>
      <c r="F5" s="612" t="s">
        <v>584</v>
      </c>
      <c r="G5" s="568" t="s">
        <v>585</v>
      </c>
      <c r="H5" s="568" t="s">
        <v>586</v>
      </c>
      <c r="I5" s="116">
        <v>15.810000419616699</v>
      </c>
      <c r="J5" s="116">
        <v>100</v>
      </c>
      <c r="K5" s="591">
        <v>1581.22998046875</v>
      </c>
    </row>
    <row r="6" spans="1:11" ht="14.4" customHeight="1" x14ac:dyDescent="0.3">
      <c r="A6" s="571" t="s">
        <v>451</v>
      </c>
      <c r="B6" s="572" t="s">
        <v>452</v>
      </c>
      <c r="C6" s="575" t="s">
        <v>457</v>
      </c>
      <c r="D6" s="613" t="s">
        <v>458</v>
      </c>
      <c r="E6" s="575" t="s">
        <v>587</v>
      </c>
      <c r="F6" s="613" t="s">
        <v>588</v>
      </c>
      <c r="G6" s="575" t="s">
        <v>589</v>
      </c>
      <c r="H6" s="575" t="s">
        <v>590</v>
      </c>
      <c r="I6" s="592">
        <v>0.85500001907348633</v>
      </c>
      <c r="J6" s="592">
        <v>100</v>
      </c>
      <c r="K6" s="593">
        <v>85.5</v>
      </c>
    </row>
    <row r="7" spans="1:11" ht="14.4" customHeight="1" x14ac:dyDescent="0.3">
      <c r="A7" s="571" t="s">
        <v>451</v>
      </c>
      <c r="B7" s="572" t="s">
        <v>452</v>
      </c>
      <c r="C7" s="575" t="s">
        <v>457</v>
      </c>
      <c r="D7" s="613" t="s">
        <v>458</v>
      </c>
      <c r="E7" s="575" t="s">
        <v>587</v>
      </c>
      <c r="F7" s="613" t="s">
        <v>588</v>
      </c>
      <c r="G7" s="575" t="s">
        <v>591</v>
      </c>
      <c r="H7" s="575" t="s">
        <v>592</v>
      </c>
      <c r="I7" s="592">
        <v>1.5149999856948853</v>
      </c>
      <c r="J7" s="592">
        <v>100</v>
      </c>
      <c r="K7" s="593">
        <v>151.5</v>
      </c>
    </row>
    <row r="8" spans="1:11" ht="14.4" customHeight="1" x14ac:dyDescent="0.3">
      <c r="A8" s="571" t="s">
        <v>451</v>
      </c>
      <c r="B8" s="572" t="s">
        <v>452</v>
      </c>
      <c r="C8" s="575" t="s">
        <v>457</v>
      </c>
      <c r="D8" s="613" t="s">
        <v>458</v>
      </c>
      <c r="E8" s="575" t="s">
        <v>587</v>
      </c>
      <c r="F8" s="613" t="s">
        <v>588</v>
      </c>
      <c r="G8" s="575" t="s">
        <v>593</v>
      </c>
      <c r="H8" s="575" t="s">
        <v>594</v>
      </c>
      <c r="I8" s="592">
        <v>4.5999999046325684</v>
      </c>
      <c r="J8" s="592">
        <v>24</v>
      </c>
      <c r="K8" s="593">
        <v>110.40000152587891</v>
      </c>
    </row>
    <row r="9" spans="1:11" ht="14.4" customHeight="1" x14ac:dyDescent="0.3">
      <c r="A9" s="571" t="s">
        <v>451</v>
      </c>
      <c r="B9" s="572" t="s">
        <v>452</v>
      </c>
      <c r="C9" s="575" t="s">
        <v>457</v>
      </c>
      <c r="D9" s="613" t="s">
        <v>458</v>
      </c>
      <c r="E9" s="575" t="s">
        <v>587</v>
      </c>
      <c r="F9" s="613" t="s">
        <v>588</v>
      </c>
      <c r="G9" s="575" t="s">
        <v>595</v>
      </c>
      <c r="H9" s="575" t="s">
        <v>596</v>
      </c>
      <c r="I9" s="592">
        <v>8.3999996185302734</v>
      </c>
      <c r="J9" s="592">
        <v>12</v>
      </c>
      <c r="K9" s="593">
        <v>100.80000305175781</v>
      </c>
    </row>
    <row r="10" spans="1:11" ht="14.4" customHeight="1" x14ac:dyDescent="0.3">
      <c r="A10" s="571" t="s">
        <v>451</v>
      </c>
      <c r="B10" s="572" t="s">
        <v>452</v>
      </c>
      <c r="C10" s="575" t="s">
        <v>457</v>
      </c>
      <c r="D10" s="613" t="s">
        <v>458</v>
      </c>
      <c r="E10" s="575" t="s">
        <v>587</v>
      </c>
      <c r="F10" s="613" t="s">
        <v>588</v>
      </c>
      <c r="G10" s="575" t="s">
        <v>597</v>
      </c>
      <c r="H10" s="575" t="s">
        <v>598</v>
      </c>
      <c r="I10" s="592">
        <v>29.917500019073486</v>
      </c>
      <c r="J10" s="592">
        <v>8</v>
      </c>
      <c r="K10" s="593">
        <v>239.34000015258789</v>
      </c>
    </row>
    <row r="11" spans="1:11" ht="14.4" customHeight="1" x14ac:dyDescent="0.3">
      <c r="A11" s="571" t="s">
        <v>451</v>
      </c>
      <c r="B11" s="572" t="s">
        <v>452</v>
      </c>
      <c r="C11" s="575" t="s">
        <v>457</v>
      </c>
      <c r="D11" s="613" t="s">
        <v>458</v>
      </c>
      <c r="E11" s="575" t="s">
        <v>587</v>
      </c>
      <c r="F11" s="613" t="s">
        <v>588</v>
      </c>
      <c r="G11" s="575" t="s">
        <v>599</v>
      </c>
      <c r="H11" s="575" t="s">
        <v>600</v>
      </c>
      <c r="I11" s="592">
        <v>29.086666425069172</v>
      </c>
      <c r="J11" s="592">
        <v>40</v>
      </c>
      <c r="K11" s="593">
        <v>1159.8999633789062</v>
      </c>
    </row>
    <row r="12" spans="1:11" ht="14.4" customHeight="1" x14ac:dyDescent="0.3">
      <c r="A12" s="571" t="s">
        <v>451</v>
      </c>
      <c r="B12" s="572" t="s">
        <v>452</v>
      </c>
      <c r="C12" s="575" t="s">
        <v>457</v>
      </c>
      <c r="D12" s="613" t="s">
        <v>458</v>
      </c>
      <c r="E12" s="575" t="s">
        <v>601</v>
      </c>
      <c r="F12" s="613" t="s">
        <v>602</v>
      </c>
      <c r="G12" s="575" t="s">
        <v>603</v>
      </c>
      <c r="H12" s="575" t="s">
        <v>604</v>
      </c>
      <c r="I12" s="592">
        <v>1.4999999664723873E-2</v>
      </c>
      <c r="J12" s="592">
        <v>750</v>
      </c>
      <c r="K12" s="593">
        <v>11.5</v>
      </c>
    </row>
    <row r="13" spans="1:11" ht="14.4" customHeight="1" x14ac:dyDescent="0.3">
      <c r="A13" s="571" t="s">
        <v>451</v>
      </c>
      <c r="B13" s="572" t="s">
        <v>452</v>
      </c>
      <c r="C13" s="575" t="s">
        <v>457</v>
      </c>
      <c r="D13" s="613" t="s">
        <v>458</v>
      </c>
      <c r="E13" s="575" t="s">
        <v>601</v>
      </c>
      <c r="F13" s="613" t="s">
        <v>602</v>
      </c>
      <c r="G13" s="575" t="s">
        <v>605</v>
      </c>
      <c r="H13" s="575" t="s">
        <v>606</v>
      </c>
      <c r="I13" s="592">
        <v>1.059999942779541</v>
      </c>
      <c r="J13" s="592">
        <v>100</v>
      </c>
      <c r="K13" s="593">
        <v>106</v>
      </c>
    </row>
    <row r="14" spans="1:11" ht="14.4" customHeight="1" x14ac:dyDescent="0.3">
      <c r="A14" s="571" t="s">
        <v>451</v>
      </c>
      <c r="B14" s="572" t="s">
        <v>452</v>
      </c>
      <c r="C14" s="575" t="s">
        <v>457</v>
      </c>
      <c r="D14" s="613" t="s">
        <v>458</v>
      </c>
      <c r="E14" s="575" t="s">
        <v>601</v>
      </c>
      <c r="F14" s="613" t="s">
        <v>602</v>
      </c>
      <c r="G14" s="575" t="s">
        <v>607</v>
      </c>
      <c r="H14" s="575" t="s">
        <v>608</v>
      </c>
      <c r="I14" s="592">
        <v>4.9699997901916504</v>
      </c>
      <c r="J14" s="592">
        <v>200</v>
      </c>
      <c r="K14" s="593">
        <v>994</v>
      </c>
    </row>
    <row r="15" spans="1:11" ht="14.4" customHeight="1" x14ac:dyDescent="0.3">
      <c r="A15" s="571" t="s">
        <v>451</v>
      </c>
      <c r="B15" s="572" t="s">
        <v>452</v>
      </c>
      <c r="C15" s="575" t="s">
        <v>457</v>
      </c>
      <c r="D15" s="613" t="s">
        <v>458</v>
      </c>
      <c r="E15" s="575" t="s">
        <v>601</v>
      </c>
      <c r="F15" s="613" t="s">
        <v>602</v>
      </c>
      <c r="G15" s="575" t="s">
        <v>609</v>
      </c>
      <c r="H15" s="575" t="s">
        <v>610</v>
      </c>
      <c r="I15" s="592">
        <v>13.310000419616699</v>
      </c>
      <c r="J15" s="592">
        <v>100</v>
      </c>
      <c r="K15" s="593">
        <v>1331.000057220459</v>
      </c>
    </row>
    <row r="16" spans="1:11" ht="14.4" customHeight="1" x14ac:dyDescent="0.3">
      <c r="A16" s="571" t="s">
        <v>451</v>
      </c>
      <c r="B16" s="572" t="s">
        <v>452</v>
      </c>
      <c r="C16" s="575" t="s">
        <v>457</v>
      </c>
      <c r="D16" s="613" t="s">
        <v>458</v>
      </c>
      <c r="E16" s="575" t="s">
        <v>601</v>
      </c>
      <c r="F16" s="613" t="s">
        <v>602</v>
      </c>
      <c r="G16" s="575" t="s">
        <v>611</v>
      </c>
      <c r="H16" s="575" t="s">
        <v>612</v>
      </c>
      <c r="I16" s="592">
        <v>15.029999732971191</v>
      </c>
      <c r="J16" s="592">
        <v>2</v>
      </c>
      <c r="K16" s="593">
        <v>30.059999465942383</v>
      </c>
    </row>
    <row r="17" spans="1:11" ht="14.4" customHeight="1" x14ac:dyDescent="0.3">
      <c r="A17" s="571" t="s">
        <v>451</v>
      </c>
      <c r="B17" s="572" t="s">
        <v>452</v>
      </c>
      <c r="C17" s="575" t="s">
        <v>457</v>
      </c>
      <c r="D17" s="613" t="s">
        <v>458</v>
      </c>
      <c r="E17" s="575" t="s">
        <v>601</v>
      </c>
      <c r="F17" s="613" t="s">
        <v>602</v>
      </c>
      <c r="G17" s="575" t="s">
        <v>613</v>
      </c>
      <c r="H17" s="575" t="s">
        <v>614</v>
      </c>
      <c r="I17" s="592">
        <v>6.2399997711181641</v>
      </c>
      <c r="J17" s="592">
        <v>3</v>
      </c>
      <c r="K17" s="593">
        <v>18.719999313354492</v>
      </c>
    </row>
    <row r="18" spans="1:11" ht="14.4" customHeight="1" x14ac:dyDescent="0.3">
      <c r="A18" s="571" t="s">
        <v>451</v>
      </c>
      <c r="B18" s="572" t="s">
        <v>452</v>
      </c>
      <c r="C18" s="575" t="s">
        <v>457</v>
      </c>
      <c r="D18" s="613" t="s">
        <v>458</v>
      </c>
      <c r="E18" s="575" t="s">
        <v>601</v>
      </c>
      <c r="F18" s="613" t="s">
        <v>602</v>
      </c>
      <c r="G18" s="575" t="s">
        <v>615</v>
      </c>
      <c r="H18" s="575" t="s">
        <v>616</v>
      </c>
      <c r="I18" s="592">
        <v>2.03166663646698</v>
      </c>
      <c r="J18" s="592">
        <v>800</v>
      </c>
      <c r="K18" s="593">
        <v>1625.9800109863281</v>
      </c>
    </row>
    <row r="19" spans="1:11" ht="14.4" customHeight="1" x14ac:dyDescent="0.3">
      <c r="A19" s="571" t="s">
        <v>451</v>
      </c>
      <c r="B19" s="572" t="s">
        <v>452</v>
      </c>
      <c r="C19" s="575" t="s">
        <v>457</v>
      </c>
      <c r="D19" s="613" t="s">
        <v>458</v>
      </c>
      <c r="E19" s="575" t="s">
        <v>601</v>
      </c>
      <c r="F19" s="613" t="s">
        <v>602</v>
      </c>
      <c r="G19" s="575" t="s">
        <v>617</v>
      </c>
      <c r="H19" s="575" t="s">
        <v>618</v>
      </c>
      <c r="I19" s="592">
        <v>2.690000057220459</v>
      </c>
      <c r="J19" s="592">
        <v>100</v>
      </c>
      <c r="K19" s="593">
        <v>269</v>
      </c>
    </row>
    <row r="20" spans="1:11" ht="14.4" customHeight="1" x14ac:dyDescent="0.3">
      <c r="A20" s="571" t="s">
        <v>451</v>
      </c>
      <c r="B20" s="572" t="s">
        <v>452</v>
      </c>
      <c r="C20" s="575" t="s">
        <v>457</v>
      </c>
      <c r="D20" s="613" t="s">
        <v>458</v>
      </c>
      <c r="E20" s="575" t="s">
        <v>601</v>
      </c>
      <c r="F20" s="613" t="s">
        <v>602</v>
      </c>
      <c r="G20" s="575" t="s">
        <v>619</v>
      </c>
      <c r="H20" s="575" t="s">
        <v>620</v>
      </c>
      <c r="I20" s="592">
        <v>2.1650000810623169</v>
      </c>
      <c r="J20" s="592">
        <v>50</v>
      </c>
      <c r="K20" s="593">
        <v>108.29999923706055</v>
      </c>
    </row>
    <row r="21" spans="1:11" ht="14.4" customHeight="1" x14ac:dyDescent="0.3">
      <c r="A21" s="571" t="s">
        <v>451</v>
      </c>
      <c r="B21" s="572" t="s">
        <v>452</v>
      </c>
      <c r="C21" s="575" t="s">
        <v>457</v>
      </c>
      <c r="D21" s="613" t="s">
        <v>458</v>
      </c>
      <c r="E21" s="575" t="s">
        <v>601</v>
      </c>
      <c r="F21" s="613" t="s">
        <v>602</v>
      </c>
      <c r="G21" s="575" t="s">
        <v>621</v>
      </c>
      <c r="H21" s="575" t="s">
        <v>622</v>
      </c>
      <c r="I21" s="592">
        <v>3.6099998950958252</v>
      </c>
      <c r="J21" s="592">
        <v>50</v>
      </c>
      <c r="K21" s="593">
        <v>180.5</v>
      </c>
    </row>
    <row r="22" spans="1:11" ht="14.4" customHeight="1" x14ac:dyDescent="0.3">
      <c r="A22" s="571" t="s">
        <v>451</v>
      </c>
      <c r="B22" s="572" t="s">
        <v>452</v>
      </c>
      <c r="C22" s="575" t="s">
        <v>457</v>
      </c>
      <c r="D22" s="613" t="s">
        <v>458</v>
      </c>
      <c r="E22" s="575" t="s">
        <v>601</v>
      </c>
      <c r="F22" s="613" t="s">
        <v>602</v>
      </c>
      <c r="G22" s="575" t="s">
        <v>623</v>
      </c>
      <c r="H22" s="575" t="s">
        <v>624</v>
      </c>
      <c r="I22" s="592">
        <v>2.5249999761581421</v>
      </c>
      <c r="J22" s="592">
        <v>400</v>
      </c>
      <c r="K22" s="593">
        <v>1010.5</v>
      </c>
    </row>
    <row r="23" spans="1:11" ht="14.4" customHeight="1" x14ac:dyDescent="0.3">
      <c r="A23" s="571" t="s">
        <v>451</v>
      </c>
      <c r="B23" s="572" t="s">
        <v>452</v>
      </c>
      <c r="C23" s="575" t="s">
        <v>457</v>
      </c>
      <c r="D23" s="613" t="s">
        <v>458</v>
      </c>
      <c r="E23" s="575" t="s">
        <v>625</v>
      </c>
      <c r="F23" s="613" t="s">
        <v>626</v>
      </c>
      <c r="G23" s="575" t="s">
        <v>627</v>
      </c>
      <c r="H23" s="575" t="s">
        <v>628</v>
      </c>
      <c r="I23" s="592">
        <v>0.31000000238418579</v>
      </c>
      <c r="J23" s="592">
        <v>100</v>
      </c>
      <c r="K23" s="593">
        <v>31</v>
      </c>
    </row>
    <row r="24" spans="1:11" ht="14.4" customHeight="1" x14ac:dyDescent="0.3">
      <c r="A24" s="571" t="s">
        <v>451</v>
      </c>
      <c r="B24" s="572" t="s">
        <v>452</v>
      </c>
      <c r="C24" s="575" t="s">
        <v>457</v>
      </c>
      <c r="D24" s="613" t="s">
        <v>458</v>
      </c>
      <c r="E24" s="575" t="s">
        <v>625</v>
      </c>
      <c r="F24" s="613" t="s">
        <v>626</v>
      </c>
      <c r="G24" s="575" t="s">
        <v>629</v>
      </c>
      <c r="H24" s="575" t="s">
        <v>630</v>
      </c>
      <c r="I24" s="592">
        <v>1.8049999475479126</v>
      </c>
      <c r="J24" s="592">
        <v>600</v>
      </c>
      <c r="K24" s="593">
        <v>1083</v>
      </c>
    </row>
    <row r="25" spans="1:11" ht="14.4" customHeight="1" x14ac:dyDescent="0.3">
      <c r="A25" s="571" t="s">
        <v>451</v>
      </c>
      <c r="B25" s="572" t="s">
        <v>452</v>
      </c>
      <c r="C25" s="575" t="s">
        <v>457</v>
      </c>
      <c r="D25" s="613" t="s">
        <v>458</v>
      </c>
      <c r="E25" s="575" t="s">
        <v>631</v>
      </c>
      <c r="F25" s="613" t="s">
        <v>632</v>
      </c>
      <c r="G25" s="575" t="s">
        <v>633</v>
      </c>
      <c r="H25" s="575" t="s">
        <v>634</v>
      </c>
      <c r="I25" s="592">
        <v>0.62999999523162842</v>
      </c>
      <c r="J25" s="592">
        <v>600</v>
      </c>
      <c r="K25" s="593">
        <v>378</v>
      </c>
    </row>
    <row r="26" spans="1:11" ht="14.4" customHeight="1" x14ac:dyDescent="0.3">
      <c r="A26" s="571" t="s">
        <v>451</v>
      </c>
      <c r="B26" s="572" t="s">
        <v>452</v>
      </c>
      <c r="C26" s="575" t="s">
        <v>457</v>
      </c>
      <c r="D26" s="613" t="s">
        <v>458</v>
      </c>
      <c r="E26" s="575" t="s">
        <v>631</v>
      </c>
      <c r="F26" s="613" t="s">
        <v>632</v>
      </c>
      <c r="G26" s="575" t="s">
        <v>635</v>
      </c>
      <c r="H26" s="575" t="s">
        <v>636</v>
      </c>
      <c r="I26" s="592">
        <v>0.62833333015441895</v>
      </c>
      <c r="J26" s="592">
        <v>2400</v>
      </c>
      <c r="K26" s="593">
        <v>1508</v>
      </c>
    </row>
    <row r="27" spans="1:11" ht="14.4" customHeight="1" x14ac:dyDescent="0.3">
      <c r="A27" s="571" t="s">
        <v>451</v>
      </c>
      <c r="B27" s="572" t="s">
        <v>452</v>
      </c>
      <c r="C27" s="575" t="s">
        <v>457</v>
      </c>
      <c r="D27" s="613" t="s">
        <v>458</v>
      </c>
      <c r="E27" s="575" t="s">
        <v>631</v>
      </c>
      <c r="F27" s="613" t="s">
        <v>632</v>
      </c>
      <c r="G27" s="575" t="s">
        <v>637</v>
      </c>
      <c r="H27" s="575" t="s">
        <v>638</v>
      </c>
      <c r="I27" s="592">
        <v>0.62999999523162842</v>
      </c>
      <c r="J27" s="592">
        <v>400</v>
      </c>
      <c r="K27" s="593">
        <v>252</v>
      </c>
    </row>
    <row r="28" spans="1:11" ht="14.4" customHeight="1" x14ac:dyDescent="0.3">
      <c r="A28" s="571" t="s">
        <v>451</v>
      </c>
      <c r="B28" s="572" t="s">
        <v>452</v>
      </c>
      <c r="C28" s="575" t="s">
        <v>457</v>
      </c>
      <c r="D28" s="613" t="s">
        <v>458</v>
      </c>
      <c r="E28" s="575" t="s">
        <v>631</v>
      </c>
      <c r="F28" s="613" t="s">
        <v>632</v>
      </c>
      <c r="G28" s="575" t="s">
        <v>639</v>
      </c>
      <c r="H28" s="575" t="s">
        <v>640</v>
      </c>
      <c r="I28" s="592">
        <v>0.73500001430511475</v>
      </c>
      <c r="J28" s="592">
        <v>400</v>
      </c>
      <c r="K28" s="593">
        <v>294.66999816894531</v>
      </c>
    </row>
    <row r="29" spans="1:11" ht="14.4" customHeight="1" x14ac:dyDescent="0.3">
      <c r="A29" s="571" t="s">
        <v>451</v>
      </c>
      <c r="B29" s="572" t="s">
        <v>452</v>
      </c>
      <c r="C29" s="575" t="s">
        <v>462</v>
      </c>
      <c r="D29" s="613" t="s">
        <v>463</v>
      </c>
      <c r="E29" s="575" t="s">
        <v>641</v>
      </c>
      <c r="F29" s="613" t="s">
        <v>642</v>
      </c>
      <c r="G29" s="575" t="s">
        <v>643</v>
      </c>
      <c r="H29" s="575" t="s">
        <v>644</v>
      </c>
      <c r="I29" s="592">
        <v>18755</v>
      </c>
      <c r="J29" s="592">
        <v>1</v>
      </c>
      <c r="K29" s="593">
        <v>18755</v>
      </c>
    </row>
    <row r="30" spans="1:11" ht="14.4" customHeight="1" x14ac:dyDescent="0.3">
      <c r="A30" s="571" t="s">
        <v>451</v>
      </c>
      <c r="B30" s="572" t="s">
        <v>452</v>
      </c>
      <c r="C30" s="575" t="s">
        <v>462</v>
      </c>
      <c r="D30" s="613" t="s">
        <v>463</v>
      </c>
      <c r="E30" s="575" t="s">
        <v>641</v>
      </c>
      <c r="F30" s="613" t="s">
        <v>642</v>
      </c>
      <c r="G30" s="575" t="s">
        <v>645</v>
      </c>
      <c r="H30" s="575" t="s">
        <v>646</v>
      </c>
      <c r="I30" s="592">
        <v>1270.5</v>
      </c>
      <c r="J30" s="592">
        <v>20</v>
      </c>
      <c r="K30" s="593">
        <v>25410</v>
      </c>
    </row>
    <row r="31" spans="1:11" ht="14.4" customHeight="1" x14ac:dyDescent="0.3">
      <c r="A31" s="571" t="s">
        <v>451</v>
      </c>
      <c r="B31" s="572" t="s">
        <v>452</v>
      </c>
      <c r="C31" s="575" t="s">
        <v>462</v>
      </c>
      <c r="D31" s="613" t="s">
        <v>463</v>
      </c>
      <c r="E31" s="575" t="s">
        <v>641</v>
      </c>
      <c r="F31" s="613" t="s">
        <v>642</v>
      </c>
      <c r="G31" s="575" t="s">
        <v>647</v>
      </c>
      <c r="H31" s="575" t="s">
        <v>648</v>
      </c>
      <c r="I31" s="592">
        <v>189.97000122070312</v>
      </c>
      <c r="J31" s="592">
        <v>1</v>
      </c>
      <c r="K31" s="593">
        <v>189.97000122070312</v>
      </c>
    </row>
    <row r="32" spans="1:11" ht="14.4" customHeight="1" x14ac:dyDescent="0.3">
      <c r="A32" s="571" t="s">
        <v>451</v>
      </c>
      <c r="B32" s="572" t="s">
        <v>452</v>
      </c>
      <c r="C32" s="575" t="s">
        <v>462</v>
      </c>
      <c r="D32" s="613" t="s">
        <v>463</v>
      </c>
      <c r="E32" s="575" t="s">
        <v>641</v>
      </c>
      <c r="F32" s="613" t="s">
        <v>642</v>
      </c>
      <c r="G32" s="575" t="s">
        <v>649</v>
      </c>
      <c r="H32" s="575" t="s">
        <v>650</v>
      </c>
      <c r="I32" s="592">
        <v>55889.8984375</v>
      </c>
      <c r="J32" s="592">
        <v>1</v>
      </c>
      <c r="K32" s="593">
        <v>55889.8984375</v>
      </c>
    </row>
    <row r="33" spans="1:11" ht="14.4" customHeight="1" x14ac:dyDescent="0.3">
      <c r="A33" s="571" t="s">
        <v>451</v>
      </c>
      <c r="B33" s="572" t="s">
        <v>452</v>
      </c>
      <c r="C33" s="575" t="s">
        <v>462</v>
      </c>
      <c r="D33" s="613" t="s">
        <v>463</v>
      </c>
      <c r="E33" s="575" t="s">
        <v>641</v>
      </c>
      <c r="F33" s="613" t="s">
        <v>642</v>
      </c>
      <c r="G33" s="575" t="s">
        <v>651</v>
      </c>
      <c r="H33" s="575" t="s">
        <v>652</v>
      </c>
      <c r="I33" s="592">
        <v>3990.60009765625</v>
      </c>
      <c r="J33" s="592">
        <v>1</v>
      </c>
      <c r="K33" s="593">
        <v>3990.60009765625</v>
      </c>
    </row>
    <row r="34" spans="1:11" ht="14.4" customHeight="1" x14ac:dyDescent="0.3">
      <c r="A34" s="571" t="s">
        <v>451</v>
      </c>
      <c r="B34" s="572" t="s">
        <v>452</v>
      </c>
      <c r="C34" s="575" t="s">
        <v>462</v>
      </c>
      <c r="D34" s="613" t="s">
        <v>463</v>
      </c>
      <c r="E34" s="575" t="s">
        <v>641</v>
      </c>
      <c r="F34" s="613" t="s">
        <v>642</v>
      </c>
      <c r="G34" s="575" t="s">
        <v>653</v>
      </c>
      <c r="H34" s="575" t="s">
        <v>654</v>
      </c>
      <c r="I34" s="592">
        <v>50493</v>
      </c>
      <c r="J34" s="592">
        <v>1</v>
      </c>
      <c r="K34" s="593">
        <v>50493</v>
      </c>
    </row>
    <row r="35" spans="1:11" ht="14.4" customHeight="1" x14ac:dyDescent="0.3">
      <c r="A35" s="571" t="s">
        <v>451</v>
      </c>
      <c r="B35" s="572" t="s">
        <v>452</v>
      </c>
      <c r="C35" s="575" t="s">
        <v>462</v>
      </c>
      <c r="D35" s="613" t="s">
        <v>463</v>
      </c>
      <c r="E35" s="575" t="s">
        <v>641</v>
      </c>
      <c r="F35" s="613" t="s">
        <v>642</v>
      </c>
      <c r="G35" s="575" t="s">
        <v>655</v>
      </c>
      <c r="H35" s="575" t="s">
        <v>656</v>
      </c>
      <c r="I35" s="592">
        <v>6122.60009765625</v>
      </c>
      <c r="J35" s="592">
        <v>3</v>
      </c>
      <c r="K35" s="593">
        <v>18367.80078125</v>
      </c>
    </row>
    <row r="36" spans="1:11" ht="14.4" customHeight="1" x14ac:dyDescent="0.3">
      <c r="A36" s="571" t="s">
        <v>451</v>
      </c>
      <c r="B36" s="572" t="s">
        <v>452</v>
      </c>
      <c r="C36" s="575" t="s">
        <v>462</v>
      </c>
      <c r="D36" s="613" t="s">
        <v>463</v>
      </c>
      <c r="E36" s="575" t="s">
        <v>641</v>
      </c>
      <c r="F36" s="613" t="s">
        <v>642</v>
      </c>
      <c r="G36" s="575" t="s">
        <v>657</v>
      </c>
      <c r="H36" s="575" t="s">
        <v>658</v>
      </c>
      <c r="I36" s="592">
        <v>48000</v>
      </c>
      <c r="J36" s="592">
        <v>2</v>
      </c>
      <c r="K36" s="593">
        <v>96000</v>
      </c>
    </row>
    <row r="37" spans="1:11" ht="14.4" customHeight="1" x14ac:dyDescent="0.3">
      <c r="A37" s="571" t="s">
        <v>451</v>
      </c>
      <c r="B37" s="572" t="s">
        <v>452</v>
      </c>
      <c r="C37" s="575" t="s">
        <v>462</v>
      </c>
      <c r="D37" s="613" t="s">
        <v>463</v>
      </c>
      <c r="E37" s="575" t="s">
        <v>641</v>
      </c>
      <c r="F37" s="613" t="s">
        <v>642</v>
      </c>
      <c r="G37" s="575" t="s">
        <v>659</v>
      </c>
      <c r="H37" s="575" t="s">
        <v>660</v>
      </c>
      <c r="I37" s="592">
        <v>88777.703125</v>
      </c>
      <c r="J37" s="592">
        <v>1</v>
      </c>
      <c r="K37" s="593">
        <v>88777.703125</v>
      </c>
    </row>
    <row r="38" spans="1:11" ht="14.4" customHeight="1" x14ac:dyDescent="0.3">
      <c r="A38" s="571" t="s">
        <v>451</v>
      </c>
      <c r="B38" s="572" t="s">
        <v>452</v>
      </c>
      <c r="C38" s="575" t="s">
        <v>462</v>
      </c>
      <c r="D38" s="613" t="s">
        <v>463</v>
      </c>
      <c r="E38" s="575" t="s">
        <v>641</v>
      </c>
      <c r="F38" s="613" t="s">
        <v>642</v>
      </c>
      <c r="G38" s="575" t="s">
        <v>661</v>
      </c>
      <c r="H38" s="575" t="s">
        <v>662</v>
      </c>
      <c r="I38" s="592">
        <v>262.53808617203123</v>
      </c>
      <c r="J38" s="592">
        <v>5</v>
      </c>
      <c r="K38" s="593">
        <v>1312.6904308601561</v>
      </c>
    </row>
    <row r="39" spans="1:11" ht="14.4" customHeight="1" x14ac:dyDescent="0.3">
      <c r="A39" s="571" t="s">
        <v>451</v>
      </c>
      <c r="B39" s="572" t="s">
        <v>452</v>
      </c>
      <c r="C39" s="575" t="s">
        <v>462</v>
      </c>
      <c r="D39" s="613" t="s">
        <v>463</v>
      </c>
      <c r="E39" s="575" t="s">
        <v>641</v>
      </c>
      <c r="F39" s="613" t="s">
        <v>642</v>
      </c>
      <c r="G39" s="575" t="s">
        <v>663</v>
      </c>
      <c r="H39" s="575" t="s">
        <v>664</v>
      </c>
      <c r="I39" s="592">
        <v>988.10384721022388</v>
      </c>
      <c r="J39" s="592">
        <v>12</v>
      </c>
      <c r="K39" s="593">
        <v>11336.480018615723</v>
      </c>
    </row>
    <row r="40" spans="1:11" ht="14.4" customHeight="1" x14ac:dyDescent="0.3">
      <c r="A40" s="571" t="s">
        <v>451</v>
      </c>
      <c r="B40" s="572" t="s">
        <v>452</v>
      </c>
      <c r="C40" s="575" t="s">
        <v>462</v>
      </c>
      <c r="D40" s="613" t="s">
        <v>463</v>
      </c>
      <c r="E40" s="575" t="s">
        <v>641</v>
      </c>
      <c r="F40" s="613" t="s">
        <v>642</v>
      </c>
      <c r="G40" s="575" t="s">
        <v>665</v>
      </c>
      <c r="H40" s="575" t="s">
        <v>666</v>
      </c>
      <c r="I40" s="592">
        <v>477.9840026855469</v>
      </c>
      <c r="J40" s="592">
        <v>5</v>
      </c>
      <c r="K40" s="593">
        <v>2389.9200134277344</v>
      </c>
    </row>
    <row r="41" spans="1:11" ht="14.4" customHeight="1" x14ac:dyDescent="0.3">
      <c r="A41" s="571" t="s">
        <v>451</v>
      </c>
      <c r="B41" s="572" t="s">
        <v>452</v>
      </c>
      <c r="C41" s="575" t="s">
        <v>462</v>
      </c>
      <c r="D41" s="613" t="s">
        <v>463</v>
      </c>
      <c r="E41" s="575" t="s">
        <v>641</v>
      </c>
      <c r="F41" s="613" t="s">
        <v>642</v>
      </c>
      <c r="G41" s="575" t="s">
        <v>667</v>
      </c>
      <c r="H41" s="575" t="s">
        <v>668</v>
      </c>
      <c r="I41" s="592">
        <v>2243.340087890625</v>
      </c>
      <c r="J41" s="592">
        <v>1</v>
      </c>
      <c r="K41" s="593">
        <v>2243.340087890625</v>
      </c>
    </row>
    <row r="42" spans="1:11" ht="14.4" customHeight="1" x14ac:dyDescent="0.3">
      <c r="A42" s="571" t="s">
        <v>451</v>
      </c>
      <c r="B42" s="572" t="s">
        <v>452</v>
      </c>
      <c r="C42" s="575" t="s">
        <v>462</v>
      </c>
      <c r="D42" s="613" t="s">
        <v>463</v>
      </c>
      <c r="E42" s="575" t="s">
        <v>641</v>
      </c>
      <c r="F42" s="613" t="s">
        <v>642</v>
      </c>
      <c r="G42" s="575" t="s">
        <v>669</v>
      </c>
      <c r="H42" s="575" t="s">
        <v>670</v>
      </c>
      <c r="I42" s="592">
        <v>2852</v>
      </c>
      <c r="J42" s="592">
        <v>1</v>
      </c>
      <c r="K42" s="593">
        <v>2852</v>
      </c>
    </row>
    <row r="43" spans="1:11" ht="14.4" customHeight="1" x14ac:dyDescent="0.3">
      <c r="A43" s="571" t="s">
        <v>451</v>
      </c>
      <c r="B43" s="572" t="s">
        <v>452</v>
      </c>
      <c r="C43" s="575" t="s">
        <v>462</v>
      </c>
      <c r="D43" s="613" t="s">
        <v>463</v>
      </c>
      <c r="E43" s="575" t="s">
        <v>641</v>
      </c>
      <c r="F43" s="613" t="s">
        <v>642</v>
      </c>
      <c r="G43" s="575" t="s">
        <v>671</v>
      </c>
      <c r="H43" s="575" t="s">
        <v>672</v>
      </c>
      <c r="I43" s="592">
        <v>1242.0400390625</v>
      </c>
      <c r="J43" s="592">
        <v>1</v>
      </c>
      <c r="K43" s="593">
        <v>1242.0400390625</v>
      </c>
    </row>
    <row r="44" spans="1:11" ht="14.4" customHeight="1" x14ac:dyDescent="0.3">
      <c r="A44" s="571" t="s">
        <v>451</v>
      </c>
      <c r="B44" s="572" t="s">
        <v>452</v>
      </c>
      <c r="C44" s="575" t="s">
        <v>462</v>
      </c>
      <c r="D44" s="613" t="s">
        <v>463</v>
      </c>
      <c r="E44" s="575" t="s">
        <v>641</v>
      </c>
      <c r="F44" s="613" t="s">
        <v>642</v>
      </c>
      <c r="G44" s="575" t="s">
        <v>673</v>
      </c>
      <c r="H44" s="575" t="s">
        <v>674</v>
      </c>
      <c r="I44" s="592">
        <v>2420</v>
      </c>
      <c r="J44" s="592">
        <v>1</v>
      </c>
      <c r="K44" s="593">
        <v>2420</v>
      </c>
    </row>
    <row r="45" spans="1:11" ht="14.4" customHeight="1" x14ac:dyDescent="0.3">
      <c r="A45" s="571" t="s">
        <v>451</v>
      </c>
      <c r="B45" s="572" t="s">
        <v>452</v>
      </c>
      <c r="C45" s="575" t="s">
        <v>462</v>
      </c>
      <c r="D45" s="613" t="s">
        <v>463</v>
      </c>
      <c r="E45" s="575" t="s">
        <v>641</v>
      </c>
      <c r="F45" s="613" t="s">
        <v>642</v>
      </c>
      <c r="G45" s="575" t="s">
        <v>675</v>
      </c>
      <c r="H45" s="575" t="s">
        <v>676</v>
      </c>
      <c r="I45" s="592">
        <v>15169.76953125</v>
      </c>
      <c r="J45" s="592">
        <v>1</v>
      </c>
      <c r="K45" s="593">
        <v>15169.76953125</v>
      </c>
    </row>
    <row r="46" spans="1:11" ht="14.4" customHeight="1" x14ac:dyDescent="0.3">
      <c r="A46" s="571" t="s">
        <v>451</v>
      </c>
      <c r="B46" s="572" t="s">
        <v>452</v>
      </c>
      <c r="C46" s="575" t="s">
        <v>462</v>
      </c>
      <c r="D46" s="613" t="s">
        <v>463</v>
      </c>
      <c r="E46" s="575" t="s">
        <v>641</v>
      </c>
      <c r="F46" s="613" t="s">
        <v>642</v>
      </c>
      <c r="G46" s="575" t="s">
        <v>677</v>
      </c>
      <c r="H46" s="575" t="s">
        <v>678</v>
      </c>
      <c r="I46" s="592">
        <v>563.82000732421875</v>
      </c>
      <c r="J46" s="592">
        <v>1</v>
      </c>
      <c r="K46" s="593">
        <v>563.82000732421875</v>
      </c>
    </row>
    <row r="47" spans="1:11" ht="14.4" customHeight="1" x14ac:dyDescent="0.3">
      <c r="A47" s="571" t="s">
        <v>451</v>
      </c>
      <c r="B47" s="572" t="s">
        <v>452</v>
      </c>
      <c r="C47" s="575" t="s">
        <v>462</v>
      </c>
      <c r="D47" s="613" t="s">
        <v>463</v>
      </c>
      <c r="E47" s="575" t="s">
        <v>641</v>
      </c>
      <c r="F47" s="613" t="s">
        <v>642</v>
      </c>
      <c r="G47" s="575" t="s">
        <v>679</v>
      </c>
      <c r="H47" s="575" t="s">
        <v>680</v>
      </c>
      <c r="I47" s="592">
        <v>318.32000732421875</v>
      </c>
      <c r="J47" s="592">
        <v>1</v>
      </c>
      <c r="K47" s="593">
        <v>318.32000732421875</v>
      </c>
    </row>
    <row r="48" spans="1:11" ht="14.4" customHeight="1" x14ac:dyDescent="0.3">
      <c r="A48" s="571" t="s">
        <v>451</v>
      </c>
      <c r="B48" s="572" t="s">
        <v>452</v>
      </c>
      <c r="C48" s="575" t="s">
        <v>462</v>
      </c>
      <c r="D48" s="613" t="s">
        <v>463</v>
      </c>
      <c r="E48" s="575" t="s">
        <v>641</v>
      </c>
      <c r="F48" s="613" t="s">
        <v>642</v>
      </c>
      <c r="G48" s="575" t="s">
        <v>681</v>
      </c>
      <c r="H48" s="575" t="s">
        <v>682</v>
      </c>
      <c r="I48" s="592">
        <v>219.33387056942297</v>
      </c>
      <c r="J48" s="592">
        <v>1</v>
      </c>
      <c r="K48" s="593">
        <v>219.33387056942297</v>
      </c>
    </row>
    <row r="49" spans="1:11" ht="14.4" customHeight="1" x14ac:dyDescent="0.3">
      <c r="A49" s="571" t="s">
        <v>451</v>
      </c>
      <c r="B49" s="572" t="s">
        <v>452</v>
      </c>
      <c r="C49" s="575" t="s">
        <v>462</v>
      </c>
      <c r="D49" s="613" t="s">
        <v>463</v>
      </c>
      <c r="E49" s="575" t="s">
        <v>641</v>
      </c>
      <c r="F49" s="613" t="s">
        <v>642</v>
      </c>
      <c r="G49" s="575" t="s">
        <v>683</v>
      </c>
      <c r="H49" s="575" t="s">
        <v>684</v>
      </c>
      <c r="I49" s="592">
        <v>3799.5</v>
      </c>
      <c r="J49" s="592">
        <v>4</v>
      </c>
      <c r="K49" s="593">
        <v>15198</v>
      </c>
    </row>
    <row r="50" spans="1:11" ht="14.4" customHeight="1" x14ac:dyDescent="0.3">
      <c r="A50" s="571" t="s">
        <v>451</v>
      </c>
      <c r="B50" s="572" t="s">
        <v>452</v>
      </c>
      <c r="C50" s="575" t="s">
        <v>462</v>
      </c>
      <c r="D50" s="613" t="s">
        <v>463</v>
      </c>
      <c r="E50" s="575" t="s">
        <v>641</v>
      </c>
      <c r="F50" s="613" t="s">
        <v>642</v>
      </c>
      <c r="G50" s="575" t="s">
        <v>685</v>
      </c>
      <c r="H50" s="575" t="s">
        <v>686</v>
      </c>
      <c r="I50" s="592">
        <v>44770</v>
      </c>
      <c r="J50" s="592">
        <v>1</v>
      </c>
      <c r="K50" s="593">
        <v>44770</v>
      </c>
    </row>
    <row r="51" spans="1:11" ht="14.4" customHeight="1" x14ac:dyDescent="0.3">
      <c r="A51" s="571" t="s">
        <v>451</v>
      </c>
      <c r="B51" s="572" t="s">
        <v>452</v>
      </c>
      <c r="C51" s="575" t="s">
        <v>462</v>
      </c>
      <c r="D51" s="613" t="s">
        <v>463</v>
      </c>
      <c r="E51" s="575" t="s">
        <v>641</v>
      </c>
      <c r="F51" s="613" t="s">
        <v>642</v>
      </c>
      <c r="G51" s="575" t="s">
        <v>687</v>
      </c>
      <c r="H51" s="575" t="s">
        <v>688</v>
      </c>
      <c r="I51" s="592">
        <v>128.03999328613281</v>
      </c>
      <c r="J51" s="592">
        <v>1</v>
      </c>
      <c r="K51" s="593">
        <v>128.03999328613281</v>
      </c>
    </row>
    <row r="52" spans="1:11" ht="14.4" customHeight="1" x14ac:dyDescent="0.3">
      <c r="A52" s="571" t="s">
        <v>451</v>
      </c>
      <c r="B52" s="572" t="s">
        <v>452</v>
      </c>
      <c r="C52" s="575" t="s">
        <v>462</v>
      </c>
      <c r="D52" s="613" t="s">
        <v>463</v>
      </c>
      <c r="E52" s="575" t="s">
        <v>641</v>
      </c>
      <c r="F52" s="613" t="s">
        <v>642</v>
      </c>
      <c r="G52" s="575" t="s">
        <v>689</v>
      </c>
      <c r="H52" s="575" t="s">
        <v>690</v>
      </c>
      <c r="I52" s="592">
        <v>134406.796875</v>
      </c>
      <c r="J52" s="592">
        <v>1</v>
      </c>
      <c r="K52" s="593">
        <v>134406.796875</v>
      </c>
    </row>
    <row r="53" spans="1:11" ht="14.4" customHeight="1" x14ac:dyDescent="0.3">
      <c r="A53" s="571" t="s">
        <v>451</v>
      </c>
      <c r="B53" s="572" t="s">
        <v>452</v>
      </c>
      <c r="C53" s="575" t="s">
        <v>462</v>
      </c>
      <c r="D53" s="613" t="s">
        <v>463</v>
      </c>
      <c r="E53" s="575" t="s">
        <v>641</v>
      </c>
      <c r="F53" s="613" t="s">
        <v>642</v>
      </c>
      <c r="G53" s="575" t="s">
        <v>691</v>
      </c>
      <c r="H53" s="575" t="s">
        <v>692</v>
      </c>
      <c r="I53" s="592">
        <v>1892.43994140625</v>
      </c>
      <c r="J53" s="592">
        <v>5</v>
      </c>
      <c r="K53" s="593">
        <v>9462.2001953125</v>
      </c>
    </row>
    <row r="54" spans="1:11" ht="14.4" customHeight="1" x14ac:dyDescent="0.3">
      <c r="A54" s="571" t="s">
        <v>451</v>
      </c>
      <c r="B54" s="572" t="s">
        <v>452</v>
      </c>
      <c r="C54" s="575" t="s">
        <v>462</v>
      </c>
      <c r="D54" s="613" t="s">
        <v>463</v>
      </c>
      <c r="E54" s="575" t="s">
        <v>641</v>
      </c>
      <c r="F54" s="613" t="s">
        <v>642</v>
      </c>
      <c r="G54" s="575" t="s">
        <v>693</v>
      </c>
      <c r="H54" s="575" t="s">
        <v>694</v>
      </c>
      <c r="I54" s="592">
        <v>131.24000549316406</v>
      </c>
      <c r="J54" s="592">
        <v>4</v>
      </c>
      <c r="K54" s="593">
        <v>524.95001220703125</v>
      </c>
    </row>
    <row r="55" spans="1:11" ht="14.4" customHeight="1" x14ac:dyDescent="0.3">
      <c r="A55" s="571" t="s">
        <v>451</v>
      </c>
      <c r="B55" s="572" t="s">
        <v>452</v>
      </c>
      <c r="C55" s="575" t="s">
        <v>462</v>
      </c>
      <c r="D55" s="613" t="s">
        <v>463</v>
      </c>
      <c r="E55" s="575" t="s">
        <v>641</v>
      </c>
      <c r="F55" s="613" t="s">
        <v>642</v>
      </c>
      <c r="G55" s="575" t="s">
        <v>695</v>
      </c>
      <c r="H55" s="575" t="s">
        <v>696</v>
      </c>
      <c r="I55" s="592">
        <v>84.580001831054688</v>
      </c>
      <c r="J55" s="592">
        <v>16</v>
      </c>
      <c r="K55" s="593">
        <v>1353.239990234375</v>
      </c>
    </row>
    <row r="56" spans="1:11" ht="14.4" customHeight="1" x14ac:dyDescent="0.3">
      <c r="A56" s="571" t="s">
        <v>451</v>
      </c>
      <c r="B56" s="572" t="s">
        <v>452</v>
      </c>
      <c r="C56" s="575" t="s">
        <v>462</v>
      </c>
      <c r="D56" s="613" t="s">
        <v>463</v>
      </c>
      <c r="E56" s="575" t="s">
        <v>641</v>
      </c>
      <c r="F56" s="613" t="s">
        <v>642</v>
      </c>
      <c r="G56" s="575" t="s">
        <v>697</v>
      </c>
      <c r="H56" s="575" t="s">
        <v>698</v>
      </c>
      <c r="I56" s="592">
        <v>30249.5</v>
      </c>
      <c r="J56" s="592">
        <v>4</v>
      </c>
      <c r="K56" s="593">
        <v>120998</v>
      </c>
    </row>
    <row r="57" spans="1:11" ht="14.4" customHeight="1" x14ac:dyDescent="0.3">
      <c r="A57" s="571" t="s">
        <v>451</v>
      </c>
      <c r="B57" s="572" t="s">
        <v>452</v>
      </c>
      <c r="C57" s="575" t="s">
        <v>462</v>
      </c>
      <c r="D57" s="613" t="s">
        <v>463</v>
      </c>
      <c r="E57" s="575" t="s">
        <v>641</v>
      </c>
      <c r="F57" s="613" t="s">
        <v>642</v>
      </c>
      <c r="G57" s="575" t="s">
        <v>699</v>
      </c>
      <c r="H57" s="575" t="s">
        <v>700</v>
      </c>
      <c r="I57" s="592">
        <v>234.81175418913585</v>
      </c>
      <c r="J57" s="592">
        <v>2</v>
      </c>
      <c r="K57" s="593">
        <v>469.62350837827171</v>
      </c>
    </row>
    <row r="58" spans="1:11" ht="14.4" customHeight="1" x14ac:dyDescent="0.3">
      <c r="A58" s="571" t="s">
        <v>451</v>
      </c>
      <c r="B58" s="572" t="s">
        <v>452</v>
      </c>
      <c r="C58" s="575" t="s">
        <v>462</v>
      </c>
      <c r="D58" s="613" t="s">
        <v>463</v>
      </c>
      <c r="E58" s="575" t="s">
        <v>641</v>
      </c>
      <c r="F58" s="613" t="s">
        <v>642</v>
      </c>
      <c r="G58" s="575" t="s">
        <v>701</v>
      </c>
      <c r="H58" s="575" t="s">
        <v>702</v>
      </c>
      <c r="I58" s="592">
        <v>1827.010009765625</v>
      </c>
      <c r="J58" s="592">
        <v>1</v>
      </c>
      <c r="K58" s="593">
        <v>1827.010009765625</v>
      </c>
    </row>
    <row r="59" spans="1:11" ht="14.4" customHeight="1" x14ac:dyDescent="0.3">
      <c r="A59" s="571" t="s">
        <v>451</v>
      </c>
      <c r="B59" s="572" t="s">
        <v>452</v>
      </c>
      <c r="C59" s="575" t="s">
        <v>462</v>
      </c>
      <c r="D59" s="613" t="s">
        <v>463</v>
      </c>
      <c r="E59" s="575" t="s">
        <v>641</v>
      </c>
      <c r="F59" s="613" t="s">
        <v>642</v>
      </c>
      <c r="G59" s="575" t="s">
        <v>703</v>
      </c>
      <c r="H59" s="575" t="s">
        <v>704</v>
      </c>
      <c r="I59" s="592">
        <v>1276.550048828125</v>
      </c>
      <c r="J59" s="592">
        <v>5</v>
      </c>
      <c r="K59" s="593">
        <v>6382.75</v>
      </c>
    </row>
    <row r="60" spans="1:11" ht="14.4" customHeight="1" x14ac:dyDescent="0.3">
      <c r="A60" s="571" t="s">
        <v>451</v>
      </c>
      <c r="B60" s="572" t="s">
        <v>452</v>
      </c>
      <c r="C60" s="575" t="s">
        <v>462</v>
      </c>
      <c r="D60" s="613" t="s">
        <v>463</v>
      </c>
      <c r="E60" s="575" t="s">
        <v>641</v>
      </c>
      <c r="F60" s="613" t="s">
        <v>642</v>
      </c>
      <c r="G60" s="575" t="s">
        <v>705</v>
      </c>
      <c r="H60" s="575" t="s">
        <v>706</v>
      </c>
      <c r="I60" s="592">
        <v>2891.89990234375</v>
      </c>
      <c r="J60" s="592">
        <v>1</v>
      </c>
      <c r="K60" s="593">
        <v>2891.89990234375</v>
      </c>
    </row>
    <row r="61" spans="1:11" ht="14.4" customHeight="1" x14ac:dyDescent="0.3">
      <c r="A61" s="571" t="s">
        <v>451</v>
      </c>
      <c r="B61" s="572" t="s">
        <v>452</v>
      </c>
      <c r="C61" s="575" t="s">
        <v>462</v>
      </c>
      <c r="D61" s="613" t="s">
        <v>463</v>
      </c>
      <c r="E61" s="575" t="s">
        <v>641</v>
      </c>
      <c r="F61" s="613" t="s">
        <v>642</v>
      </c>
      <c r="G61" s="575" t="s">
        <v>707</v>
      </c>
      <c r="H61" s="575" t="s">
        <v>708</v>
      </c>
      <c r="I61" s="592">
        <v>21029.80078125</v>
      </c>
      <c r="J61" s="592">
        <v>1</v>
      </c>
      <c r="K61" s="593">
        <v>21029.80078125</v>
      </c>
    </row>
    <row r="62" spans="1:11" ht="14.4" customHeight="1" x14ac:dyDescent="0.3">
      <c r="A62" s="571" t="s">
        <v>451</v>
      </c>
      <c r="B62" s="572" t="s">
        <v>452</v>
      </c>
      <c r="C62" s="575" t="s">
        <v>462</v>
      </c>
      <c r="D62" s="613" t="s">
        <v>463</v>
      </c>
      <c r="E62" s="575" t="s">
        <v>641</v>
      </c>
      <c r="F62" s="613" t="s">
        <v>642</v>
      </c>
      <c r="G62" s="575" t="s">
        <v>709</v>
      </c>
      <c r="H62" s="575" t="s">
        <v>710</v>
      </c>
      <c r="I62" s="592">
        <v>30250</v>
      </c>
      <c r="J62" s="592">
        <v>1</v>
      </c>
      <c r="K62" s="593">
        <v>30250</v>
      </c>
    </row>
    <row r="63" spans="1:11" ht="14.4" customHeight="1" x14ac:dyDescent="0.3">
      <c r="A63" s="571" t="s">
        <v>451</v>
      </c>
      <c r="B63" s="572" t="s">
        <v>452</v>
      </c>
      <c r="C63" s="575" t="s">
        <v>462</v>
      </c>
      <c r="D63" s="613" t="s">
        <v>463</v>
      </c>
      <c r="E63" s="575" t="s">
        <v>641</v>
      </c>
      <c r="F63" s="613" t="s">
        <v>642</v>
      </c>
      <c r="G63" s="575" t="s">
        <v>711</v>
      </c>
      <c r="H63" s="575" t="s">
        <v>712</v>
      </c>
      <c r="I63" s="592">
        <v>338.38692028737546</v>
      </c>
      <c r="J63" s="592">
        <v>11</v>
      </c>
      <c r="K63" s="593">
        <v>3722.2561231611298</v>
      </c>
    </row>
    <row r="64" spans="1:11" ht="14.4" customHeight="1" x14ac:dyDescent="0.3">
      <c r="A64" s="571" t="s">
        <v>451</v>
      </c>
      <c r="B64" s="572" t="s">
        <v>452</v>
      </c>
      <c r="C64" s="575" t="s">
        <v>462</v>
      </c>
      <c r="D64" s="613" t="s">
        <v>463</v>
      </c>
      <c r="E64" s="575" t="s">
        <v>641</v>
      </c>
      <c r="F64" s="613" t="s">
        <v>642</v>
      </c>
      <c r="G64" s="575" t="s">
        <v>713</v>
      </c>
      <c r="H64" s="575" t="s">
        <v>714</v>
      </c>
      <c r="I64" s="592">
        <v>284.25894383021762</v>
      </c>
      <c r="J64" s="592">
        <v>76</v>
      </c>
      <c r="K64" s="593">
        <v>22393.100036621094</v>
      </c>
    </row>
    <row r="65" spans="1:11" ht="14.4" customHeight="1" x14ac:dyDescent="0.3">
      <c r="A65" s="571" t="s">
        <v>451</v>
      </c>
      <c r="B65" s="572" t="s">
        <v>452</v>
      </c>
      <c r="C65" s="575" t="s">
        <v>462</v>
      </c>
      <c r="D65" s="613" t="s">
        <v>463</v>
      </c>
      <c r="E65" s="575" t="s">
        <v>641</v>
      </c>
      <c r="F65" s="613" t="s">
        <v>642</v>
      </c>
      <c r="G65" s="575" t="s">
        <v>715</v>
      </c>
      <c r="H65" s="575" t="s">
        <v>716</v>
      </c>
      <c r="I65" s="592">
        <v>15554</v>
      </c>
      <c r="J65" s="592">
        <v>1</v>
      </c>
      <c r="K65" s="593">
        <v>15554</v>
      </c>
    </row>
    <row r="66" spans="1:11" ht="14.4" customHeight="1" x14ac:dyDescent="0.3">
      <c r="A66" s="571" t="s">
        <v>451</v>
      </c>
      <c r="B66" s="572" t="s">
        <v>452</v>
      </c>
      <c r="C66" s="575" t="s">
        <v>462</v>
      </c>
      <c r="D66" s="613" t="s">
        <v>463</v>
      </c>
      <c r="E66" s="575" t="s">
        <v>641</v>
      </c>
      <c r="F66" s="613" t="s">
        <v>642</v>
      </c>
      <c r="G66" s="575" t="s">
        <v>717</v>
      </c>
      <c r="H66" s="575" t="s">
        <v>718</v>
      </c>
      <c r="I66" s="592">
        <v>800.45821218352739</v>
      </c>
      <c r="J66" s="592">
        <v>2</v>
      </c>
      <c r="K66" s="593">
        <v>1600.9164243670548</v>
      </c>
    </row>
    <row r="67" spans="1:11" ht="14.4" customHeight="1" x14ac:dyDescent="0.3">
      <c r="A67" s="571" t="s">
        <v>451</v>
      </c>
      <c r="B67" s="572" t="s">
        <v>452</v>
      </c>
      <c r="C67" s="575" t="s">
        <v>462</v>
      </c>
      <c r="D67" s="613" t="s">
        <v>463</v>
      </c>
      <c r="E67" s="575" t="s">
        <v>641</v>
      </c>
      <c r="F67" s="613" t="s">
        <v>642</v>
      </c>
      <c r="G67" s="575" t="s">
        <v>719</v>
      </c>
      <c r="H67" s="575" t="s">
        <v>720</v>
      </c>
      <c r="I67" s="592">
        <v>357.39931201109766</v>
      </c>
      <c r="J67" s="592">
        <v>6</v>
      </c>
      <c r="K67" s="593">
        <v>2144.395872066586</v>
      </c>
    </row>
    <row r="68" spans="1:11" ht="14.4" customHeight="1" x14ac:dyDescent="0.3">
      <c r="A68" s="571" t="s">
        <v>451</v>
      </c>
      <c r="B68" s="572" t="s">
        <v>452</v>
      </c>
      <c r="C68" s="575" t="s">
        <v>462</v>
      </c>
      <c r="D68" s="613" t="s">
        <v>463</v>
      </c>
      <c r="E68" s="575" t="s">
        <v>641</v>
      </c>
      <c r="F68" s="613" t="s">
        <v>642</v>
      </c>
      <c r="G68" s="575" t="s">
        <v>721</v>
      </c>
      <c r="H68" s="575" t="s">
        <v>722</v>
      </c>
      <c r="I68" s="592">
        <v>211.02999877929687</v>
      </c>
      <c r="J68" s="592">
        <v>10</v>
      </c>
      <c r="K68" s="593">
        <v>2110.280029296875</v>
      </c>
    </row>
    <row r="69" spans="1:11" ht="14.4" customHeight="1" x14ac:dyDescent="0.3">
      <c r="A69" s="571" t="s">
        <v>451</v>
      </c>
      <c r="B69" s="572" t="s">
        <v>452</v>
      </c>
      <c r="C69" s="575" t="s">
        <v>462</v>
      </c>
      <c r="D69" s="613" t="s">
        <v>463</v>
      </c>
      <c r="E69" s="575" t="s">
        <v>641</v>
      </c>
      <c r="F69" s="613" t="s">
        <v>642</v>
      </c>
      <c r="G69" s="575" t="s">
        <v>723</v>
      </c>
      <c r="H69" s="575" t="s">
        <v>724</v>
      </c>
      <c r="I69" s="592">
        <v>3489.14990234375</v>
      </c>
      <c r="J69" s="592">
        <v>1</v>
      </c>
      <c r="K69" s="593">
        <v>3489.14990234375</v>
      </c>
    </row>
    <row r="70" spans="1:11" ht="14.4" customHeight="1" x14ac:dyDescent="0.3">
      <c r="A70" s="571" t="s">
        <v>451</v>
      </c>
      <c r="B70" s="572" t="s">
        <v>452</v>
      </c>
      <c r="C70" s="575" t="s">
        <v>462</v>
      </c>
      <c r="D70" s="613" t="s">
        <v>463</v>
      </c>
      <c r="E70" s="575" t="s">
        <v>641</v>
      </c>
      <c r="F70" s="613" t="s">
        <v>642</v>
      </c>
      <c r="G70" s="575" t="s">
        <v>725</v>
      </c>
      <c r="H70" s="575" t="s">
        <v>726</v>
      </c>
      <c r="I70" s="592">
        <v>7332.7099609375</v>
      </c>
      <c r="J70" s="592">
        <v>1</v>
      </c>
      <c r="K70" s="593">
        <v>7332.7099609375</v>
      </c>
    </row>
    <row r="71" spans="1:11" ht="14.4" customHeight="1" x14ac:dyDescent="0.3">
      <c r="A71" s="571" t="s">
        <v>451</v>
      </c>
      <c r="B71" s="572" t="s">
        <v>452</v>
      </c>
      <c r="C71" s="575" t="s">
        <v>462</v>
      </c>
      <c r="D71" s="613" t="s">
        <v>463</v>
      </c>
      <c r="E71" s="575" t="s">
        <v>641</v>
      </c>
      <c r="F71" s="613" t="s">
        <v>642</v>
      </c>
      <c r="G71" s="575" t="s">
        <v>727</v>
      </c>
      <c r="H71" s="575" t="s">
        <v>728</v>
      </c>
      <c r="I71" s="592">
        <v>14862.81982421875</v>
      </c>
      <c r="J71" s="592">
        <v>2</v>
      </c>
      <c r="K71" s="593">
        <v>29725.6396484375</v>
      </c>
    </row>
    <row r="72" spans="1:11" ht="14.4" customHeight="1" x14ac:dyDescent="0.3">
      <c r="A72" s="571" t="s">
        <v>451</v>
      </c>
      <c r="B72" s="572" t="s">
        <v>452</v>
      </c>
      <c r="C72" s="575" t="s">
        <v>462</v>
      </c>
      <c r="D72" s="613" t="s">
        <v>463</v>
      </c>
      <c r="E72" s="575" t="s">
        <v>641</v>
      </c>
      <c r="F72" s="613" t="s">
        <v>642</v>
      </c>
      <c r="G72" s="575" t="s">
        <v>729</v>
      </c>
      <c r="H72" s="575" t="s">
        <v>730</v>
      </c>
      <c r="I72" s="592">
        <v>29330.830078125</v>
      </c>
      <c r="J72" s="592">
        <v>1</v>
      </c>
      <c r="K72" s="593">
        <v>29330.830078125</v>
      </c>
    </row>
    <row r="73" spans="1:11" ht="14.4" customHeight="1" x14ac:dyDescent="0.3">
      <c r="A73" s="571" t="s">
        <v>451</v>
      </c>
      <c r="B73" s="572" t="s">
        <v>452</v>
      </c>
      <c r="C73" s="575" t="s">
        <v>462</v>
      </c>
      <c r="D73" s="613" t="s">
        <v>463</v>
      </c>
      <c r="E73" s="575" t="s">
        <v>641</v>
      </c>
      <c r="F73" s="613" t="s">
        <v>642</v>
      </c>
      <c r="G73" s="575" t="s">
        <v>731</v>
      </c>
      <c r="H73" s="575" t="s">
        <v>732</v>
      </c>
      <c r="I73" s="592">
        <v>15127.83984375</v>
      </c>
      <c r="J73" s="592">
        <v>1</v>
      </c>
      <c r="K73" s="593">
        <v>15127.83984375</v>
      </c>
    </row>
    <row r="74" spans="1:11" ht="14.4" customHeight="1" x14ac:dyDescent="0.3">
      <c r="A74" s="571" t="s">
        <v>451</v>
      </c>
      <c r="B74" s="572" t="s">
        <v>452</v>
      </c>
      <c r="C74" s="575" t="s">
        <v>462</v>
      </c>
      <c r="D74" s="613" t="s">
        <v>463</v>
      </c>
      <c r="E74" s="575" t="s">
        <v>641</v>
      </c>
      <c r="F74" s="613" t="s">
        <v>642</v>
      </c>
      <c r="G74" s="575" t="s">
        <v>733</v>
      </c>
      <c r="H74" s="575" t="s">
        <v>734</v>
      </c>
      <c r="I74" s="592">
        <v>13938.2099609375</v>
      </c>
      <c r="J74" s="592">
        <v>1</v>
      </c>
      <c r="K74" s="593">
        <v>13938.2099609375</v>
      </c>
    </row>
    <row r="75" spans="1:11" ht="14.4" customHeight="1" x14ac:dyDescent="0.3">
      <c r="A75" s="571" t="s">
        <v>451</v>
      </c>
      <c r="B75" s="572" t="s">
        <v>452</v>
      </c>
      <c r="C75" s="575" t="s">
        <v>462</v>
      </c>
      <c r="D75" s="613" t="s">
        <v>463</v>
      </c>
      <c r="E75" s="575" t="s">
        <v>641</v>
      </c>
      <c r="F75" s="613" t="s">
        <v>642</v>
      </c>
      <c r="G75" s="575" t="s">
        <v>735</v>
      </c>
      <c r="H75" s="575" t="s">
        <v>736</v>
      </c>
      <c r="I75" s="592">
        <v>15060.2099609375</v>
      </c>
      <c r="J75" s="592">
        <v>1</v>
      </c>
      <c r="K75" s="593">
        <v>15060.2099609375</v>
      </c>
    </row>
    <row r="76" spans="1:11" ht="14.4" customHeight="1" x14ac:dyDescent="0.3">
      <c r="A76" s="571" t="s">
        <v>451</v>
      </c>
      <c r="B76" s="572" t="s">
        <v>452</v>
      </c>
      <c r="C76" s="575" t="s">
        <v>462</v>
      </c>
      <c r="D76" s="613" t="s">
        <v>463</v>
      </c>
      <c r="E76" s="575" t="s">
        <v>641</v>
      </c>
      <c r="F76" s="613" t="s">
        <v>642</v>
      </c>
      <c r="G76" s="575" t="s">
        <v>737</v>
      </c>
      <c r="H76" s="575" t="s">
        <v>738</v>
      </c>
      <c r="I76" s="592">
        <v>7332.7099609375</v>
      </c>
      <c r="J76" s="592">
        <v>1</v>
      </c>
      <c r="K76" s="593">
        <v>7332.7099609375</v>
      </c>
    </row>
    <row r="77" spans="1:11" ht="14.4" customHeight="1" x14ac:dyDescent="0.3">
      <c r="A77" s="571" t="s">
        <v>451</v>
      </c>
      <c r="B77" s="572" t="s">
        <v>452</v>
      </c>
      <c r="C77" s="575" t="s">
        <v>462</v>
      </c>
      <c r="D77" s="613" t="s">
        <v>463</v>
      </c>
      <c r="E77" s="575" t="s">
        <v>641</v>
      </c>
      <c r="F77" s="613" t="s">
        <v>642</v>
      </c>
      <c r="G77" s="575" t="s">
        <v>739</v>
      </c>
      <c r="H77" s="575" t="s">
        <v>740</v>
      </c>
      <c r="I77" s="592">
        <v>14665.419921875</v>
      </c>
      <c r="J77" s="592">
        <v>1</v>
      </c>
      <c r="K77" s="593">
        <v>14665.419921875</v>
      </c>
    </row>
    <row r="78" spans="1:11" ht="14.4" customHeight="1" x14ac:dyDescent="0.3">
      <c r="A78" s="571" t="s">
        <v>451</v>
      </c>
      <c r="B78" s="572" t="s">
        <v>452</v>
      </c>
      <c r="C78" s="575" t="s">
        <v>462</v>
      </c>
      <c r="D78" s="613" t="s">
        <v>463</v>
      </c>
      <c r="E78" s="575" t="s">
        <v>641</v>
      </c>
      <c r="F78" s="613" t="s">
        <v>642</v>
      </c>
      <c r="G78" s="575" t="s">
        <v>741</v>
      </c>
      <c r="H78" s="575" t="s">
        <v>742</v>
      </c>
      <c r="I78" s="592">
        <v>7530.10986328125</v>
      </c>
      <c r="J78" s="592">
        <v>1</v>
      </c>
      <c r="K78" s="593">
        <v>7530.10986328125</v>
      </c>
    </row>
    <row r="79" spans="1:11" ht="14.4" customHeight="1" x14ac:dyDescent="0.3">
      <c r="A79" s="571" t="s">
        <v>451</v>
      </c>
      <c r="B79" s="572" t="s">
        <v>452</v>
      </c>
      <c r="C79" s="575" t="s">
        <v>462</v>
      </c>
      <c r="D79" s="613" t="s">
        <v>463</v>
      </c>
      <c r="E79" s="575" t="s">
        <v>641</v>
      </c>
      <c r="F79" s="613" t="s">
        <v>642</v>
      </c>
      <c r="G79" s="575" t="s">
        <v>743</v>
      </c>
      <c r="H79" s="575" t="s">
        <v>744</v>
      </c>
      <c r="I79" s="592">
        <v>7563.93017578125</v>
      </c>
      <c r="J79" s="592">
        <v>1</v>
      </c>
      <c r="K79" s="593">
        <v>7563.93017578125</v>
      </c>
    </row>
    <row r="80" spans="1:11" ht="14.4" customHeight="1" x14ac:dyDescent="0.3">
      <c r="A80" s="571" t="s">
        <v>451</v>
      </c>
      <c r="B80" s="572" t="s">
        <v>452</v>
      </c>
      <c r="C80" s="575" t="s">
        <v>462</v>
      </c>
      <c r="D80" s="613" t="s">
        <v>463</v>
      </c>
      <c r="E80" s="575" t="s">
        <v>641</v>
      </c>
      <c r="F80" s="613" t="s">
        <v>642</v>
      </c>
      <c r="G80" s="575" t="s">
        <v>745</v>
      </c>
      <c r="H80" s="575" t="s">
        <v>746</v>
      </c>
      <c r="I80" s="592">
        <v>7530.10986328125</v>
      </c>
      <c r="J80" s="592">
        <v>1</v>
      </c>
      <c r="K80" s="593">
        <v>7530.10986328125</v>
      </c>
    </row>
    <row r="81" spans="1:11" ht="14.4" customHeight="1" x14ac:dyDescent="0.3">
      <c r="A81" s="571" t="s">
        <v>451</v>
      </c>
      <c r="B81" s="572" t="s">
        <v>452</v>
      </c>
      <c r="C81" s="575" t="s">
        <v>462</v>
      </c>
      <c r="D81" s="613" t="s">
        <v>463</v>
      </c>
      <c r="E81" s="575" t="s">
        <v>641</v>
      </c>
      <c r="F81" s="613" t="s">
        <v>642</v>
      </c>
      <c r="G81" s="575" t="s">
        <v>747</v>
      </c>
      <c r="H81" s="575" t="s">
        <v>748</v>
      </c>
      <c r="I81" s="592">
        <v>7332.7099609375</v>
      </c>
      <c r="J81" s="592">
        <v>1</v>
      </c>
      <c r="K81" s="593">
        <v>7332.7099609375</v>
      </c>
    </row>
    <row r="82" spans="1:11" ht="14.4" customHeight="1" x14ac:dyDescent="0.3">
      <c r="A82" s="571" t="s">
        <v>451</v>
      </c>
      <c r="B82" s="572" t="s">
        <v>452</v>
      </c>
      <c r="C82" s="575" t="s">
        <v>462</v>
      </c>
      <c r="D82" s="613" t="s">
        <v>463</v>
      </c>
      <c r="E82" s="575" t="s">
        <v>641</v>
      </c>
      <c r="F82" s="613" t="s">
        <v>642</v>
      </c>
      <c r="G82" s="575" t="s">
        <v>749</v>
      </c>
      <c r="H82" s="575" t="s">
        <v>750</v>
      </c>
      <c r="I82" s="592">
        <v>7332.7099609375</v>
      </c>
      <c r="J82" s="592">
        <v>1</v>
      </c>
      <c r="K82" s="593">
        <v>7332.7099609375</v>
      </c>
    </row>
    <row r="83" spans="1:11" ht="14.4" customHeight="1" x14ac:dyDescent="0.3">
      <c r="A83" s="571" t="s">
        <v>451</v>
      </c>
      <c r="B83" s="572" t="s">
        <v>452</v>
      </c>
      <c r="C83" s="575" t="s">
        <v>462</v>
      </c>
      <c r="D83" s="613" t="s">
        <v>463</v>
      </c>
      <c r="E83" s="575" t="s">
        <v>641</v>
      </c>
      <c r="F83" s="613" t="s">
        <v>642</v>
      </c>
      <c r="G83" s="575" t="s">
        <v>751</v>
      </c>
      <c r="H83" s="575" t="s">
        <v>752</v>
      </c>
      <c r="I83" s="592">
        <v>7332.7099609375</v>
      </c>
      <c r="J83" s="592">
        <v>1</v>
      </c>
      <c r="K83" s="593">
        <v>7332.7099609375</v>
      </c>
    </row>
    <row r="84" spans="1:11" ht="14.4" customHeight="1" x14ac:dyDescent="0.3">
      <c r="A84" s="571" t="s">
        <v>451</v>
      </c>
      <c r="B84" s="572" t="s">
        <v>452</v>
      </c>
      <c r="C84" s="575" t="s">
        <v>462</v>
      </c>
      <c r="D84" s="613" t="s">
        <v>463</v>
      </c>
      <c r="E84" s="575" t="s">
        <v>641</v>
      </c>
      <c r="F84" s="613" t="s">
        <v>642</v>
      </c>
      <c r="G84" s="575" t="s">
        <v>753</v>
      </c>
      <c r="H84" s="575" t="s">
        <v>754</v>
      </c>
      <c r="I84" s="592">
        <v>7530.10986328125</v>
      </c>
      <c r="J84" s="592">
        <v>1</v>
      </c>
      <c r="K84" s="593">
        <v>7530.10986328125</v>
      </c>
    </row>
    <row r="85" spans="1:11" ht="14.4" customHeight="1" x14ac:dyDescent="0.3">
      <c r="A85" s="571" t="s">
        <v>451</v>
      </c>
      <c r="B85" s="572" t="s">
        <v>452</v>
      </c>
      <c r="C85" s="575" t="s">
        <v>462</v>
      </c>
      <c r="D85" s="613" t="s">
        <v>463</v>
      </c>
      <c r="E85" s="575" t="s">
        <v>641</v>
      </c>
      <c r="F85" s="613" t="s">
        <v>642</v>
      </c>
      <c r="G85" s="575" t="s">
        <v>755</v>
      </c>
      <c r="H85" s="575" t="s">
        <v>756</v>
      </c>
      <c r="I85" s="592">
        <v>15584.7998046875</v>
      </c>
      <c r="J85" s="592">
        <v>1</v>
      </c>
      <c r="K85" s="593">
        <v>15584.7998046875</v>
      </c>
    </row>
    <row r="86" spans="1:11" ht="14.4" customHeight="1" x14ac:dyDescent="0.3">
      <c r="A86" s="571" t="s">
        <v>451</v>
      </c>
      <c r="B86" s="572" t="s">
        <v>452</v>
      </c>
      <c r="C86" s="575" t="s">
        <v>462</v>
      </c>
      <c r="D86" s="613" t="s">
        <v>463</v>
      </c>
      <c r="E86" s="575" t="s">
        <v>641</v>
      </c>
      <c r="F86" s="613" t="s">
        <v>642</v>
      </c>
      <c r="G86" s="575" t="s">
        <v>757</v>
      </c>
      <c r="H86" s="575" t="s">
        <v>758</v>
      </c>
      <c r="I86" s="592">
        <v>251.42783549656161</v>
      </c>
      <c r="J86" s="592">
        <v>29</v>
      </c>
      <c r="K86" s="593">
        <v>7203.379813449319</v>
      </c>
    </row>
    <row r="87" spans="1:11" ht="14.4" customHeight="1" x14ac:dyDescent="0.3">
      <c r="A87" s="571" t="s">
        <v>451</v>
      </c>
      <c r="B87" s="572" t="s">
        <v>452</v>
      </c>
      <c r="C87" s="575" t="s">
        <v>462</v>
      </c>
      <c r="D87" s="613" t="s">
        <v>463</v>
      </c>
      <c r="E87" s="575" t="s">
        <v>641</v>
      </c>
      <c r="F87" s="613" t="s">
        <v>642</v>
      </c>
      <c r="G87" s="575" t="s">
        <v>759</v>
      </c>
      <c r="H87" s="575" t="s">
        <v>760</v>
      </c>
      <c r="I87" s="592">
        <v>224.83706824053547</v>
      </c>
      <c r="J87" s="592">
        <v>1</v>
      </c>
      <c r="K87" s="593">
        <v>224.83706824053547</v>
      </c>
    </row>
    <row r="88" spans="1:11" ht="14.4" customHeight="1" x14ac:dyDescent="0.3">
      <c r="A88" s="571" t="s">
        <v>451</v>
      </c>
      <c r="B88" s="572" t="s">
        <v>452</v>
      </c>
      <c r="C88" s="575" t="s">
        <v>462</v>
      </c>
      <c r="D88" s="613" t="s">
        <v>463</v>
      </c>
      <c r="E88" s="575" t="s">
        <v>641</v>
      </c>
      <c r="F88" s="613" t="s">
        <v>642</v>
      </c>
      <c r="G88" s="575" t="s">
        <v>761</v>
      </c>
      <c r="H88" s="575" t="s">
        <v>762</v>
      </c>
      <c r="I88" s="592">
        <v>4915.02001953125</v>
      </c>
      <c r="J88" s="592">
        <v>1</v>
      </c>
      <c r="K88" s="593">
        <v>4915.02001953125</v>
      </c>
    </row>
    <row r="89" spans="1:11" ht="14.4" customHeight="1" x14ac:dyDescent="0.3">
      <c r="A89" s="571" t="s">
        <v>451</v>
      </c>
      <c r="B89" s="572" t="s">
        <v>452</v>
      </c>
      <c r="C89" s="575" t="s">
        <v>462</v>
      </c>
      <c r="D89" s="613" t="s">
        <v>463</v>
      </c>
      <c r="E89" s="575" t="s">
        <v>641</v>
      </c>
      <c r="F89" s="613" t="s">
        <v>642</v>
      </c>
      <c r="G89" s="575" t="s">
        <v>763</v>
      </c>
      <c r="H89" s="575" t="s">
        <v>764</v>
      </c>
      <c r="I89" s="592">
        <v>4997.31982421875</v>
      </c>
      <c r="J89" s="592">
        <v>1</v>
      </c>
      <c r="K89" s="593">
        <v>4997.31982421875</v>
      </c>
    </row>
    <row r="90" spans="1:11" ht="14.4" customHeight="1" x14ac:dyDescent="0.3">
      <c r="A90" s="571" t="s">
        <v>451</v>
      </c>
      <c r="B90" s="572" t="s">
        <v>452</v>
      </c>
      <c r="C90" s="575" t="s">
        <v>462</v>
      </c>
      <c r="D90" s="613" t="s">
        <v>463</v>
      </c>
      <c r="E90" s="575" t="s">
        <v>641</v>
      </c>
      <c r="F90" s="613" t="s">
        <v>642</v>
      </c>
      <c r="G90" s="575" t="s">
        <v>765</v>
      </c>
      <c r="H90" s="575" t="s">
        <v>766</v>
      </c>
      <c r="I90" s="592">
        <v>1064.800048828125</v>
      </c>
      <c r="J90" s="592">
        <v>1</v>
      </c>
      <c r="K90" s="593">
        <v>1064.800048828125</v>
      </c>
    </row>
    <row r="91" spans="1:11" ht="14.4" customHeight="1" x14ac:dyDescent="0.3">
      <c r="A91" s="571" t="s">
        <v>451</v>
      </c>
      <c r="B91" s="572" t="s">
        <v>452</v>
      </c>
      <c r="C91" s="575" t="s">
        <v>462</v>
      </c>
      <c r="D91" s="613" t="s">
        <v>463</v>
      </c>
      <c r="E91" s="575" t="s">
        <v>583</v>
      </c>
      <c r="F91" s="613" t="s">
        <v>584</v>
      </c>
      <c r="G91" s="575" t="s">
        <v>767</v>
      </c>
      <c r="H91" s="575" t="s">
        <v>768</v>
      </c>
      <c r="I91" s="592">
        <v>2.1500000953674316</v>
      </c>
      <c r="J91" s="592">
        <v>2048</v>
      </c>
      <c r="K91" s="593">
        <v>4394.72021484375</v>
      </c>
    </row>
    <row r="92" spans="1:11" ht="14.4" customHeight="1" x14ac:dyDescent="0.3">
      <c r="A92" s="571" t="s">
        <v>451</v>
      </c>
      <c r="B92" s="572" t="s">
        <v>452</v>
      </c>
      <c r="C92" s="575" t="s">
        <v>462</v>
      </c>
      <c r="D92" s="613" t="s">
        <v>463</v>
      </c>
      <c r="E92" s="575" t="s">
        <v>583</v>
      </c>
      <c r="F92" s="613" t="s">
        <v>584</v>
      </c>
      <c r="G92" s="575" t="s">
        <v>769</v>
      </c>
      <c r="H92" s="575" t="s">
        <v>770</v>
      </c>
      <c r="I92" s="592">
        <v>39.200000762939453</v>
      </c>
      <c r="J92" s="592">
        <v>5</v>
      </c>
      <c r="K92" s="593">
        <v>196.02000427246094</v>
      </c>
    </row>
    <row r="93" spans="1:11" ht="14.4" customHeight="1" x14ac:dyDescent="0.3">
      <c r="A93" s="571" t="s">
        <v>451</v>
      </c>
      <c r="B93" s="572" t="s">
        <v>452</v>
      </c>
      <c r="C93" s="575" t="s">
        <v>462</v>
      </c>
      <c r="D93" s="613" t="s">
        <v>463</v>
      </c>
      <c r="E93" s="575" t="s">
        <v>583</v>
      </c>
      <c r="F93" s="613" t="s">
        <v>584</v>
      </c>
      <c r="G93" s="575" t="s">
        <v>771</v>
      </c>
      <c r="H93" s="575" t="s">
        <v>772</v>
      </c>
      <c r="I93" s="592">
        <v>0.66333333651224768</v>
      </c>
      <c r="J93" s="592">
        <v>1500</v>
      </c>
      <c r="K93" s="593">
        <v>990.4000244140625</v>
      </c>
    </row>
    <row r="94" spans="1:11" ht="14.4" customHeight="1" x14ac:dyDescent="0.3">
      <c r="A94" s="571" t="s">
        <v>451</v>
      </c>
      <c r="B94" s="572" t="s">
        <v>452</v>
      </c>
      <c r="C94" s="575" t="s">
        <v>462</v>
      </c>
      <c r="D94" s="613" t="s">
        <v>463</v>
      </c>
      <c r="E94" s="575" t="s">
        <v>583</v>
      </c>
      <c r="F94" s="613" t="s">
        <v>584</v>
      </c>
      <c r="G94" s="575" t="s">
        <v>773</v>
      </c>
      <c r="H94" s="575" t="s">
        <v>774</v>
      </c>
      <c r="I94" s="592">
        <v>1.4120000362396241</v>
      </c>
      <c r="J94" s="592">
        <v>10000</v>
      </c>
      <c r="K94" s="593">
        <v>13535.06005859375</v>
      </c>
    </row>
    <row r="95" spans="1:11" ht="14.4" customHeight="1" x14ac:dyDescent="0.3">
      <c r="A95" s="571" t="s">
        <v>451</v>
      </c>
      <c r="B95" s="572" t="s">
        <v>452</v>
      </c>
      <c r="C95" s="575" t="s">
        <v>462</v>
      </c>
      <c r="D95" s="613" t="s">
        <v>463</v>
      </c>
      <c r="E95" s="575" t="s">
        <v>583</v>
      </c>
      <c r="F95" s="613" t="s">
        <v>584</v>
      </c>
      <c r="G95" s="575" t="s">
        <v>775</v>
      </c>
      <c r="H95" s="575" t="s">
        <v>776</v>
      </c>
      <c r="I95" s="592">
        <v>12.829999923706055</v>
      </c>
      <c r="J95" s="592">
        <v>200</v>
      </c>
      <c r="K95" s="593">
        <v>2565.199951171875</v>
      </c>
    </row>
    <row r="96" spans="1:11" ht="14.4" customHeight="1" x14ac:dyDescent="0.3">
      <c r="A96" s="571" t="s">
        <v>451</v>
      </c>
      <c r="B96" s="572" t="s">
        <v>452</v>
      </c>
      <c r="C96" s="575" t="s">
        <v>462</v>
      </c>
      <c r="D96" s="613" t="s">
        <v>463</v>
      </c>
      <c r="E96" s="575" t="s">
        <v>583</v>
      </c>
      <c r="F96" s="613" t="s">
        <v>584</v>
      </c>
      <c r="G96" s="575" t="s">
        <v>777</v>
      </c>
      <c r="H96" s="575" t="s">
        <v>778</v>
      </c>
      <c r="I96" s="592">
        <v>1.5466666618982952</v>
      </c>
      <c r="J96" s="592">
        <v>2100</v>
      </c>
      <c r="K96" s="593">
        <v>3245.52001953125</v>
      </c>
    </row>
    <row r="97" spans="1:11" ht="14.4" customHeight="1" x14ac:dyDescent="0.3">
      <c r="A97" s="571" t="s">
        <v>451</v>
      </c>
      <c r="B97" s="572" t="s">
        <v>452</v>
      </c>
      <c r="C97" s="575" t="s">
        <v>462</v>
      </c>
      <c r="D97" s="613" t="s">
        <v>463</v>
      </c>
      <c r="E97" s="575" t="s">
        <v>583</v>
      </c>
      <c r="F97" s="613" t="s">
        <v>584</v>
      </c>
      <c r="G97" s="575" t="s">
        <v>779</v>
      </c>
      <c r="H97" s="575" t="s">
        <v>780</v>
      </c>
      <c r="I97" s="592">
        <v>1.3899999856948853</v>
      </c>
      <c r="J97" s="592">
        <v>3840</v>
      </c>
      <c r="K97" s="593">
        <v>5336.10009765625</v>
      </c>
    </row>
    <row r="98" spans="1:11" ht="14.4" customHeight="1" x14ac:dyDescent="0.3">
      <c r="A98" s="571" t="s">
        <v>451</v>
      </c>
      <c r="B98" s="572" t="s">
        <v>452</v>
      </c>
      <c r="C98" s="575" t="s">
        <v>462</v>
      </c>
      <c r="D98" s="613" t="s">
        <v>463</v>
      </c>
      <c r="E98" s="575" t="s">
        <v>583</v>
      </c>
      <c r="F98" s="613" t="s">
        <v>584</v>
      </c>
      <c r="G98" s="575" t="s">
        <v>781</v>
      </c>
      <c r="H98" s="575" t="s">
        <v>782</v>
      </c>
      <c r="I98" s="592">
        <v>1.8899999856948853</v>
      </c>
      <c r="J98" s="592">
        <v>2880</v>
      </c>
      <c r="K98" s="593">
        <v>5455.89013671875</v>
      </c>
    </row>
    <row r="99" spans="1:11" ht="14.4" customHeight="1" x14ac:dyDescent="0.3">
      <c r="A99" s="571" t="s">
        <v>451</v>
      </c>
      <c r="B99" s="572" t="s">
        <v>452</v>
      </c>
      <c r="C99" s="575" t="s">
        <v>462</v>
      </c>
      <c r="D99" s="613" t="s">
        <v>463</v>
      </c>
      <c r="E99" s="575" t="s">
        <v>583</v>
      </c>
      <c r="F99" s="613" t="s">
        <v>584</v>
      </c>
      <c r="G99" s="575" t="s">
        <v>783</v>
      </c>
      <c r="H99" s="575" t="s">
        <v>784</v>
      </c>
      <c r="I99" s="592">
        <v>0.2800000011920929</v>
      </c>
      <c r="J99" s="592">
        <v>2000</v>
      </c>
      <c r="K99" s="593">
        <v>556.5999755859375</v>
      </c>
    </row>
    <row r="100" spans="1:11" ht="14.4" customHeight="1" x14ac:dyDescent="0.3">
      <c r="A100" s="571" t="s">
        <v>451</v>
      </c>
      <c r="B100" s="572" t="s">
        <v>452</v>
      </c>
      <c r="C100" s="575" t="s">
        <v>462</v>
      </c>
      <c r="D100" s="613" t="s">
        <v>463</v>
      </c>
      <c r="E100" s="575" t="s">
        <v>583</v>
      </c>
      <c r="F100" s="613" t="s">
        <v>584</v>
      </c>
      <c r="G100" s="575" t="s">
        <v>785</v>
      </c>
      <c r="H100" s="575" t="s">
        <v>786</v>
      </c>
      <c r="I100" s="592">
        <v>0.32600000500679016</v>
      </c>
      <c r="J100" s="592">
        <v>10000</v>
      </c>
      <c r="K100" s="593">
        <v>3254.1400146484375</v>
      </c>
    </row>
    <row r="101" spans="1:11" ht="14.4" customHeight="1" x14ac:dyDescent="0.3">
      <c r="A101" s="571" t="s">
        <v>451</v>
      </c>
      <c r="B101" s="572" t="s">
        <v>452</v>
      </c>
      <c r="C101" s="575" t="s">
        <v>462</v>
      </c>
      <c r="D101" s="613" t="s">
        <v>463</v>
      </c>
      <c r="E101" s="575" t="s">
        <v>583</v>
      </c>
      <c r="F101" s="613" t="s">
        <v>584</v>
      </c>
      <c r="G101" s="575" t="s">
        <v>787</v>
      </c>
      <c r="H101" s="575" t="s">
        <v>788</v>
      </c>
      <c r="I101" s="592">
        <v>0.5</v>
      </c>
      <c r="J101" s="592">
        <v>2000</v>
      </c>
      <c r="K101" s="593">
        <v>992.22998046875</v>
      </c>
    </row>
    <row r="102" spans="1:11" ht="14.4" customHeight="1" x14ac:dyDescent="0.3">
      <c r="A102" s="571" t="s">
        <v>451</v>
      </c>
      <c r="B102" s="572" t="s">
        <v>452</v>
      </c>
      <c r="C102" s="575" t="s">
        <v>462</v>
      </c>
      <c r="D102" s="613" t="s">
        <v>463</v>
      </c>
      <c r="E102" s="575" t="s">
        <v>583</v>
      </c>
      <c r="F102" s="613" t="s">
        <v>584</v>
      </c>
      <c r="G102" s="575" t="s">
        <v>789</v>
      </c>
      <c r="H102" s="575" t="s">
        <v>790</v>
      </c>
      <c r="I102" s="592">
        <v>2.6925000548362732</v>
      </c>
      <c r="J102" s="592">
        <v>1920</v>
      </c>
      <c r="K102" s="593">
        <v>5168.320068359375</v>
      </c>
    </row>
    <row r="103" spans="1:11" ht="14.4" customHeight="1" x14ac:dyDescent="0.3">
      <c r="A103" s="571" t="s">
        <v>451</v>
      </c>
      <c r="B103" s="572" t="s">
        <v>452</v>
      </c>
      <c r="C103" s="575" t="s">
        <v>462</v>
      </c>
      <c r="D103" s="613" t="s">
        <v>463</v>
      </c>
      <c r="E103" s="575" t="s">
        <v>583</v>
      </c>
      <c r="F103" s="613" t="s">
        <v>584</v>
      </c>
      <c r="G103" s="575" t="s">
        <v>791</v>
      </c>
      <c r="H103" s="575" t="s">
        <v>792</v>
      </c>
      <c r="I103" s="592">
        <v>2.809999942779541</v>
      </c>
      <c r="J103" s="592">
        <v>3840</v>
      </c>
      <c r="K103" s="593">
        <v>10787.18994140625</v>
      </c>
    </row>
    <row r="104" spans="1:11" ht="14.4" customHeight="1" x14ac:dyDescent="0.3">
      <c r="A104" s="571" t="s">
        <v>451</v>
      </c>
      <c r="B104" s="572" t="s">
        <v>452</v>
      </c>
      <c r="C104" s="575" t="s">
        <v>462</v>
      </c>
      <c r="D104" s="613" t="s">
        <v>463</v>
      </c>
      <c r="E104" s="575" t="s">
        <v>583</v>
      </c>
      <c r="F104" s="613" t="s">
        <v>584</v>
      </c>
      <c r="G104" s="575" t="s">
        <v>793</v>
      </c>
      <c r="H104" s="575" t="s">
        <v>794</v>
      </c>
      <c r="I104" s="592">
        <v>2.4375000596046448</v>
      </c>
      <c r="J104" s="592">
        <v>2400</v>
      </c>
      <c r="K104" s="593">
        <v>5823.2799072265625</v>
      </c>
    </row>
    <row r="105" spans="1:11" ht="14.4" customHeight="1" x14ac:dyDescent="0.3">
      <c r="A105" s="571" t="s">
        <v>451</v>
      </c>
      <c r="B105" s="572" t="s">
        <v>452</v>
      </c>
      <c r="C105" s="575" t="s">
        <v>462</v>
      </c>
      <c r="D105" s="613" t="s">
        <v>463</v>
      </c>
      <c r="E105" s="575" t="s">
        <v>583</v>
      </c>
      <c r="F105" s="613" t="s">
        <v>584</v>
      </c>
      <c r="G105" s="575" t="s">
        <v>795</v>
      </c>
      <c r="H105" s="575" t="s">
        <v>796</v>
      </c>
      <c r="I105" s="592">
        <v>0.13399999737739562</v>
      </c>
      <c r="J105" s="592">
        <v>10000</v>
      </c>
      <c r="K105" s="593">
        <v>1340</v>
      </c>
    </row>
    <row r="106" spans="1:11" ht="14.4" customHeight="1" x14ac:dyDescent="0.3">
      <c r="A106" s="571" t="s">
        <v>451</v>
      </c>
      <c r="B106" s="572" t="s">
        <v>452</v>
      </c>
      <c r="C106" s="575" t="s">
        <v>462</v>
      </c>
      <c r="D106" s="613" t="s">
        <v>463</v>
      </c>
      <c r="E106" s="575" t="s">
        <v>583</v>
      </c>
      <c r="F106" s="613" t="s">
        <v>584</v>
      </c>
      <c r="G106" s="575" t="s">
        <v>797</v>
      </c>
      <c r="H106" s="575" t="s">
        <v>798</v>
      </c>
      <c r="I106" s="592">
        <v>158.02999877929687</v>
      </c>
      <c r="J106" s="592">
        <v>2</v>
      </c>
      <c r="K106" s="593">
        <v>316.04998779296875</v>
      </c>
    </row>
    <row r="107" spans="1:11" ht="14.4" customHeight="1" x14ac:dyDescent="0.3">
      <c r="A107" s="571" t="s">
        <v>451</v>
      </c>
      <c r="B107" s="572" t="s">
        <v>452</v>
      </c>
      <c r="C107" s="575" t="s">
        <v>462</v>
      </c>
      <c r="D107" s="613" t="s">
        <v>463</v>
      </c>
      <c r="E107" s="575" t="s">
        <v>587</v>
      </c>
      <c r="F107" s="613" t="s">
        <v>588</v>
      </c>
      <c r="G107" s="575" t="s">
        <v>799</v>
      </c>
      <c r="H107" s="575" t="s">
        <v>800</v>
      </c>
      <c r="I107" s="592">
        <v>0.62999999523162842</v>
      </c>
      <c r="J107" s="592">
        <v>500</v>
      </c>
      <c r="K107" s="593">
        <v>315</v>
      </c>
    </row>
    <row r="108" spans="1:11" ht="14.4" customHeight="1" x14ac:dyDescent="0.3">
      <c r="A108" s="571" t="s">
        <v>451</v>
      </c>
      <c r="B108" s="572" t="s">
        <v>452</v>
      </c>
      <c r="C108" s="575" t="s">
        <v>462</v>
      </c>
      <c r="D108" s="613" t="s">
        <v>463</v>
      </c>
      <c r="E108" s="575" t="s">
        <v>587</v>
      </c>
      <c r="F108" s="613" t="s">
        <v>588</v>
      </c>
      <c r="G108" s="575" t="s">
        <v>801</v>
      </c>
      <c r="H108" s="575" t="s">
        <v>802</v>
      </c>
      <c r="I108" s="592">
        <v>1.4900000095367432</v>
      </c>
      <c r="J108" s="592">
        <v>300</v>
      </c>
      <c r="K108" s="593">
        <v>447</v>
      </c>
    </row>
    <row r="109" spans="1:11" ht="14.4" customHeight="1" x14ac:dyDescent="0.3">
      <c r="A109" s="571" t="s">
        <v>451</v>
      </c>
      <c r="B109" s="572" t="s">
        <v>452</v>
      </c>
      <c r="C109" s="575" t="s">
        <v>462</v>
      </c>
      <c r="D109" s="613" t="s">
        <v>463</v>
      </c>
      <c r="E109" s="575" t="s">
        <v>601</v>
      </c>
      <c r="F109" s="613" t="s">
        <v>602</v>
      </c>
      <c r="G109" s="575" t="s">
        <v>803</v>
      </c>
      <c r="H109" s="575" t="s">
        <v>804</v>
      </c>
      <c r="I109" s="592">
        <v>145.99000549316406</v>
      </c>
      <c r="J109" s="592">
        <v>23</v>
      </c>
      <c r="K109" s="593">
        <v>3357.6899719238281</v>
      </c>
    </row>
    <row r="110" spans="1:11" ht="14.4" customHeight="1" x14ac:dyDescent="0.3">
      <c r="A110" s="571" t="s">
        <v>451</v>
      </c>
      <c r="B110" s="572" t="s">
        <v>452</v>
      </c>
      <c r="C110" s="575" t="s">
        <v>462</v>
      </c>
      <c r="D110" s="613" t="s">
        <v>463</v>
      </c>
      <c r="E110" s="575" t="s">
        <v>601</v>
      </c>
      <c r="F110" s="613" t="s">
        <v>602</v>
      </c>
      <c r="G110" s="575" t="s">
        <v>805</v>
      </c>
      <c r="H110" s="575" t="s">
        <v>806</v>
      </c>
      <c r="I110" s="592">
        <v>6.5799999237060547</v>
      </c>
      <c r="J110" s="592">
        <v>500</v>
      </c>
      <c r="K110" s="593">
        <v>3288.780029296875</v>
      </c>
    </row>
    <row r="111" spans="1:11" ht="14.4" customHeight="1" x14ac:dyDescent="0.3">
      <c r="A111" s="571" t="s">
        <v>451</v>
      </c>
      <c r="B111" s="572" t="s">
        <v>452</v>
      </c>
      <c r="C111" s="575" t="s">
        <v>462</v>
      </c>
      <c r="D111" s="613" t="s">
        <v>463</v>
      </c>
      <c r="E111" s="575" t="s">
        <v>601</v>
      </c>
      <c r="F111" s="613" t="s">
        <v>602</v>
      </c>
      <c r="G111" s="575" t="s">
        <v>609</v>
      </c>
      <c r="H111" s="575" t="s">
        <v>610</v>
      </c>
      <c r="I111" s="592">
        <v>13.310000419616699</v>
      </c>
      <c r="J111" s="592">
        <v>44</v>
      </c>
      <c r="K111" s="593">
        <v>585.64002227783203</v>
      </c>
    </row>
    <row r="112" spans="1:11" ht="14.4" customHeight="1" x14ac:dyDescent="0.3">
      <c r="A112" s="571" t="s">
        <v>451</v>
      </c>
      <c r="B112" s="572" t="s">
        <v>452</v>
      </c>
      <c r="C112" s="575" t="s">
        <v>462</v>
      </c>
      <c r="D112" s="613" t="s">
        <v>463</v>
      </c>
      <c r="E112" s="575" t="s">
        <v>601</v>
      </c>
      <c r="F112" s="613" t="s">
        <v>602</v>
      </c>
      <c r="G112" s="575" t="s">
        <v>807</v>
      </c>
      <c r="H112" s="575" t="s">
        <v>808</v>
      </c>
      <c r="I112" s="592">
        <v>25.530000686645508</v>
      </c>
      <c r="J112" s="592">
        <v>36</v>
      </c>
      <c r="K112" s="593">
        <v>919.08000183105469</v>
      </c>
    </row>
    <row r="113" spans="1:11" ht="14.4" customHeight="1" x14ac:dyDescent="0.3">
      <c r="A113" s="571" t="s">
        <v>451</v>
      </c>
      <c r="B113" s="572" t="s">
        <v>452</v>
      </c>
      <c r="C113" s="575" t="s">
        <v>462</v>
      </c>
      <c r="D113" s="613" t="s">
        <v>463</v>
      </c>
      <c r="E113" s="575" t="s">
        <v>601</v>
      </c>
      <c r="F113" s="613" t="s">
        <v>602</v>
      </c>
      <c r="G113" s="575" t="s">
        <v>809</v>
      </c>
      <c r="H113" s="575" t="s">
        <v>810</v>
      </c>
      <c r="I113" s="592">
        <v>4.070000171661377</v>
      </c>
      <c r="J113" s="592">
        <v>240</v>
      </c>
      <c r="K113" s="593">
        <v>977.67999267578125</v>
      </c>
    </row>
    <row r="114" spans="1:11" ht="14.4" customHeight="1" x14ac:dyDescent="0.3">
      <c r="A114" s="571" t="s">
        <v>451</v>
      </c>
      <c r="B114" s="572" t="s">
        <v>452</v>
      </c>
      <c r="C114" s="575" t="s">
        <v>462</v>
      </c>
      <c r="D114" s="613" t="s">
        <v>463</v>
      </c>
      <c r="E114" s="575" t="s">
        <v>601</v>
      </c>
      <c r="F114" s="613" t="s">
        <v>602</v>
      </c>
      <c r="G114" s="575" t="s">
        <v>811</v>
      </c>
      <c r="H114" s="575" t="s">
        <v>812</v>
      </c>
      <c r="I114" s="592">
        <v>335.17001342773437</v>
      </c>
      <c r="J114" s="592">
        <v>2</v>
      </c>
      <c r="K114" s="593">
        <v>670.34002685546875</v>
      </c>
    </row>
    <row r="115" spans="1:11" ht="14.4" customHeight="1" x14ac:dyDescent="0.3">
      <c r="A115" s="571" t="s">
        <v>451</v>
      </c>
      <c r="B115" s="572" t="s">
        <v>452</v>
      </c>
      <c r="C115" s="575" t="s">
        <v>462</v>
      </c>
      <c r="D115" s="613" t="s">
        <v>463</v>
      </c>
      <c r="E115" s="575" t="s">
        <v>601</v>
      </c>
      <c r="F115" s="613" t="s">
        <v>602</v>
      </c>
      <c r="G115" s="575" t="s">
        <v>813</v>
      </c>
      <c r="H115" s="575" t="s">
        <v>814</v>
      </c>
      <c r="I115" s="592">
        <v>148.28999328613281</v>
      </c>
      <c r="J115" s="592">
        <v>17</v>
      </c>
      <c r="K115" s="593">
        <v>2520.85009765625</v>
      </c>
    </row>
    <row r="116" spans="1:11" ht="14.4" customHeight="1" x14ac:dyDescent="0.3">
      <c r="A116" s="571" t="s">
        <v>451</v>
      </c>
      <c r="B116" s="572" t="s">
        <v>452</v>
      </c>
      <c r="C116" s="575" t="s">
        <v>462</v>
      </c>
      <c r="D116" s="613" t="s">
        <v>463</v>
      </c>
      <c r="E116" s="575" t="s">
        <v>601</v>
      </c>
      <c r="F116" s="613" t="s">
        <v>602</v>
      </c>
      <c r="G116" s="575" t="s">
        <v>815</v>
      </c>
      <c r="H116" s="575" t="s">
        <v>816</v>
      </c>
      <c r="I116" s="592">
        <v>1113.199951171875</v>
      </c>
      <c r="J116" s="592">
        <v>4</v>
      </c>
      <c r="K116" s="593">
        <v>4452.7998046875</v>
      </c>
    </row>
    <row r="117" spans="1:11" ht="14.4" customHeight="1" x14ac:dyDescent="0.3">
      <c r="A117" s="571" t="s">
        <v>451</v>
      </c>
      <c r="B117" s="572" t="s">
        <v>452</v>
      </c>
      <c r="C117" s="575" t="s">
        <v>462</v>
      </c>
      <c r="D117" s="613" t="s">
        <v>463</v>
      </c>
      <c r="E117" s="575" t="s">
        <v>601</v>
      </c>
      <c r="F117" s="613" t="s">
        <v>602</v>
      </c>
      <c r="G117" s="575" t="s">
        <v>817</v>
      </c>
      <c r="H117" s="575" t="s">
        <v>818</v>
      </c>
      <c r="I117" s="592">
        <v>0.47999998927116394</v>
      </c>
      <c r="J117" s="592">
        <v>500</v>
      </c>
      <c r="K117" s="593">
        <v>240</v>
      </c>
    </row>
    <row r="118" spans="1:11" ht="14.4" customHeight="1" x14ac:dyDescent="0.3">
      <c r="A118" s="571" t="s">
        <v>451</v>
      </c>
      <c r="B118" s="572" t="s">
        <v>452</v>
      </c>
      <c r="C118" s="575" t="s">
        <v>462</v>
      </c>
      <c r="D118" s="613" t="s">
        <v>463</v>
      </c>
      <c r="E118" s="575" t="s">
        <v>601</v>
      </c>
      <c r="F118" s="613" t="s">
        <v>602</v>
      </c>
      <c r="G118" s="575" t="s">
        <v>819</v>
      </c>
      <c r="H118" s="575" t="s">
        <v>820</v>
      </c>
      <c r="I118" s="592">
        <v>1.6799999475479126</v>
      </c>
      <c r="J118" s="592">
        <v>100</v>
      </c>
      <c r="K118" s="593">
        <v>168</v>
      </c>
    </row>
    <row r="119" spans="1:11" ht="14.4" customHeight="1" x14ac:dyDescent="0.3">
      <c r="A119" s="571" t="s">
        <v>451</v>
      </c>
      <c r="B119" s="572" t="s">
        <v>452</v>
      </c>
      <c r="C119" s="575" t="s">
        <v>462</v>
      </c>
      <c r="D119" s="613" t="s">
        <v>463</v>
      </c>
      <c r="E119" s="575" t="s">
        <v>601</v>
      </c>
      <c r="F119" s="613" t="s">
        <v>602</v>
      </c>
      <c r="G119" s="575" t="s">
        <v>821</v>
      </c>
      <c r="H119" s="575" t="s">
        <v>822</v>
      </c>
      <c r="I119" s="592">
        <v>2.0199999809265137</v>
      </c>
      <c r="J119" s="592">
        <v>2000</v>
      </c>
      <c r="K119" s="593">
        <v>4046.8599853515625</v>
      </c>
    </row>
    <row r="120" spans="1:11" ht="14.4" customHeight="1" x14ac:dyDescent="0.3">
      <c r="A120" s="571" t="s">
        <v>451</v>
      </c>
      <c r="B120" s="572" t="s">
        <v>452</v>
      </c>
      <c r="C120" s="575" t="s">
        <v>462</v>
      </c>
      <c r="D120" s="613" t="s">
        <v>463</v>
      </c>
      <c r="E120" s="575" t="s">
        <v>601</v>
      </c>
      <c r="F120" s="613" t="s">
        <v>602</v>
      </c>
      <c r="G120" s="575" t="s">
        <v>823</v>
      </c>
      <c r="H120" s="575" t="s">
        <v>824</v>
      </c>
      <c r="I120" s="592">
        <v>0.94999998807907104</v>
      </c>
      <c r="J120" s="592">
        <v>200</v>
      </c>
      <c r="K120" s="593">
        <v>189.97999572753906</v>
      </c>
    </row>
    <row r="121" spans="1:11" ht="14.4" customHeight="1" x14ac:dyDescent="0.3">
      <c r="A121" s="571" t="s">
        <v>451</v>
      </c>
      <c r="B121" s="572" t="s">
        <v>452</v>
      </c>
      <c r="C121" s="575" t="s">
        <v>462</v>
      </c>
      <c r="D121" s="613" t="s">
        <v>463</v>
      </c>
      <c r="E121" s="575" t="s">
        <v>625</v>
      </c>
      <c r="F121" s="613" t="s">
        <v>626</v>
      </c>
      <c r="G121" s="575" t="s">
        <v>627</v>
      </c>
      <c r="H121" s="575" t="s">
        <v>628</v>
      </c>
      <c r="I121" s="592">
        <v>0.3033333420753479</v>
      </c>
      <c r="J121" s="592">
        <v>400</v>
      </c>
      <c r="K121" s="593">
        <v>121</v>
      </c>
    </row>
    <row r="122" spans="1:11" ht="14.4" customHeight="1" x14ac:dyDescent="0.3">
      <c r="A122" s="571" t="s">
        <v>451</v>
      </c>
      <c r="B122" s="572" t="s">
        <v>452</v>
      </c>
      <c r="C122" s="575" t="s">
        <v>462</v>
      </c>
      <c r="D122" s="613" t="s">
        <v>463</v>
      </c>
      <c r="E122" s="575" t="s">
        <v>631</v>
      </c>
      <c r="F122" s="613" t="s">
        <v>632</v>
      </c>
      <c r="G122" s="575" t="s">
        <v>825</v>
      </c>
      <c r="H122" s="575" t="s">
        <v>826</v>
      </c>
      <c r="I122" s="592">
        <v>7.0199999809265137</v>
      </c>
      <c r="J122" s="592">
        <v>50</v>
      </c>
      <c r="K122" s="593">
        <v>350.79998779296875</v>
      </c>
    </row>
    <row r="123" spans="1:11" ht="14.4" customHeight="1" x14ac:dyDescent="0.3">
      <c r="A123" s="571" t="s">
        <v>451</v>
      </c>
      <c r="B123" s="572" t="s">
        <v>452</v>
      </c>
      <c r="C123" s="575" t="s">
        <v>462</v>
      </c>
      <c r="D123" s="613" t="s">
        <v>463</v>
      </c>
      <c r="E123" s="575" t="s">
        <v>631</v>
      </c>
      <c r="F123" s="613" t="s">
        <v>632</v>
      </c>
      <c r="G123" s="575" t="s">
        <v>633</v>
      </c>
      <c r="H123" s="575" t="s">
        <v>634</v>
      </c>
      <c r="I123" s="592">
        <v>0.62999999523162842</v>
      </c>
      <c r="J123" s="592">
        <v>1000</v>
      </c>
      <c r="K123" s="593">
        <v>630</v>
      </c>
    </row>
    <row r="124" spans="1:11" ht="14.4" customHeight="1" x14ac:dyDescent="0.3">
      <c r="A124" s="571" t="s">
        <v>451</v>
      </c>
      <c r="B124" s="572" t="s">
        <v>452</v>
      </c>
      <c r="C124" s="575" t="s">
        <v>462</v>
      </c>
      <c r="D124" s="613" t="s">
        <v>463</v>
      </c>
      <c r="E124" s="575" t="s">
        <v>631</v>
      </c>
      <c r="F124" s="613" t="s">
        <v>632</v>
      </c>
      <c r="G124" s="575" t="s">
        <v>635</v>
      </c>
      <c r="H124" s="575" t="s">
        <v>636</v>
      </c>
      <c r="I124" s="592">
        <v>0.62749999761581421</v>
      </c>
      <c r="J124" s="592">
        <v>1800</v>
      </c>
      <c r="K124" s="593">
        <v>1130</v>
      </c>
    </row>
    <row r="125" spans="1:11" ht="14.4" customHeight="1" thickBot="1" x14ac:dyDescent="0.35">
      <c r="A125" s="579" t="s">
        <v>451</v>
      </c>
      <c r="B125" s="580" t="s">
        <v>452</v>
      </c>
      <c r="C125" s="583" t="s">
        <v>462</v>
      </c>
      <c r="D125" s="614" t="s">
        <v>463</v>
      </c>
      <c r="E125" s="583" t="s">
        <v>631</v>
      </c>
      <c r="F125" s="614" t="s">
        <v>632</v>
      </c>
      <c r="G125" s="583" t="s">
        <v>637</v>
      </c>
      <c r="H125" s="583" t="s">
        <v>638</v>
      </c>
      <c r="I125" s="594">
        <v>0.62000000476837158</v>
      </c>
      <c r="J125" s="594">
        <v>400</v>
      </c>
      <c r="K125" s="595">
        <v>248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240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239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238</v>
      </c>
      <c r="J4" s="405" t="s">
        <v>178</v>
      </c>
      <c r="K4" s="424" t="s">
        <v>237</v>
      </c>
      <c r="L4" s="425"/>
      <c r="M4" s="425"/>
      <c r="N4" s="426"/>
      <c r="O4" s="413" t="s">
        <v>236</v>
      </c>
      <c r="P4" s="416" t="s">
        <v>235</v>
      </c>
      <c r="Q4" s="416" t="s">
        <v>188</v>
      </c>
      <c r="R4" s="418" t="s">
        <v>74</v>
      </c>
      <c r="S4" s="420" t="s">
        <v>187</v>
      </c>
    </row>
    <row r="5" spans="1:19" s="311" customFormat="1" ht="19.2" customHeight="1" x14ac:dyDescent="0.3">
      <c r="A5" s="422" t="s">
        <v>234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233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174</v>
      </c>
      <c r="B6" s="400"/>
      <c r="C6" s="310">
        <f ca="1">SUM(Tabulka[01 uv_sk])/2</f>
        <v>26.526319999999998</v>
      </c>
      <c r="D6" s="308"/>
      <c r="E6" s="308"/>
      <c r="F6" s="307"/>
      <c r="G6" s="309">
        <f ca="1">SUM(Tabulka[05 h_vram])/2</f>
        <v>21016.400000000005</v>
      </c>
      <c r="H6" s="308">
        <f ca="1">SUM(Tabulka[06 h_naduv])/2</f>
        <v>9</v>
      </c>
      <c r="I6" s="308">
        <f ca="1">SUM(Tabulka[07 h_nadzk])/2</f>
        <v>198</v>
      </c>
      <c r="J6" s="307">
        <f ca="1">SUM(Tabulka[08 h_oon])/2</f>
        <v>187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6179256</v>
      </c>
      <c r="P6" s="306">
        <f ca="1">SUM(Tabulka[14_vzsk])/2</f>
        <v>55247</v>
      </c>
      <c r="Q6" s="306">
        <f ca="1">SUM(Tabulka[15_vzpl])/2</f>
        <v>22486.147878558557</v>
      </c>
      <c r="R6" s="305">
        <f ca="1">IF(Q6=0,0,P6/Q6)</f>
        <v>2.4569348337640449</v>
      </c>
      <c r="S6" s="304">
        <f ca="1">Q6-P6</f>
        <v>-32760.852121441443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5.3063200000000004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4156.0000000000009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1867522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8" s="288">
        <f ca="1">IF(Tabulka[[#This Row],[15_vzpl]]=0,"",Tabulka[[#This Row],[14_vzsk]]/Tabulka[[#This Row],[15_vzpl]])</f>
        <v>0.67773533885414905</v>
      </c>
      <c r="S8" s="287">
        <f ca="1">IF(Tabulka[[#This Row],[15_vzpl]]-Tabulka[[#This Row],[14_vzsk]]=0,"",Tabulka[[#This Row],[15_vzpl]]-Tabulka[[#This Row],[14_vzsk]])</f>
        <v>2329.9608993157381</v>
      </c>
    </row>
    <row r="9" spans="1:19" x14ac:dyDescent="0.3">
      <c r="A9" s="286">
        <v>99</v>
      </c>
      <c r="B9" s="285" t="s">
        <v>837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1.2223200000000001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918.40000000000009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225163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9" s="288">
        <f ca="1">IF(Tabulka[[#This Row],[15_vzpl]]=0,"",Tabulka[[#This Row],[14_vzsk]]/Tabulka[[#This Row],[15_vzpl]])</f>
        <v>0.67773533885414905</v>
      </c>
      <c r="S9" s="287">
        <f ca="1">IF(Tabulka[[#This Row],[15_vzpl]]-Tabulka[[#This Row],[14_vzsk]]=0,"",Tabulka[[#This Row],[15_vzpl]]-Tabulka[[#This Row],[14_vzsk]])</f>
        <v>2329.9608993157381</v>
      </c>
    </row>
    <row r="10" spans="1:19" x14ac:dyDescent="0.3">
      <c r="A10" s="286">
        <v>100</v>
      </c>
      <c r="B10" s="285" t="s">
        <v>838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0.38400000000000001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109536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839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1532823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828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10.620000000000001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8283.6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2387573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2" s="288">
        <f ca="1">IF(Tabulka[[#This Row],[15_vzpl]]=0,"",Tabulka[[#This Row],[14_vzsk]]/Tabulka[[#This Row],[15_vzpl]])</f>
        <v>5.0034736579472181</v>
      </c>
      <c r="S12" s="287">
        <f ca="1">IF(Tabulka[[#This Row],[15_vzpl]]-Tabulka[[#This Row],[14_vzsk]]=0,"",Tabulka[[#This Row],[15_vzpl]]-Tabulka[[#This Row],[14_vzsk]])</f>
        <v>-37724.146354090517</v>
      </c>
    </row>
    <row r="13" spans="1:19" x14ac:dyDescent="0.3">
      <c r="A13" s="286">
        <v>526</v>
      </c>
      <c r="B13" s="285" t="s">
        <v>840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10.620000000000001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8283.6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2359523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47147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3" s="288">
        <f ca="1">IF(Tabulka[[#This Row],[15_vzpl]]=0,"",Tabulka[[#This Row],[14_vzsk]]/Tabulka[[#This Row],[15_vzpl]])</f>
        <v>5.0034736579472181</v>
      </c>
      <c r="S13" s="287">
        <f ca="1">IF(Tabulka[[#This Row],[15_vzpl]]-Tabulka[[#This Row],[14_vzsk]]=0,"",Tabulka[[#This Row],[15_vzpl]]-Tabulka[[#This Row],[14_vzsk]])</f>
        <v>-37724.146354090517</v>
      </c>
    </row>
    <row r="14" spans="1:19" x14ac:dyDescent="0.3">
      <c r="A14" s="286">
        <v>746</v>
      </c>
      <c r="B14" s="285" t="s">
        <v>841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28050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829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1662838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5" s="288">
        <f ca="1">IF(Tabulka[[#This Row],[15_vzpl]]=0,"",Tabulka[[#This Row],[14_vzsk]]/Tabulka[[#This Row],[15_vzpl]])</f>
        <v>0.54857142857142849</v>
      </c>
      <c r="S15" s="287">
        <f ca="1">IF(Tabulka[[#This Row],[15_vzpl]]-Tabulka[[#This Row],[14_vzsk]]=0,"",Tabulka[[#This Row],[15_vzpl]]-Tabulka[[#This Row],[14_vzsk]])</f>
        <v>2633.3333333333339</v>
      </c>
    </row>
    <row r="16" spans="1:19" x14ac:dyDescent="0.3">
      <c r="A16" s="286">
        <v>303</v>
      </c>
      <c r="B16" s="285" t="s">
        <v>842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6" s="288">
        <f ca="1">IF(Tabulka[[#This Row],[15_vzpl]]=0,"",Tabulka[[#This Row],[14_vzsk]]/Tabulka[[#This Row],[15_vzpl]])</f>
        <v>0.54857142857142849</v>
      </c>
      <c r="S16" s="287">
        <f ca="1">IF(Tabulka[[#This Row],[15_vzpl]]-Tabulka[[#This Row],[14_vzsk]]=0,"",Tabulka[[#This Row],[15_vzpl]]-Tabulka[[#This Row],[14_vzsk]])</f>
        <v>2633.3333333333339</v>
      </c>
    </row>
    <row r="17" spans="1:19" x14ac:dyDescent="0.3">
      <c r="A17" s="286">
        <v>304</v>
      </c>
      <c r="B17" s="285" t="s">
        <v>843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192580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305</v>
      </c>
      <c r="B18" s="285" t="s">
        <v>844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290843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310</v>
      </c>
      <c r="B19" s="285" t="s">
        <v>845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195193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409</v>
      </c>
      <c r="B20" s="285" t="s">
        <v>846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4096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880196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642</v>
      </c>
      <c r="B21" s="285" t="s">
        <v>847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104026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830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1388.8000000000002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261323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30</v>
      </c>
      <c r="B23" s="285" t="s">
        <v>848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1388.8000000000002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261323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836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2019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5.94</v>
      </c>
      <c r="F4" s="315"/>
      <c r="G4" s="315"/>
      <c r="H4" s="315"/>
      <c r="I4" s="315">
        <v>928</v>
      </c>
      <c r="J4" s="315">
        <v>2</v>
      </c>
      <c r="K4" s="315">
        <v>24</v>
      </c>
      <c r="L4" s="315"/>
      <c r="M4" s="315"/>
      <c r="N4" s="315"/>
      <c r="O4" s="315"/>
      <c r="P4" s="315"/>
      <c r="Q4" s="315">
        <v>361605</v>
      </c>
      <c r="R4" s="315">
        <v>1000</v>
      </c>
      <c r="S4" s="315">
        <v>1445.9921798631476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3">
      <c r="A7" s="320" t="s">
        <v>165</v>
      </c>
      <c r="B7" s="319">
        <v>4</v>
      </c>
      <c r="C7">
        <v>1</v>
      </c>
      <c r="D7" t="s">
        <v>828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L9">
        <v>42</v>
      </c>
      <c r="Q9">
        <v>6300</v>
      </c>
    </row>
    <row r="10" spans="1:19" x14ac:dyDescent="0.3">
      <c r="A10" s="322" t="s">
        <v>168</v>
      </c>
      <c r="B10" s="321">
        <v>7</v>
      </c>
      <c r="C10">
        <v>1</v>
      </c>
      <c r="D10" t="s">
        <v>829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3">
      <c r="A14" s="322" t="s">
        <v>172</v>
      </c>
      <c r="B14" s="321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3">
      <c r="A15" s="320" t="s">
        <v>173</v>
      </c>
      <c r="B15" s="319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3">
      <c r="A16" s="318" t="s">
        <v>161</v>
      </c>
      <c r="B16" s="317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3">
      <c r="C17">
        <v>1</v>
      </c>
      <c r="D17" t="s">
        <v>830</v>
      </c>
      <c r="E17">
        <v>1.8</v>
      </c>
      <c r="I17">
        <v>291.2</v>
      </c>
      <c r="Q17">
        <v>52445</v>
      </c>
    </row>
    <row r="18" spans="3:19" x14ac:dyDescent="0.3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3">
      <c r="C19" t="s">
        <v>831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3">
      <c r="C20">
        <v>2</v>
      </c>
      <c r="D20" t="s">
        <v>213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3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3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3">
      <c r="C23">
        <v>2</v>
      </c>
      <c r="D23" t="s">
        <v>828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3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3">
      <c r="C25">
        <v>2</v>
      </c>
      <c r="D25">
        <v>746</v>
      </c>
      <c r="L25">
        <v>40</v>
      </c>
      <c r="Q25">
        <v>6000</v>
      </c>
    </row>
    <row r="26" spans="3:19" x14ac:dyDescent="0.3">
      <c r="C26">
        <v>2</v>
      </c>
      <c r="D26" t="s">
        <v>829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3">
      <c r="C27">
        <v>2</v>
      </c>
      <c r="D27">
        <v>303</v>
      </c>
      <c r="R27">
        <v>1300</v>
      </c>
      <c r="S27">
        <v>1166.6666666666667</v>
      </c>
    </row>
    <row r="28" spans="3:19" x14ac:dyDescent="0.3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3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3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3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3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3">
      <c r="C33">
        <v>2</v>
      </c>
      <c r="D33" t="s">
        <v>830</v>
      </c>
      <c r="E33">
        <v>1.8</v>
      </c>
      <c r="I33">
        <v>256.8</v>
      </c>
      <c r="Q33">
        <v>51573</v>
      </c>
    </row>
    <row r="34" spans="3:19" x14ac:dyDescent="0.3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3">
      <c r="C35" t="s">
        <v>832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3">
      <c r="C36">
        <v>3</v>
      </c>
      <c r="D36" t="s">
        <v>213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3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3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3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3">
      <c r="C40">
        <v>3</v>
      </c>
      <c r="D40" t="s">
        <v>828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3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3">
      <c r="C42">
        <v>3</v>
      </c>
      <c r="D42">
        <v>746</v>
      </c>
      <c r="L42">
        <v>37</v>
      </c>
      <c r="Q42">
        <v>5550</v>
      </c>
    </row>
    <row r="43" spans="3:19" x14ac:dyDescent="0.3">
      <c r="C43">
        <v>3</v>
      </c>
      <c r="D43" t="s">
        <v>829</v>
      </c>
      <c r="E43">
        <v>8.8000000000000007</v>
      </c>
      <c r="I43">
        <v>1356</v>
      </c>
      <c r="K43">
        <v>18</v>
      </c>
      <c r="Q43">
        <v>331389</v>
      </c>
      <c r="R43">
        <v>300</v>
      </c>
      <c r="S43">
        <v>1166.6666666666667</v>
      </c>
    </row>
    <row r="44" spans="3:19" x14ac:dyDescent="0.3">
      <c r="C44">
        <v>3</v>
      </c>
      <c r="D44">
        <v>303</v>
      </c>
      <c r="R44">
        <v>300</v>
      </c>
      <c r="S44">
        <v>1166.6666666666667</v>
      </c>
    </row>
    <row r="45" spans="3:19" x14ac:dyDescent="0.3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3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3">
      <c r="C47">
        <v>3</v>
      </c>
      <c r="D47">
        <v>310</v>
      </c>
      <c r="E47">
        <v>1</v>
      </c>
      <c r="I47">
        <v>128</v>
      </c>
      <c r="Q47">
        <v>38732</v>
      </c>
    </row>
    <row r="48" spans="3:19" x14ac:dyDescent="0.3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3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3">
      <c r="C50">
        <v>3</v>
      </c>
      <c r="D50" t="s">
        <v>830</v>
      </c>
      <c r="E50">
        <v>1.8</v>
      </c>
      <c r="I50">
        <v>228</v>
      </c>
      <c r="Q50">
        <v>51940</v>
      </c>
    </row>
    <row r="51" spans="3:19" x14ac:dyDescent="0.3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3">
      <c r="C52" t="s">
        <v>833</v>
      </c>
      <c r="E52">
        <v>26.240000000000002</v>
      </c>
      <c r="I52">
        <v>3876.8</v>
      </c>
      <c r="K52">
        <v>32</v>
      </c>
      <c r="L52">
        <v>37</v>
      </c>
      <c r="Q52">
        <v>1245905</v>
      </c>
      <c r="R52">
        <v>14400</v>
      </c>
      <c r="S52">
        <v>4497.2295757117108</v>
      </c>
    </row>
    <row r="53" spans="3:19" x14ac:dyDescent="0.3">
      <c r="C53">
        <v>4</v>
      </c>
      <c r="D53" t="s">
        <v>213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3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3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3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3">
      <c r="C57">
        <v>4</v>
      </c>
      <c r="D57" t="s">
        <v>828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3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3">
      <c r="C59">
        <v>4</v>
      </c>
      <c r="D59">
        <v>746</v>
      </c>
      <c r="L59">
        <v>36</v>
      </c>
      <c r="Q59">
        <v>5400</v>
      </c>
    </row>
    <row r="60" spans="3:19" x14ac:dyDescent="0.3">
      <c r="C60">
        <v>4</v>
      </c>
      <c r="D60" t="s">
        <v>829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3">
      <c r="C61">
        <v>4</v>
      </c>
      <c r="D61">
        <v>303</v>
      </c>
      <c r="S61">
        <v>1166.6666666666667</v>
      </c>
    </row>
    <row r="62" spans="3:19" x14ac:dyDescent="0.3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3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3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3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3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3">
      <c r="C67">
        <v>4</v>
      </c>
      <c r="D67" t="s">
        <v>830</v>
      </c>
      <c r="E67">
        <v>1.8</v>
      </c>
      <c r="I67">
        <v>366.4</v>
      </c>
      <c r="Q67">
        <v>51934</v>
      </c>
    </row>
    <row r="68" spans="3:19" x14ac:dyDescent="0.3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3">
      <c r="C69" t="s">
        <v>834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3">
      <c r="C70">
        <v>5</v>
      </c>
      <c r="D70" t="s">
        <v>213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3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3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3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3">
      <c r="C74">
        <v>5</v>
      </c>
      <c r="D74" t="s">
        <v>828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3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3">
      <c r="C76">
        <v>5</v>
      </c>
      <c r="D76">
        <v>746</v>
      </c>
      <c r="L76">
        <v>32</v>
      </c>
      <c r="Q76">
        <v>4800</v>
      </c>
    </row>
    <row r="77" spans="3:19" x14ac:dyDescent="0.3">
      <c r="C77">
        <v>5</v>
      </c>
      <c r="D77" t="s">
        <v>829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3">
      <c r="C78">
        <v>5</v>
      </c>
      <c r="D78">
        <v>303</v>
      </c>
      <c r="S78">
        <v>1166.6666666666667</v>
      </c>
    </row>
    <row r="79" spans="3:19" x14ac:dyDescent="0.3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3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3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3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3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3">
      <c r="C84">
        <v>5</v>
      </c>
      <c r="D84" t="s">
        <v>830</v>
      </c>
      <c r="E84">
        <v>1.8</v>
      </c>
      <c r="I84">
        <v>246.4</v>
      </c>
      <c r="Q84">
        <v>53431</v>
      </c>
    </row>
    <row r="85" spans="3:19" x14ac:dyDescent="0.3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3">
      <c r="C86" t="s">
        <v>835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853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33093855.440000001</v>
      </c>
      <c r="C3" s="222">
        <f t="shared" ref="C3:Z3" si="0">SUBTOTAL(9,C6:C1048576)</f>
        <v>9</v>
      </c>
      <c r="D3" s="222"/>
      <c r="E3" s="222">
        <f>SUBTOTAL(9,E6:E1048576)/4</f>
        <v>16446997.200000003</v>
      </c>
      <c r="F3" s="222"/>
      <c r="G3" s="222">
        <f t="shared" si="0"/>
        <v>8</v>
      </c>
      <c r="H3" s="222">
        <f>SUBTOTAL(9,H6:H1048576)/4</f>
        <v>21323095.820000008</v>
      </c>
      <c r="I3" s="225">
        <f>IF(B3&lt;&gt;0,H3/B3,"")</f>
        <v>0.64432190013820911</v>
      </c>
      <c r="J3" s="223">
        <f>IF(E3&lt;&gt;0,H3/E3,"")</f>
        <v>1.2964734875737685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2018</v>
      </c>
      <c r="F5" s="617"/>
      <c r="G5" s="617"/>
      <c r="H5" s="617">
        <v>2019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2018</v>
      </c>
      <c r="O5" s="617"/>
      <c r="P5" s="617"/>
      <c r="Q5" s="617">
        <v>2019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2018</v>
      </c>
      <c r="X5" s="617"/>
      <c r="Y5" s="617"/>
      <c r="Z5" s="617">
        <v>2019</v>
      </c>
      <c r="AA5" s="618" t="s">
        <v>206</v>
      </c>
      <c r="AB5" s="619" t="s">
        <v>2</v>
      </c>
    </row>
    <row r="6" spans="1:28" ht="14.4" customHeight="1" x14ac:dyDescent="0.3">
      <c r="A6" s="620" t="s">
        <v>849</v>
      </c>
      <c r="B6" s="621">
        <v>33093855.440000001</v>
      </c>
      <c r="C6" s="622">
        <v>1</v>
      </c>
      <c r="D6" s="622">
        <v>2.0121518255016175</v>
      </c>
      <c r="E6" s="621">
        <v>16446997.200000003</v>
      </c>
      <c r="F6" s="622">
        <v>0.49698039050840798</v>
      </c>
      <c r="G6" s="622">
        <v>1</v>
      </c>
      <c r="H6" s="621">
        <v>21323095.82</v>
      </c>
      <c r="I6" s="622">
        <v>0.64432190013820889</v>
      </c>
      <c r="J6" s="622">
        <v>1.296473487573768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850</v>
      </c>
      <c r="B7" s="624">
        <v>37</v>
      </c>
      <c r="C7" s="625">
        <v>1</v>
      </c>
      <c r="D7" s="625"/>
      <c r="E7" s="624"/>
      <c r="F7" s="625"/>
      <c r="G7" s="625"/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851</v>
      </c>
      <c r="B8" s="624">
        <v>3011492.4400000023</v>
      </c>
      <c r="C8" s="625">
        <v>1</v>
      </c>
      <c r="D8" s="625">
        <v>0.93064344902130369</v>
      </c>
      <c r="E8" s="624">
        <v>3235925.0400000024</v>
      </c>
      <c r="F8" s="625">
        <v>1.0745253738707707</v>
      </c>
      <c r="G8" s="625">
        <v>1</v>
      </c>
      <c r="H8" s="624">
        <v>3919164.0500000045</v>
      </c>
      <c r="I8" s="625">
        <v>1.3014025862870842</v>
      </c>
      <c r="J8" s="625">
        <v>1.2111417914674567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852</v>
      </c>
      <c r="B9" s="627">
        <v>30082326</v>
      </c>
      <c r="C9" s="628">
        <v>1</v>
      </c>
      <c r="D9" s="628">
        <v>2.2770540979317455</v>
      </c>
      <c r="E9" s="627">
        <v>13211072.16</v>
      </c>
      <c r="F9" s="628">
        <v>0.43916391837519481</v>
      </c>
      <c r="G9" s="628">
        <v>1</v>
      </c>
      <c r="H9" s="627">
        <v>17403931.769999996</v>
      </c>
      <c r="I9" s="628">
        <v>0.57854342014643401</v>
      </c>
      <c r="J9" s="628">
        <v>1.3173746656758853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457</v>
      </c>
      <c r="B11" s="621">
        <v>3011529.4400000032</v>
      </c>
      <c r="C11" s="622">
        <v>1</v>
      </c>
      <c r="D11" s="622">
        <v>0.93065488315514255</v>
      </c>
      <c r="E11" s="621">
        <v>3235925.0400000033</v>
      </c>
      <c r="F11" s="622">
        <v>1.0745121721273958</v>
      </c>
      <c r="G11" s="622">
        <v>1</v>
      </c>
      <c r="H11" s="621">
        <v>3919164.0500000054</v>
      </c>
      <c r="I11" s="622">
        <v>1.3013865971039622</v>
      </c>
      <c r="J11" s="623">
        <v>1.2111417914674567</v>
      </c>
    </row>
    <row r="12" spans="1:28" ht="14.4" customHeight="1" x14ac:dyDescent="0.3">
      <c r="A12" s="630" t="s">
        <v>854</v>
      </c>
      <c r="B12" s="624">
        <v>3010308.4400000032</v>
      </c>
      <c r="C12" s="625">
        <v>1</v>
      </c>
      <c r="D12" s="625">
        <v>0.93043713787990701</v>
      </c>
      <c r="E12" s="624">
        <v>3235370.0400000033</v>
      </c>
      <c r="F12" s="625">
        <v>1.0747636345197902</v>
      </c>
      <c r="G12" s="625">
        <v>1</v>
      </c>
      <c r="H12" s="624">
        <v>3919164.0500000054</v>
      </c>
      <c r="I12" s="625">
        <v>1.3019144476769966</v>
      </c>
      <c r="J12" s="626">
        <v>1.2113495524610847</v>
      </c>
    </row>
    <row r="13" spans="1:28" ht="14.4" customHeight="1" x14ac:dyDescent="0.3">
      <c r="A13" s="630" t="s">
        <v>855</v>
      </c>
      <c r="B13" s="624">
        <v>1221</v>
      </c>
      <c r="C13" s="625">
        <v>1</v>
      </c>
      <c r="D13" s="625">
        <v>2.2000000000000002</v>
      </c>
      <c r="E13" s="624">
        <v>555</v>
      </c>
      <c r="F13" s="625">
        <v>0.45454545454545453</v>
      </c>
      <c r="G13" s="625">
        <v>1</v>
      </c>
      <c r="H13" s="624"/>
      <c r="I13" s="625"/>
      <c r="J13" s="626"/>
    </row>
    <row r="14" spans="1:28" ht="14.4" customHeight="1" x14ac:dyDescent="0.3">
      <c r="A14" s="632" t="s">
        <v>462</v>
      </c>
      <c r="B14" s="633">
        <v>30082326</v>
      </c>
      <c r="C14" s="634">
        <v>1</v>
      </c>
      <c r="D14" s="634">
        <v>2.2770540979317455</v>
      </c>
      <c r="E14" s="633">
        <v>13211072.16</v>
      </c>
      <c r="F14" s="634">
        <v>0.43916391837519481</v>
      </c>
      <c r="G14" s="634">
        <v>1</v>
      </c>
      <c r="H14" s="633">
        <v>17403931.770000003</v>
      </c>
      <c r="I14" s="634">
        <v>0.57854342014643423</v>
      </c>
      <c r="J14" s="635">
        <v>1.3173746656758858</v>
      </c>
    </row>
    <row r="15" spans="1:28" ht="14.4" customHeight="1" thickBot="1" x14ac:dyDescent="0.35">
      <c r="A15" s="631" t="s">
        <v>854</v>
      </c>
      <c r="B15" s="627">
        <v>30082326</v>
      </c>
      <c r="C15" s="628">
        <v>1</v>
      </c>
      <c r="D15" s="628">
        <v>2.2770540979317455</v>
      </c>
      <c r="E15" s="627">
        <v>13211072.16</v>
      </c>
      <c r="F15" s="628">
        <v>0.43916391837519481</v>
      </c>
      <c r="G15" s="628">
        <v>1</v>
      </c>
      <c r="H15" s="627">
        <v>17403931.770000003</v>
      </c>
      <c r="I15" s="628">
        <v>0.57854342014643423</v>
      </c>
      <c r="J15" s="629">
        <v>1.3173746656758858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479</v>
      </c>
    </row>
    <row r="18" spans="1:1" ht="14.4" customHeight="1" x14ac:dyDescent="0.3">
      <c r="A18" s="544" t="s">
        <v>856</v>
      </c>
    </row>
    <row r="19" spans="1:1" ht="14.4" customHeight="1" x14ac:dyDescent="0.3">
      <c r="A19" s="544" t="s">
        <v>857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12733.596002586364</v>
      </c>
      <c r="D4" s="160">
        <f ca="1">IF(ISERROR(VLOOKUP("Náklady celkem",INDIRECT("HI!$A:$G"),5,0)),0,VLOOKUP("Náklady celkem",INDIRECT("HI!$A:$G"),5,0))</f>
        <v>10804.808510000001</v>
      </c>
      <c r="E4" s="161">
        <f ca="1">IF(C4=0,0,D4/C4)</f>
        <v>0.84852766711032757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16.666668121337892</v>
      </c>
      <c r="D7" s="168">
        <f>IF(ISERROR(HI!E5),"",HI!E5)</f>
        <v>13.531399999999994</v>
      </c>
      <c r="E7" s="165">
        <f t="shared" ref="E7:E14" si="0">IF(C7=0,0,D7/C7)</f>
        <v>0.81188392913854823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0.80396559860443173</v>
      </c>
      <c r="E10" s="165">
        <f t="shared" si="0"/>
        <v>1.3399426643407195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1510.4166899414063</v>
      </c>
      <c r="D14" s="168">
        <f>IF(ISERROR(HI!E6),"",HI!E6)</f>
        <v>1145.1797800000002</v>
      </c>
      <c r="E14" s="165">
        <f t="shared" si="0"/>
        <v>0.75818798059257753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9590.2691209106451</v>
      </c>
      <c r="D15" s="164">
        <f ca="1">IF(ISERROR(VLOOKUP("Osobní náklady (Kč) *",INDIRECT("HI!$A:$G"),5,0)),0,VLOOKUP("Osobní náklady (Kč) *",INDIRECT("HI!$A:$G"),5,0))</f>
        <v>8403.6482700000015</v>
      </c>
      <c r="E15" s="165">
        <f ca="1">IF(C15=0,0,D15/C15)</f>
        <v>0.87626824274166271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16446.997200000002</v>
      </c>
      <c r="D17" s="183">
        <f ca="1">IF(ISERROR(VLOOKUP("Výnosy celkem",INDIRECT("HI!$A:$G"),5,0)),0,VLOOKUP("Výnosy celkem",INDIRECT("HI!$A:$G"),5,0))</f>
        <v>21323.09582000001</v>
      </c>
      <c r="E17" s="184">
        <f t="shared" ref="E17:E22" ca="1" si="1">IF(C17=0,0,D17/C17)</f>
        <v>1.2964734875737687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16446.997200000002</v>
      </c>
      <c r="D18" s="164">
        <f ca="1">IF(ISERROR(VLOOKUP("Ambulance *",INDIRECT("HI!$A:$G"),5,0)),0,VLOOKUP("Ambulance *",INDIRECT("HI!$A:$G"),5,0))</f>
        <v>21323.09582000001</v>
      </c>
      <c r="E18" s="165">
        <f t="shared" ca="1" si="1"/>
        <v>1.2964734875737687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1.2964734875737685</v>
      </c>
      <c r="E19" s="165">
        <f t="shared" si="1"/>
        <v>1.2964734875737685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1.296473487573768</v>
      </c>
      <c r="E20" s="165">
        <f t="shared" si="1"/>
        <v>1.296473487573768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1.3959759131335348</v>
      </c>
      <c r="E22" s="165">
        <f t="shared" si="1"/>
        <v>1.6423246036865116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859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17434</v>
      </c>
      <c r="C3" s="260">
        <f t="shared" si="0"/>
        <v>8645</v>
      </c>
      <c r="D3" s="272">
        <f t="shared" si="0"/>
        <v>10431</v>
      </c>
      <c r="E3" s="224">
        <f t="shared" si="0"/>
        <v>33093855.439999886</v>
      </c>
      <c r="F3" s="222">
        <f t="shared" si="0"/>
        <v>16446997.200000007</v>
      </c>
      <c r="G3" s="261">
        <f t="shared" si="0"/>
        <v>21323095.81999997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2018</v>
      </c>
      <c r="D5" s="636">
        <v>2019</v>
      </c>
      <c r="E5" s="616">
        <v>2015</v>
      </c>
      <c r="F5" s="617">
        <v>2018</v>
      </c>
      <c r="G5" s="636">
        <v>2019</v>
      </c>
    </row>
    <row r="6" spans="1:7" ht="14.4" customHeight="1" x14ac:dyDescent="0.3">
      <c r="A6" s="603" t="s">
        <v>854</v>
      </c>
      <c r="B6" s="116">
        <v>17407</v>
      </c>
      <c r="C6" s="116">
        <v>8637</v>
      </c>
      <c r="D6" s="116">
        <v>10431</v>
      </c>
      <c r="E6" s="637">
        <v>33092634.439999886</v>
      </c>
      <c r="F6" s="637">
        <v>16446442.200000007</v>
      </c>
      <c r="G6" s="638">
        <v>21323095.81999997</v>
      </c>
    </row>
    <row r="7" spans="1:7" ht="14.4" customHeight="1" thickBot="1" x14ac:dyDescent="0.35">
      <c r="A7" s="641" t="s">
        <v>858</v>
      </c>
      <c r="B7" s="594">
        <v>27</v>
      </c>
      <c r="C7" s="594">
        <v>8</v>
      </c>
      <c r="D7" s="594"/>
      <c r="E7" s="639">
        <v>1221</v>
      </c>
      <c r="F7" s="639">
        <v>555</v>
      </c>
      <c r="G7" s="640"/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479</v>
      </c>
    </row>
    <row r="10" spans="1:7" ht="14.4" customHeight="1" x14ac:dyDescent="0.3">
      <c r="A10" s="544" t="s">
        <v>856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957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17434</v>
      </c>
      <c r="H3" s="103">
        <f t="shared" si="0"/>
        <v>33093855.439999998</v>
      </c>
      <c r="I3" s="74"/>
      <c r="J3" s="74"/>
      <c r="K3" s="103">
        <f t="shared" si="0"/>
        <v>8645</v>
      </c>
      <c r="L3" s="103">
        <f t="shared" si="0"/>
        <v>16446997.199999999</v>
      </c>
      <c r="M3" s="74"/>
      <c r="N3" s="74"/>
      <c r="O3" s="103">
        <f t="shared" si="0"/>
        <v>10431</v>
      </c>
      <c r="P3" s="103">
        <f t="shared" si="0"/>
        <v>21323095.82</v>
      </c>
      <c r="Q3" s="75">
        <f>IF(L3=0,0,P3/L3)</f>
        <v>1.2964734875737682</v>
      </c>
      <c r="R3" s="104">
        <f>IF(O3=0,0,P3/O3)</f>
        <v>2044.2043735020611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860</v>
      </c>
      <c r="B6" s="565" t="s">
        <v>861</v>
      </c>
      <c r="C6" s="565" t="s">
        <v>457</v>
      </c>
      <c r="D6" s="565" t="s">
        <v>862</v>
      </c>
      <c r="E6" s="565" t="s">
        <v>863</v>
      </c>
      <c r="F6" s="565" t="s">
        <v>864</v>
      </c>
      <c r="G6" s="116">
        <v>1</v>
      </c>
      <c r="H6" s="116">
        <v>37</v>
      </c>
      <c r="I6" s="565"/>
      <c r="J6" s="565">
        <v>37</v>
      </c>
      <c r="K6" s="116"/>
      <c r="L6" s="116"/>
      <c r="M6" s="565"/>
      <c r="N6" s="565"/>
      <c r="O6" s="116"/>
      <c r="P6" s="116"/>
      <c r="Q6" s="570"/>
      <c r="R6" s="591"/>
    </row>
    <row r="7" spans="1:18" ht="14.4" customHeight="1" x14ac:dyDescent="0.3">
      <c r="A7" s="571" t="s">
        <v>860</v>
      </c>
      <c r="B7" s="572" t="s">
        <v>865</v>
      </c>
      <c r="C7" s="572" t="s">
        <v>457</v>
      </c>
      <c r="D7" s="572" t="s">
        <v>862</v>
      </c>
      <c r="E7" s="572" t="s">
        <v>866</v>
      </c>
      <c r="F7" s="572" t="s">
        <v>867</v>
      </c>
      <c r="G7" s="592">
        <v>48</v>
      </c>
      <c r="H7" s="592">
        <v>3168</v>
      </c>
      <c r="I7" s="572">
        <v>1.0909090909090908</v>
      </c>
      <c r="J7" s="572">
        <v>66</v>
      </c>
      <c r="K7" s="592">
        <v>44</v>
      </c>
      <c r="L7" s="592">
        <v>2904</v>
      </c>
      <c r="M7" s="572">
        <v>1</v>
      </c>
      <c r="N7" s="572">
        <v>66</v>
      </c>
      <c r="O7" s="592">
        <v>90</v>
      </c>
      <c r="P7" s="592">
        <v>6030</v>
      </c>
      <c r="Q7" s="577">
        <v>2.0764462809917354</v>
      </c>
      <c r="R7" s="593">
        <v>67</v>
      </c>
    </row>
    <row r="8" spans="1:18" ht="14.4" customHeight="1" x14ac:dyDescent="0.3">
      <c r="A8" s="571" t="s">
        <v>860</v>
      </c>
      <c r="B8" s="572" t="s">
        <v>865</v>
      </c>
      <c r="C8" s="572" t="s">
        <v>457</v>
      </c>
      <c r="D8" s="572" t="s">
        <v>862</v>
      </c>
      <c r="E8" s="572" t="s">
        <v>863</v>
      </c>
      <c r="F8" s="572" t="s">
        <v>864</v>
      </c>
      <c r="G8" s="592">
        <v>134</v>
      </c>
      <c r="H8" s="592">
        <v>4958</v>
      </c>
      <c r="I8" s="572">
        <v>1.1166666666666667</v>
      </c>
      <c r="J8" s="572">
        <v>37</v>
      </c>
      <c r="K8" s="592">
        <v>120</v>
      </c>
      <c r="L8" s="592">
        <v>4440</v>
      </c>
      <c r="M8" s="572">
        <v>1</v>
      </c>
      <c r="N8" s="572">
        <v>37</v>
      </c>
      <c r="O8" s="592">
        <v>162</v>
      </c>
      <c r="P8" s="592">
        <v>6156</v>
      </c>
      <c r="Q8" s="577">
        <v>1.3864864864864865</v>
      </c>
      <c r="R8" s="593">
        <v>38</v>
      </c>
    </row>
    <row r="9" spans="1:18" ht="14.4" customHeight="1" x14ac:dyDescent="0.3">
      <c r="A9" s="571" t="s">
        <v>860</v>
      </c>
      <c r="B9" s="572" t="s">
        <v>865</v>
      </c>
      <c r="C9" s="572" t="s">
        <v>457</v>
      </c>
      <c r="D9" s="572" t="s">
        <v>862</v>
      </c>
      <c r="E9" s="572" t="s">
        <v>868</v>
      </c>
      <c r="F9" s="572" t="s">
        <v>869</v>
      </c>
      <c r="G9" s="592">
        <v>456</v>
      </c>
      <c r="H9" s="592">
        <v>1130880</v>
      </c>
      <c r="I9" s="572">
        <v>0.96698312858649005</v>
      </c>
      <c r="J9" s="572">
        <v>2480</v>
      </c>
      <c r="K9" s="592">
        <v>471</v>
      </c>
      <c r="L9" s="592">
        <v>1169493</v>
      </c>
      <c r="M9" s="572">
        <v>1</v>
      </c>
      <c r="N9" s="572">
        <v>2483</v>
      </c>
      <c r="O9" s="592">
        <v>585</v>
      </c>
      <c r="P9" s="592">
        <v>1461330</v>
      </c>
      <c r="Q9" s="577">
        <v>1.2495414679694534</v>
      </c>
      <c r="R9" s="593">
        <v>2498</v>
      </c>
    </row>
    <row r="10" spans="1:18" ht="14.4" customHeight="1" x14ac:dyDescent="0.3">
      <c r="A10" s="571" t="s">
        <v>860</v>
      </c>
      <c r="B10" s="572" t="s">
        <v>865</v>
      </c>
      <c r="C10" s="572" t="s">
        <v>457</v>
      </c>
      <c r="D10" s="572" t="s">
        <v>862</v>
      </c>
      <c r="E10" s="572" t="s">
        <v>870</v>
      </c>
      <c r="F10" s="572" t="s">
        <v>871</v>
      </c>
      <c r="G10" s="592">
        <v>7</v>
      </c>
      <c r="H10" s="592">
        <v>2429</v>
      </c>
      <c r="I10" s="572">
        <v>8.0459770114942528E-2</v>
      </c>
      <c r="J10" s="572">
        <v>347</v>
      </c>
      <c r="K10" s="592">
        <v>87</v>
      </c>
      <c r="L10" s="592">
        <v>30189</v>
      </c>
      <c r="M10" s="572">
        <v>1</v>
      </c>
      <c r="N10" s="572">
        <v>347</v>
      </c>
      <c r="O10" s="592">
        <v>101</v>
      </c>
      <c r="P10" s="592">
        <v>35350</v>
      </c>
      <c r="Q10" s="577">
        <v>1.1709563085892212</v>
      </c>
      <c r="R10" s="593">
        <v>350</v>
      </c>
    </row>
    <row r="11" spans="1:18" ht="14.4" customHeight="1" x14ac:dyDescent="0.3">
      <c r="A11" s="571" t="s">
        <v>860</v>
      </c>
      <c r="B11" s="572" t="s">
        <v>865</v>
      </c>
      <c r="C11" s="572" t="s">
        <v>457</v>
      </c>
      <c r="D11" s="572" t="s">
        <v>862</v>
      </c>
      <c r="E11" s="572" t="s">
        <v>872</v>
      </c>
      <c r="F11" s="572" t="s">
        <v>873</v>
      </c>
      <c r="G11" s="592">
        <v>852</v>
      </c>
      <c r="H11" s="592">
        <v>299052</v>
      </c>
      <c r="I11" s="572">
        <v>0.93626373626373627</v>
      </c>
      <c r="J11" s="572">
        <v>351</v>
      </c>
      <c r="K11" s="592">
        <v>910</v>
      </c>
      <c r="L11" s="592">
        <v>319410</v>
      </c>
      <c r="M11" s="572">
        <v>1</v>
      </c>
      <c r="N11" s="572">
        <v>351</v>
      </c>
      <c r="O11" s="592">
        <v>1107</v>
      </c>
      <c r="P11" s="592">
        <v>391878</v>
      </c>
      <c r="Q11" s="577">
        <v>1.2268808114961962</v>
      </c>
      <c r="R11" s="593">
        <v>354</v>
      </c>
    </row>
    <row r="12" spans="1:18" ht="14.4" customHeight="1" x14ac:dyDescent="0.3">
      <c r="A12" s="571" t="s">
        <v>860</v>
      </c>
      <c r="B12" s="572" t="s">
        <v>865</v>
      </c>
      <c r="C12" s="572" t="s">
        <v>457</v>
      </c>
      <c r="D12" s="572" t="s">
        <v>862</v>
      </c>
      <c r="E12" s="572" t="s">
        <v>874</v>
      </c>
      <c r="F12" s="572" t="s">
        <v>875</v>
      </c>
      <c r="G12" s="592">
        <v>1886</v>
      </c>
      <c r="H12" s="592">
        <v>62866.440000000061</v>
      </c>
      <c r="I12" s="572">
        <v>0.95639027192413351</v>
      </c>
      <c r="J12" s="572">
        <v>33.333213149522834</v>
      </c>
      <c r="K12" s="592">
        <v>1972</v>
      </c>
      <c r="L12" s="592">
        <v>65733.040000000125</v>
      </c>
      <c r="M12" s="572">
        <v>1</v>
      </c>
      <c r="N12" s="572">
        <v>33.333184584178561</v>
      </c>
      <c r="O12" s="592">
        <v>2170</v>
      </c>
      <c r="P12" s="592">
        <v>72333.050000000105</v>
      </c>
      <c r="Q12" s="577">
        <v>1.1004062797034788</v>
      </c>
      <c r="R12" s="593">
        <v>33.33320276497701</v>
      </c>
    </row>
    <row r="13" spans="1:18" ht="14.4" customHeight="1" x14ac:dyDescent="0.3">
      <c r="A13" s="571" t="s">
        <v>860</v>
      </c>
      <c r="B13" s="572" t="s">
        <v>865</v>
      </c>
      <c r="C13" s="572" t="s">
        <v>457</v>
      </c>
      <c r="D13" s="572" t="s">
        <v>862</v>
      </c>
      <c r="E13" s="572" t="s">
        <v>876</v>
      </c>
      <c r="F13" s="572" t="s">
        <v>877</v>
      </c>
      <c r="G13" s="592">
        <v>966</v>
      </c>
      <c r="H13" s="592">
        <v>1468320</v>
      </c>
      <c r="I13" s="572">
        <v>0.91704431331597902</v>
      </c>
      <c r="J13" s="572">
        <v>1520</v>
      </c>
      <c r="K13" s="592">
        <v>1052</v>
      </c>
      <c r="L13" s="592">
        <v>1601144</v>
      </c>
      <c r="M13" s="572">
        <v>1</v>
      </c>
      <c r="N13" s="572">
        <v>1522</v>
      </c>
      <c r="O13" s="592">
        <v>1235</v>
      </c>
      <c r="P13" s="592">
        <v>1888315</v>
      </c>
      <c r="Q13" s="577">
        <v>1.1793536371494382</v>
      </c>
      <c r="R13" s="593">
        <v>1529</v>
      </c>
    </row>
    <row r="14" spans="1:18" ht="14.4" customHeight="1" x14ac:dyDescent="0.3">
      <c r="A14" s="571" t="s">
        <v>860</v>
      </c>
      <c r="B14" s="572" t="s">
        <v>865</v>
      </c>
      <c r="C14" s="572" t="s">
        <v>457</v>
      </c>
      <c r="D14" s="572" t="s">
        <v>862</v>
      </c>
      <c r="E14" s="572" t="s">
        <v>878</v>
      </c>
      <c r="F14" s="572" t="s">
        <v>879</v>
      </c>
      <c r="G14" s="592">
        <v>179</v>
      </c>
      <c r="H14" s="592">
        <v>20764</v>
      </c>
      <c r="I14" s="572">
        <v>0.94210526315789478</v>
      </c>
      <c r="J14" s="572">
        <v>116</v>
      </c>
      <c r="K14" s="592">
        <v>190</v>
      </c>
      <c r="L14" s="592">
        <v>22040</v>
      </c>
      <c r="M14" s="572">
        <v>1</v>
      </c>
      <c r="N14" s="572">
        <v>116</v>
      </c>
      <c r="O14" s="592">
        <v>248</v>
      </c>
      <c r="P14" s="592">
        <v>28768</v>
      </c>
      <c r="Q14" s="577">
        <v>1.3052631578947369</v>
      </c>
      <c r="R14" s="593">
        <v>116</v>
      </c>
    </row>
    <row r="15" spans="1:18" ht="14.4" customHeight="1" x14ac:dyDescent="0.3">
      <c r="A15" s="571" t="s">
        <v>860</v>
      </c>
      <c r="B15" s="572" t="s">
        <v>865</v>
      </c>
      <c r="C15" s="572" t="s">
        <v>457</v>
      </c>
      <c r="D15" s="572" t="s">
        <v>862</v>
      </c>
      <c r="E15" s="572" t="s">
        <v>880</v>
      </c>
      <c r="F15" s="572" t="s">
        <v>881</v>
      </c>
      <c r="G15" s="592">
        <v>487</v>
      </c>
      <c r="H15" s="592">
        <v>18019</v>
      </c>
      <c r="I15" s="572">
        <v>0.94015444015444016</v>
      </c>
      <c r="J15" s="572">
        <v>37</v>
      </c>
      <c r="K15" s="592">
        <v>518</v>
      </c>
      <c r="L15" s="592">
        <v>19166</v>
      </c>
      <c r="M15" s="572">
        <v>1</v>
      </c>
      <c r="N15" s="572">
        <v>37</v>
      </c>
      <c r="O15" s="592">
        <v>603</v>
      </c>
      <c r="P15" s="592">
        <v>22914</v>
      </c>
      <c r="Q15" s="577">
        <v>1.1955546279870604</v>
      </c>
      <c r="R15" s="593">
        <v>38</v>
      </c>
    </row>
    <row r="16" spans="1:18" ht="14.4" customHeight="1" x14ac:dyDescent="0.3">
      <c r="A16" s="571" t="s">
        <v>860</v>
      </c>
      <c r="B16" s="572" t="s">
        <v>865</v>
      </c>
      <c r="C16" s="572" t="s">
        <v>457</v>
      </c>
      <c r="D16" s="572" t="s">
        <v>862</v>
      </c>
      <c r="E16" s="572" t="s">
        <v>882</v>
      </c>
      <c r="F16" s="572" t="s">
        <v>883</v>
      </c>
      <c r="G16" s="592">
        <v>14</v>
      </c>
      <c r="H16" s="592">
        <v>1036</v>
      </c>
      <c r="I16" s="572">
        <v>0.73684210526315785</v>
      </c>
      <c r="J16" s="572">
        <v>74</v>
      </c>
      <c r="K16" s="592">
        <v>19</v>
      </c>
      <c r="L16" s="592">
        <v>1406</v>
      </c>
      <c r="M16" s="572">
        <v>1</v>
      </c>
      <c r="N16" s="572">
        <v>74</v>
      </c>
      <c r="O16" s="592">
        <v>27</v>
      </c>
      <c r="P16" s="592">
        <v>2025</v>
      </c>
      <c r="Q16" s="577">
        <v>1.4402560455192035</v>
      </c>
      <c r="R16" s="593">
        <v>75</v>
      </c>
    </row>
    <row r="17" spans="1:18" ht="14.4" customHeight="1" x14ac:dyDescent="0.3">
      <c r="A17" s="571" t="s">
        <v>860</v>
      </c>
      <c r="B17" s="572" t="s">
        <v>865</v>
      </c>
      <c r="C17" s="572" t="s">
        <v>457</v>
      </c>
      <c r="D17" s="572" t="s">
        <v>862</v>
      </c>
      <c r="E17" s="572" t="s">
        <v>884</v>
      </c>
      <c r="F17" s="572"/>
      <c r="G17" s="592"/>
      <c r="H17" s="592"/>
      <c r="I17" s="572"/>
      <c r="J17" s="572"/>
      <c r="K17" s="592"/>
      <c r="L17" s="592"/>
      <c r="M17" s="572"/>
      <c r="N17" s="572"/>
      <c r="O17" s="592">
        <v>1</v>
      </c>
      <c r="P17" s="592">
        <v>4065</v>
      </c>
      <c r="Q17" s="577"/>
      <c r="R17" s="593">
        <v>4065</v>
      </c>
    </row>
    <row r="18" spans="1:18" ht="14.4" customHeight="1" x14ac:dyDescent="0.3">
      <c r="A18" s="571" t="s">
        <v>860</v>
      </c>
      <c r="B18" s="572" t="s">
        <v>865</v>
      </c>
      <c r="C18" s="572" t="s">
        <v>462</v>
      </c>
      <c r="D18" s="572" t="s">
        <v>862</v>
      </c>
      <c r="E18" s="572" t="s">
        <v>885</v>
      </c>
      <c r="F18" s="572" t="s">
        <v>886</v>
      </c>
      <c r="G18" s="592"/>
      <c r="H18" s="592"/>
      <c r="I18" s="572"/>
      <c r="J18" s="572"/>
      <c r="K18" s="592"/>
      <c r="L18" s="592"/>
      <c r="M18" s="572"/>
      <c r="N18" s="572"/>
      <c r="O18" s="592">
        <v>3</v>
      </c>
      <c r="P18" s="592">
        <v>0</v>
      </c>
      <c r="Q18" s="577"/>
      <c r="R18" s="593">
        <v>0</v>
      </c>
    </row>
    <row r="19" spans="1:18" ht="14.4" customHeight="1" x14ac:dyDescent="0.3">
      <c r="A19" s="571" t="s">
        <v>887</v>
      </c>
      <c r="B19" s="572" t="s">
        <v>888</v>
      </c>
      <c r="C19" s="572" t="s">
        <v>462</v>
      </c>
      <c r="D19" s="572" t="s">
        <v>862</v>
      </c>
      <c r="E19" s="572" t="s">
        <v>889</v>
      </c>
      <c r="F19" s="572" t="s">
        <v>890</v>
      </c>
      <c r="G19" s="592">
        <v>34</v>
      </c>
      <c r="H19" s="592">
        <v>379916</v>
      </c>
      <c r="I19" s="572">
        <v>0.67855471610494922</v>
      </c>
      <c r="J19" s="572">
        <v>11174</v>
      </c>
      <c r="K19" s="592">
        <v>45</v>
      </c>
      <c r="L19" s="592">
        <v>559890</v>
      </c>
      <c r="M19" s="572">
        <v>1</v>
      </c>
      <c r="N19" s="572">
        <v>12442</v>
      </c>
      <c r="O19" s="592">
        <v>43</v>
      </c>
      <c r="P19" s="592">
        <v>537715</v>
      </c>
      <c r="Q19" s="577">
        <v>0.96039400596545754</v>
      </c>
      <c r="R19" s="593">
        <v>12505</v>
      </c>
    </row>
    <row r="20" spans="1:18" ht="14.4" customHeight="1" x14ac:dyDescent="0.3">
      <c r="A20" s="571" t="s">
        <v>887</v>
      </c>
      <c r="B20" s="572" t="s">
        <v>888</v>
      </c>
      <c r="C20" s="572" t="s">
        <v>462</v>
      </c>
      <c r="D20" s="572" t="s">
        <v>862</v>
      </c>
      <c r="E20" s="572" t="s">
        <v>891</v>
      </c>
      <c r="F20" s="572" t="s">
        <v>892</v>
      </c>
      <c r="G20" s="592">
        <v>423</v>
      </c>
      <c r="H20" s="592">
        <v>133245</v>
      </c>
      <c r="I20" s="572">
        <v>0.44519026124377292</v>
      </c>
      <c r="J20" s="572">
        <v>315</v>
      </c>
      <c r="K20" s="592">
        <v>1001</v>
      </c>
      <c r="L20" s="592">
        <v>299299</v>
      </c>
      <c r="M20" s="572">
        <v>1</v>
      </c>
      <c r="N20" s="572">
        <v>299</v>
      </c>
      <c r="O20" s="592">
        <v>1184</v>
      </c>
      <c r="P20" s="592">
        <v>357568</v>
      </c>
      <c r="Q20" s="577">
        <v>1.194684913748459</v>
      </c>
      <c r="R20" s="593">
        <v>302</v>
      </c>
    </row>
    <row r="21" spans="1:18" ht="14.4" customHeight="1" x14ac:dyDescent="0.3">
      <c r="A21" s="571" t="s">
        <v>887</v>
      </c>
      <c r="B21" s="572" t="s">
        <v>888</v>
      </c>
      <c r="C21" s="572" t="s">
        <v>462</v>
      </c>
      <c r="D21" s="572" t="s">
        <v>862</v>
      </c>
      <c r="E21" s="572" t="s">
        <v>893</v>
      </c>
      <c r="F21" s="572"/>
      <c r="G21" s="592">
        <v>808</v>
      </c>
      <c r="H21" s="592">
        <v>1038280</v>
      </c>
      <c r="I21" s="572"/>
      <c r="J21" s="572">
        <v>1285</v>
      </c>
      <c r="K21" s="592"/>
      <c r="L21" s="592"/>
      <c r="M21" s="572"/>
      <c r="N21" s="572"/>
      <c r="O21" s="592"/>
      <c r="P21" s="592"/>
      <c r="Q21" s="577"/>
      <c r="R21" s="593"/>
    </row>
    <row r="22" spans="1:18" ht="14.4" customHeight="1" x14ac:dyDescent="0.3">
      <c r="A22" s="571" t="s">
        <v>887</v>
      </c>
      <c r="B22" s="572" t="s">
        <v>888</v>
      </c>
      <c r="C22" s="572" t="s">
        <v>462</v>
      </c>
      <c r="D22" s="572" t="s">
        <v>862</v>
      </c>
      <c r="E22" s="572" t="s">
        <v>894</v>
      </c>
      <c r="F22" s="572" t="s">
        <v>895</v>
      </c>
      <c r="G22" s="592">
        <v>24</v>
      </c>
      <c r="H22" s="592">
        <v>234288</v>
      </c>
      <c r="I22" s="572">
        <v>0.69948409286328461</v>
      </c>
      <c r="J22" s="572">
        <v>9762</v>
      </c>
      <c r="K22" s="592">
        <v>32</v>
      </c>
      <c r="L22" s="592">
        <v>334944</v>
      </c>
      <c r="M22" s="572">
        <v>1</v>
      </c>
      <c r="N22" s="572">
        <v>10467</v>
      </c>
      <c r="O22" s="592">
        <v>35</v>
      </c>
      <c r="P22" s="592">
        <v>367500</v>
      </c>
      <c r="Q22" s="577">
        <v>1.0971983376325594</v>
      </c>
      <c r="R22" s="593">
        <v>10500</v>
      </c>
    </row>
    <row r="23" spans="1:18" ht="14.4" customHeight="1" x14ac:dyDescent="0.3">
      <c r="A23" s="571" t="s">
        <v>887</v>
      </c>
      <c r="B23" s="572" t="s">
        <v>888</v>
      </c>
      <c r="C23" s="572" t="s">
        <v>462</v>
      </c>
      <c r="D23" s="572" t="s">
        <v>862</v>
      </c>
      <c r="E23" s="572" t="s">
        <v>896</v>
      </c>
      <c r="F23" s="572"/>
      <c r="G23" s="592">
        <v>54</v>
      </c>
      <c r="H23" s="592">
        <v>54648</v>
      </c>
      <c r="I23" s="572"/>
      <c r="J23" s="572">
        <v>1012</v>
      </c>
      <c r="K23" s="592"/>
      <c r="L23" s="592"/>
      <c r="M23" s="572"/>
      <c r="N23" s="572"/>
      <c r="O23" s="592"/>
      <c r="P23" s="592"/>
      <c r="Q23" s="577"/>
      <c r="R23" s="593"/>
    </row>
    <row r="24" spans="1:18" ht="14.4" customHeight="1" x14ac:dyDescent="0.3">
      <c r="A24" s="571" t="s">
        <v>887</v>
      </c>
      <c r="B24" s="572" t="s">
        <v>888</v>
      </c>
      <c r="C24" s="572" t="s">
        <v>462</v>
      </c>
      <c r="D24" s="572" t="s">
        <v>862</v>
      </c>
      <c r="E24" s="572" t="s">
        <v>897</v>
      </c>
      <c r="F24" s="572"/>
      <c r="G24" s="592">
        <v>10611</v>
      </c>
      <c r="H24" s="592">
        <v>24373467</v>
      </c>
      <c r="I24" s="572"/>
      <c r="J24" s="572">
        <v>2297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887</v>
      </c>
      <c r="B25" s="572" t="s">
        <v>888</v>
      </c>
      <c r="C25" s="572" t="s">
        <v>462</v>
      </c>
      <c r="D25" s="572" t="s">
        <v>862</v>
      </c>
      <c r="E25" s="572" t="s">
        <v>898</v>
      </c>
      <c r="F25" s="572" t="s">
        <v>899</v>
      </c>
      <c r="G25" s="592">
        <v>35</v>
      </c>
      <c r="H25" s="592">
        <v>18480</v>
      </c>
      <c r="I25" s="572">
        <v>0.60869565217391308</v>
      </c>
      <c r="J25" s="572">
        <v>528</v>
      </c>
      <c r="K25" s="592">
        <v>46</v>
      </c>
      <c r="L25" s="592">
        <v>30360</v>
      </c>
      <c r="M25" s="572">
        <v>1</v>
      </c>
      <c r="N25" s="572">
        <v>660</v>
      </c>
      <c r="O25" s="592">
        <v>43</v>
      </c>
      <c r="P25" s="592">
        <v>28638</v>
      </c>
      <c r="Q25" s="577">
        <v>0.94328063241106719</v>
      </c>
      <c r="R25" s="593">
        <v>666</v>
      </c>
    </row>
    <row r="26" spans="1:18" ht="14.4" customHeight="1" x14ac:dyDescent="0.3">
      <c r="A26" s="571" t="s">
        <v>887</v>
      </c>
      <c r="B26" s="572" t="s">
        <v>888</v>
      </c>
      <c r="C26" s="572" t="s">
        <v>462</v>
      </c>
      <c r="D26" s="572" t="s">
        <v>862</v>
      </c>
      <c r="E26" s="572" t="s">
        <v>900</v>
      </c>
      <c r="F26" s="572" t="s">
        <v>901</v>
      </c>
      <c r="G26" s="592">
        <v>74</v>
      </c>
      <c r="H26" s="592">
        <v>69338</v>
      </c>
      <c r="I26" s="572">
        <v>0.82847038019451813</v>
      </c>
      <c r="J26" s="572">
        <v>937</v>
      </c>
      <c r="K26" s="592">
        <v>87</v>
      </c>
      <c r="L26" s="592">
        <v>83694</v>
      </c>
      <c r="M26" s="572">
        <v>1</v>
      </c>
      <c r="N26" s="572">
        <v>962</v>
      </c>
      <c r="O26" s="592">
        <v>75</v>
      </c>
      <c r="P26" s="592">
        <v>72675</v>
      </c>
      <c r="Q26" s="577">
        <v>0.86834181661767873</v>
      </c>
      <c r="R26" s="593">
        <v>969</v>
      </c>
    </row>
    <row r="27" spans="1:18" ht="14.4" customHeight="1" x14ac:dyDescent="0.3">
      <c r="A27" s="571" t="s">
        <v>887</v>
      </c>
      <c r="B27" s="572" t="s">
        <v>888</v>
      </c>
      <c r="C27" s="572" t="s">
        <v>462</v>
      </c>
      <c r="D27" s="572" t="s">
        <v>862</v>
      </c>
      <c r="E27" s="572" t="s">
        <v>902</v>
      </c>
      <c r="F27" s="572" t="s">
        <v>903</v>
      </c>
      <c r="G27" s="592">
        <v>218</v>
      </c>
      <c r="H27" s="592">
        <v>1512048</v>
      </c>
      <c r="I27" s="572">
        <v>0.96762216321962213</v>
      </c>
      <c r="J27" s="572">
        <v>6936</v>
      </c>
      <c r="K27" s="592">
        <v>207</v>
      </c>
      <c r="L27" s="592">
        <v>1562643</v>
      </c>
      <c r="M27" s="572">
        <v>1</v>
      </c>
      <c r="N27" s="572">
        <v>7549</v>
      </c>
      <c r="O27" s="592">
        <v>267</v>
      </c>
      <c r="P27" s="592">
        <v>2027598</v>
      </c>
      <c r="Q27" s="577">
        <v>1.2975439687759776</v>
      </c>
      <c r="R27" s="593">
        <v>7594</v>
      </c>
    </row>
    <row r="28" spans="1:18" ht="14.4" customHeight="1" x14ac:dyDescent="0.3">
      <c r="A28" s="571" t="s">
        <v>887</v>
      </c>
      <c r="B28" s="572" t="s">
        <v>888</v>
      </c>
      <c r="C28" s="572" t="s">
        <v>462</v>
      </c>
      <c r="D28" s="572" t="s">
        <v>862</v>
      </c>
      <c r="E28" s="572" t="s">
        <v>904</v>
      </c>
      <c r="F28" s="572" t="s">
        <v>905</v>
      </c>
      <c r="G28" s="592">
        <v>6</v>
      </c>
      <c r="H28" s="592">
        <v>21372</v>
      </c>
      <c r="I28" s="572">
        <v>0.15014331478671389</v>
      </c>
      <c r="J28" s="572">
        <v>3562</v>
      </c>
      <c r="K28" s="592">
        <v>27</v>
      </c>
      <c r="L28" s="592">
        <v>142344</v>
      </c>
      <c r="M28" s="572">
        <v>1</v>
      </c>
      <c r="N28" s="572">
        <v>5272</v>
      </c>
      <c r="O28" s="592">
        <v>10</v>
      </c>
      <c r="P28" s="592">
        <v>53000</v>
      </c>
      <c r="Q28" s="577">
        <v>0.37233743607036474</v>
      </c>
      <c r="R28" s="593">
        <v>5300</v>
      </c>
    </row>
    <row r="29" spans="1:18" ht="14.4" customHeight="1" x14ac:dyDescent="0.3">
      <c r="A29" s="571" t="s">
        <v>887</v>
      </c>
      <c r="B29" s="572" t="s">
        <v>888</v>
      </c>
      <c r="C29" s="572" t="s">
        <v>462</v>
      </c>
      <c r="D29" s="572" t="s">
        <v>862</v>
      </c>
      <c r="E29" s="572" t="s">
        <v>906</v>
      </c>
      <c r="F29" s="572" t="s">
        <v>907</v>
      </c>
      <c r="G29" s="592">
        <v>37</v>
      </c>
      <c r="H29" s="592">
        <v>330928</v>
      </c>
      <c r="I29" s="572">
        <v>0.71466086175322208</v>
      </c>
      <c r="J29" s="572">
        <v>8944</v>
      </c>
      <c r="K29" s="592">
        <v>44</v>
      </c>
      <c r="L29" s="592">
        <v>463056</v>
      </c>
      <c r="M29" s="572">
        <v>1</v>
      </c>
      <c r="N29" s="572">
        <v>10524</v>
      </c>
      <c r="O29" s="592">
        <v>30</v>
      </c>
      <c r="P29" s="592">
        <v>317250</v>
      </c>
      <c r="Q29" s="577">
        <v>0.68512231781901112</v>
      </c>
      <c r="R29" s="593">
        <v>10575</v>
      </c>
    </row>
    <row r="30" spans="1:18" ht="14.4" customHeight="1" x14ac:dyDescent="0.3">
      <c r="A30" s="571" t="s">
        <v>887</v>
      </c>
      <c r="B30" s="572" t="s">
        <v>888</v>
      </c>
      <c r="C30" s="572" t="s">
        <v>462</v>
      </c>
      <c r="D30" s="572" t="s">
        <v>862</v>
      </c>
      <c r="E30" s="572" t="s">
        <v>908</v>
      </c>
      <c r="F30" s="572" t="s">
        <v>909</v>
      </c>
      <c r="G30" s="592">
        <v>3</v>
      </c>
      <c r="H30" s="592">
        <v>32811</v>
      </c>
      <c r="I30" s="572">
        <v>1.3185581096286771</v>
      </c>
      <c r="J30" s="572">
        <v>10937</v>
      </c>
      <c r="K30" s="592">
        <v>2</v>
      </c>
      <c r="L30" s="592">
        <v>24884</v>
      </c>
      <c r="M30" s="572">
        <v>1</v>
      </c>
      <c r="N30" s="572">
        <v>12442</v>
      </c>
      <c r="O30" s="592">
        <v>4</v>
      </c>
      <c r="P30" s="592">
        <v>50020</v>
      </c>
      <c r="Q30" s="577">
        <v>2.0101269892300273</v>
      </c>
      <c r="R30" s="593">
        <v>12505</v>
      </c>
    </row>
    <row r="31" spans="1:18" ht="14.4" customHeight="1" x14ac:dyDescent="0.3">
      <c r="A31" s="571" t="s">
        <v>887</v>
      </c>
      <c r="B31" s="572" t="s">
        <v>888</v>
      </c>
      <c r="C31" s="572" t="s">
        <v>462</v>
      </c>
      <c r="D31" s="572" t="s">
        <v>862</v>
      </c>
      <c r="E31" s="572" t="s">
        <v>910</v>
      </c>
      <c r="F31" s="572" t="s">
        <v>911</v>
      </c>
      <c r="G31" s="592">
        <v>2</v>
      </c>
      <c r="H31" s="592">
        <v>2208</v>
      </c>
      <c r="I31" s="572"/>
      <c r="J31" s="572">
        <v>1104</v>
      </c>
      <c r="K31" s="592">
        <v>0</v>
      </c>
      <c r="L31" s="592">
        <v>0</v>
      </c>
      <c r="M31" s="572"/>
      <c r="N31" s="572"/>
      <c r="O31" s="592">
        <v>2</v>
      </c>
      <c r="P31" s="592">
        <v>2246</v>
      </c>
      <c r="Q31" s="577"/>
      <c r="R31" s="593">
        <v>1123</v>
      </c>
    </row>
    <row r="32" spans="1:18" ht="14.4" customHeight="1" x14ac:dyDescent="0.3">
      <c r="A32" s="571" t="s">
        <v>887</v>
      </c>
      <c r="B32" s="572" t="s">
        <v>888</v>
      </c>
      <c r="C32" s="572" t="s">
        <v>462</v>
      </c>
      <c r="D32" s="572" t="s">
        <v>862</v>
      </c>
      <c r="E32" s="572" t="s">
        <v>912</v>
      </c>
      <c r="F32" s="572" t="s">
        <v>913</v>
      </c>
      <c r="G32" s="592">
        <v>3</v>
      </c>
      <c r="H32" s="592">
        <v>1809</v>
      </c>
      <c r="I32" s="572">
        <v>0.72475961538461542</v>
      </c>
      <c r="J32" s="572">
        <v>603</v>
      </c>
      <c r="K32" s="592">
        <v>4</v>
      </c>
      <c r="L32" s="592">
        <v>2496</v>
      </c>
      <c r="M32" s="572">
        <v>1</v>
      </c>
      <c r="N32" s="572">
        <v>624</v>
      </c>
      <c r="O32" s="592"/>
      <c r="P32" s="592"/>
      <c r="Q32" s="577"/>
      <c r="R32" s="593"/>
    </row>
    <row r="33" spans="1:18" ht="14.4" customHeight="1" x14ac:dyDescent="0.3">
      <c r="A33" s="571" t="s">
        <v>887</v>
      </c>
      <c r="B33" s="572" t="s">
        <v>888</v>
      </c>
      <c r="C33" s="572" t="s">
        <v>462</v>
      </c>
      <c r="D33" s="572" t="s">
        <v>862</v>
      </c>
      <c r="E33" s="572" t="s">
        <v>914</v>
      </c>
      <c r="F33" s="572"/>
      <c r="G33" s="592">
        <v>32</v>
      </c>
      <c r="H33" s="592">
        <v>0</v>
      </c>
      <c r="I33" s="572"/>
      <c r="J33" s="572">
        <v>0</v>
      </c>
      <c r="K33" s="592"/>
      <c r="L33" s="592"/>
      <c r="M33" s="572"/>
      <c r="N33" s="572"/>
      <c r="O33" s="592"/>
      <c r="P33" s="592"/>
      <c r="Q33" s="577"/>
      <c r="R33" s="593"/>
    </row>
    <row r="34" spans="1:18" ht="14.4" customHeight="1" x14ac:dyDescent="0.3">
      <c r="A34" s="571" t="s">
        <v>887</v>
      </c>
      <c r="B34" s="572" t="s">
        <v>888</v>
      </c>
      <c r="C34" s="572" t="s">
        <v>462</v>
      </c>
      <c r="D34" s="572" t="s">
        <v>862</v>
      </c>
      <c r="E34" s="572" t="s">
        <v>915</v>
      </c>
      <c r="F34" s="572"/>
      <c r="G34" s="592">
        <v>29</v>
      </c>
      <c r="H34" s="592">
        <v>1743828</v>
      </c>
      <c r="I34" s="572"/>
      <c r="J34" s="572">
        <v>60132</v>
      </c>
      <c r="K34" s="592"/>
      <c r="L34" s="592"/>
      <c r="M34" s="572"/>
      <c r="N34" s="572"/>
      <c r="O34" s="592"/>
      <c r="P34" s="592"/>
      <c r="Q34" s="577"/>
      <c r="R34" s="593"/>
    </row>
    <row r="35" spans="1:18" ht="14.4" customHeight="1" x14ac:dyDescent="0.3">
      <c r="A35" s="571" t="s">
        <v>887</v>
      </c>
      <c r="B35" s="572" t="s">
        <v>888</v>
      </c>
      <c r="C35" s="572" t="s">
        <v>462</v>
      </c>
      <c r="D35" s="572" t="s">
        <v>862</v>
      </c>
      <c r="E35" s="572" t="s">
        <v>916</v>
      </c>
      <c r="F35" s="572"/>
      <c r="G35" s="592">
        <v>4</v>
      </c>
      <c r="H35" s="592">
        <v>0</v>
      </c>
      <c r="I35" s="572"/>
      <c r="J35" s="572">
        <v>0</v>
      </c>
      <c r="K35" s="592"/>
      <c r="L35" s="592"/>
      <c r="M35" s="572"/>
      <c r="N35" s="572"/>
      <c r="O35" s="592"/>
      <c r="P35" s="592"/>
      <c r="Q35" s="577"/>
      <c r="R35" s="593"/>
    </row>
    <row r="36" spans="1:18" ht="14.4" customHeight="1" x14ac:dyDescent="0.3">
      <c r="A36" s="571" t="s">
        <v>887</v>
      </c>
      <c r="B36" s="572" t="s">
        <v>888</v>
      </c>
      <c r="C36" s="572" t="s">
        <v>462</v>
      </c>
      <c r="D36" s="572" t="s">
        <v>862</v>
      </c>
      <c r="E36" s="572" t="s">
        <v>917</v>
      </c>
      <c r="F36" s="572"/>
      <c r="G36" s="592">
        <v>7</v>
      </c>
      <c r="H36" s="592">
        <v>135660</v>
      </c>
      <c r="I36" s="572"/>
      <c r="J36" s="572">
        <v>19380</v>
      </c>
      <c r="K36" s="592"/>
      <c r="L36" s="592"/>
      <c r="M36" s="572"/>
      <c r="N36" s="572"/>
      <c r="O36" s="592"/>
      <c r="P36" s="592"/>
      <c r="Q36" s="577"/>
      <c r="R36" s="593"/>
    </row>
    <row r="37" spans="1:18" ht="14.4" customHeight="1" x14ac:dyDescent="0.3">
      <c r="A37" s="571" t="s">
        <v>887</v>
      </c>
      <c r="B37" s="572" t="s">
        <v>888</v>
      </c>
      <c r="C37" s="572" t="s">
        <v>462</v>
      </c>
      <c r="D37" s="572" t="s">
        <v>862</v>
      </c>
      <c r="E37" s="572" t="s">
        <v>918</v>
      </c>
      <c r="F37" s="572" t="s">
        <v>919</v>
      </c>
      <c r="G37" s="592"/>
      <c r="H37" s="592"/>
      <c r="I37" s="572"/>
      <c r="J37" s="572"/>
      <c r="K37" s="592">
        <v>55</v>
      </c>
      <c r="L37" s="592">
        <v>33495</v>
      </c>
      <c r="M37" s="572">
        <v>1</v>
      </c>
      <c r="N37" s="572">
        <v>609</v>
      </c>
      <c r="O37" s="592">
        <v>98</v>
      </c>
      <c r="P37" s="592">
        <v>59976</v>
      </c>
      <c r="Q37" s="577">
        <v>1.7905956112852666</v>
      </c>
      <c r="R37" s="593">
        <v>612</v>
      </c>
    </row>
    <row r="38" spans="1:18" ht="14.4" customHeight="1" x14ac:dyDescent="0.3">
      <c r="A38" s="571" t="s">
        <v>887</v>
      </c>
      <c r="B38" s="572" t="s">
        <v>888</v>
      </c>
      <c r="C38" s="572" t="s">
        <v>462</v>
      </c>
      <c r="D38" s="572" t="s">
        <v>862</v>
      </c>
      <c r="E38" s="572" t="s">
        <v>920</v>
      </c>
      <c r="F38" s="572" t="s">
        <v>921</v>
      </c>
      <c r="G38" s="592"/>
      <c r="H38" s="592"/>
      <c r="I38" s="572"/>
      <c r="J38" s="572"/>
      <c r="K38" s="592">
        <v>70</v>
      </c>
      <c r="L38" s="592">
        <v>313600</v>
      </c>
      <c r="M38" s="572">
        <v>1</v>
      </c>
      <c r="N38" s="572">
        <v>4480</v>
      </c>
      <c r="O38" s="592">
        <v>98</v>
      </c>
      <c r="P38" s="592">
        <v>439726</v>
      </c>
      <c r="Q38" s="577">
        <v>1.4021874999999999</v>
      </c>
      <c r="R38" s="593">
        <v>4487</v>
      </c>
    </row>
    <row r="39" spans="1:18" ht="14.4" customHeight="1" x14ac:dyDescent="0.3">
      <c r="A39" s="571" t="s">
        <v>887</v>
      </c>
      <c r="B39" s="572" t="s">
        <v>888</v>
      </c>
      <c r="C39" s="572" t="s">
        <v>462</v>
      </c>
      <c r="D39" s="572" t="s">
        <v>862</v>
      </c>
      <c r="E39" s="572" t="s">
        <v>922</v>
      </c>
      <c r="F39" s="572" t="s">
        <v>923</v>
      </c>
      <c r="G39" s="592"/>
      <c r="H39" s="592"/>
      <c r="I39" s="572"/>
      <c r="J39" s="572"/>
      <c r="K39" s="592">
        <v>442</v>
      </c>
      <c r="L39" s="592">
        <v>489294</v>
      </c>
      <c r="M39" s="572">
        <v>1</v>
      </c>
      <c r="N39" s="572">
        <v>1107</v>
      </c>
      <c r="O39" s="592">
        <v>673</v>
      </c>
      <c r="P39" s="592">
        <v>747030</v>
      </c>
      <c r="Q39" s="577">
        <v>1.5267507878698696</v>
      </c>
      <c r="R39" s="593">
        <v>1110</v>
      </c>
    </row>
    <row r="40" spans="1:18" ht="14.4" customHeight="1" x14ac:dyDescent="0.3">
      <c r="A40" s="571" t="s">
        <v>887</v>
      </c>
      <c r="B40" s="572" t="s">
        <v>888</v>
      </c>
      <c r="C40" s="572" t="s">
        <v>462</v>
      </c>
      <c r="D40" s="572" t="s">
        <v>862</v>
      </c>
      <c r="E40" s="572" t="s">
        <v>924</v>
      </c>
      <c r="F40" s="572" t="s">
        <v>925</v>
      </c>
      <c r="G40" s="592"/>
      <c r="H40" s="592"/>
      <c r="I40" s="572"/>
      <c r="J40" s="572"/>
      <c r="K40" s="592">
        <v>298</v>
      </c>
      <c r="L40" s="592">
        <v>2214140</v>
      </c>
      <c r="M40" s="572">
        <v>1</v>
      </c>
      <c r="N40" s="572">
        <v>7430</v>
      </c>
      <c r="O40" s="592">
        <v>292</v>
      </c>
      <c r="P40" s="592">
        <v>2174524</v>
      </c>
      <c r="Q40" s="577">
        <v>0.98210772579872996</v>
      </c>
      <c r="R40" s="593">
        <v>7447</v>
      </c>
    </row>
    <row r="41" spans="1:18" ht="14.4" customHeight="1" x14ac:dyDescent="0.3">
      <c r="A41" s="571" t="s">
        <v>887</v>
      </c>
      <c r="B41" s="572" t="s">
        <v>888</v>
      </c>
      <c r="C41" s="572" t="s">
        <v>462</v>
      </c>
      <c r="D41" s="572" t="s">
        <v>862</v>
      </c>
      <c r="E41" s="572" t="s">
        <v>926</v>
      </c>
      <c r="F41" s="572" t="s">
        <v>927</v>
      </c>
      <c r="G41" s="592"/>
      <c r="H41" s="592"/>
      <c r="I41" s="572"/>
      <c r="J41" s="572"/>
      <c r="K41" s="592">
        <v>534</v>
      </c>
      <c r="L41" s="592">
        <v>2047890</v>
      </c>
      <c r="M41" s="572">
        <v>1</v>
      </c>
      <c r="N41" s="572">
        <v>3835</v>
      </c>
      <c r="O41" s="592">
        <v>74</v>
      </c>
      <c r="P41" s="592">
        <v>284086</v>
      </c>
      <c r="Q41" s="577">
        <v>0.13872131803954313</v>
      </c>
      <c r="R41" s="593">
        <v>3839</v>
      </c>
    </row>
    <row r="42" spans="1:18" ht="14.4" customHeight="1" x14ac:dyDescent="0.3">
      <c r="A42" s="571" t="s">
        <v>887</v>
      </c>
      <c r="B42" s="572" t="s">
        <v>888</v>
      </c>
      <c r="C42" s="572" t="s">
        <v>462</v>
      </c>
      <c r="D42" s="572" t="s">
        <v>862</v>
      </c>
      <c r="E42" s="572" t="s">
        <v>928</v>
      </c>
      <c r="F42" s="572" t="s">
        <v>929</v>
      </c>
      <c r="G42" s="592"/>
      <c r="H42" s="592"/>
      <c r="I42" s="572"/>
      <c r="J42" s="572"/>
      <c r="K42" s="592">
        <v>41</v>
      </c>
      <c r="L42" s="592">
        <v>98195</v>
      </c>
      <c r="M42" s="572">
        <v>1</v>
      </c>
      <c r="N42" s="572">
        <v>2395</v>
      </c>
      <c r="O42" s="592">
        <v>425</v>
      </c>
      <c r="P42" s="592">
        <v>1019575</v>
      </c>
      <c r="Q42" s="577">
        <v>10.383166148989256</v>
      </c>
      <c r="R42" s="593">
        <v>2399</v>
      </c>
    </row>
    <row r="43" spans="1:18" ht="14.4" customHeight="1" x14ac:dyDescent="0.3">
      <c r="A43" s="571" t="s">
        <v>887</v>
      </c>
      <c r="B43" s="572" t="s">
        <v>888</v>
      </c>
      <c r="C43" s="572" t="s">
        <v>462</v>
      </c>
      <c r="D43" s="572" t="s">
        <v>862</v>
      </c>
      <c r="E43" s="572" t="s">
        <v>930</v>
      </c>
      <c r="F43" s="572" t="s">
        <v>931</v>
      </c>
      <c r="G43" s="592"/>
      <c r="H43" s="592"/>
      <c r="I43" s="572"/>
      <c r="J43" s="572"/>
      <c r="K43" s="592">
        <v>25</v>
      </c>
      <c r="L43" s="592">
        <v>887475</v>
      </c>
      <c r="M43" s="572">
        <v>1</v>
      </c>
      <c r="N43" s="572">
        <v>35499</v>
      </c>
      <c r="O43" s="592">
        <v>6</v>
      </c>
      <c r="P43" s="592">
        <v>213264</v>
      </c>
      <c r="Q43" s="577">
        <v>0.24030423392208231</v>
      </c>
      <c r="R43" s="593">
        <v>35544</v>
      </c>
    </row>
    <row r="44" spans="1:18" ht="14.4" customHeight="1" x14ac:dyDescent="0.3">
      <c r="A44" s="571" t="s">
        <v>887</v>
      </c>
      <c r="B44" s="572" t="s">
        <v>888</v>
      </c>
      <c r="C44" s="572" t="s">
        <v>462</v>
      </c>
      <c r="D44" s="572" t="s">
        <v>862</v>
      </c>
      <c r="E44" s="572" t="s">
        <v>932</v>
      </c>
      <c r="F44" s="572" t="s">
        <v>933</v>
      </c>
      <c r="G44" s="592"/>
      <c r="H44" s="592"/>
      <c r="I44" s="572"/>
      <c r="J44" s="572"/>
      <c r="K44" s="592">
        <v>7</v>
      </c>
      <c r="L44" s="592">
        <v>61642</v>
      </c>
      <c r="M44" s="572">
        <v>1</v>
      </c>
      <c r="N44" s="572">
        <v>8806</v>
      </c>
      <c r="O44" s="592">
        <v>4</v>
      </c>
      <c r="P44" s="592">
        <v>35252</v>
      </c>
      <c r="Q44" s="577">
        <v>0.57188280717692486</v>
      </c>
      <c r="R44" s="593">
        <v>8813</v>
      </c>
    </row>
    <row r="45" spans="1:18" ht="14.4" customHeight="1" x14ac:dyDescent="0.3">
      <c r="A45" s="571" t="s">
        <v>887</v>
      </c>
      <c r="B45" s="572" t="s">
        <v>888</v>
      </c>
      <c r="C45" s="572" t="s">
        <v>462</v>
      </c>
      <c r="D45" s="572" t="s">
        <v>862</v>
      </c>
      <c r="E45" s="572" t="s">
        <v>934</v>
      </c>
      <c r="F45" s="572" t="s">
        <v>935</v>
      </c>
      <c r="G45" s="592"/>
      <c r="H45" s="592"/>
      <c r="I45" s="572"/>
      <c r="J45" s="572"/>
      <c r="K45" s="592">
        <v>8</v>
      </c>
      <c r="L45" s="592">
        <v>80000</v>
      </c>
      <c r="M45" s="572">
        <v>1</v>
      </c>
      <c r="N45" s="572">
        <v>10000</v>
      </c>
      <c r="O45" s="592">
        <v>44</v>
      </c>
      <c r="P45" s="592">
        <v>440000</v>
      </c>
      <c r="Q45" s="577">
        <v>5.5</v>
      </c>
      <c r="R45" s="593">
        <v>10000</v>
      </c>
    </row>
    <row r="46" spans="1:18" ht="14.4" customHeight="1" x14ac:dyDescent="0.3">
      <c r="A46" s="571" t="s">
        <v>887</v>
      </c>
      <c r="B46" s="572" t="s">
        <v>888</v>
      </c>
      <c r="C46" s="572" t="s">
        <v>462</v>
      </c>
      <c r="D46" s="572" t="s">
        <v>862</v>
      </c>
      <c r="E46" s="572" t="s">
        <v>936</v>
      </c>
      <c r="F46" s="572" t="s">
        <v>937</v>
      </c>
      <c r="G46" s="592"/>
      <c r="H46" s="592"/>
      <c r="I46" s="572"/>
      <c r="J46" s="572"/>
      <c r="K46" s="592">
        <v>91</v>
      </c>
      <c r="L46" s="592">
        <v>979766.69000000018</v>
      </c>
      <c r="M46" s="572">
        <v>1</v>
      </c>
      <c r="N46" s="572">
        <v>10766.666923076926</v>
      </c>
      <c r="O46" s="592">
        <v>143</v>
      </c>
      <c r="P46" s="592">
        <v>1539633.32</v>
      </c>
      <c r="Q46" s="577">
        <v>1.5714285203960137</v>
      </c>
      <c r="R46" s="593">
        <v>10766.666573426573</v>
      </c>
    </row>
    <row r="47" spans="1:18" ht="14.4" customHeight="1" x14ac:dyDescent="0.3">
      <c r="A47" s="571" t="s">
        <v>887</v>
      </c>
      <c r="B47" s="572" t="s">
        <v>888</v>
      </c>
      <c r="C47" s="572" t="s">
        <v>462</v>
      </c>
      <c r="D47" s="572" t="s">
        <v>862</v>
      </c>
      <c r="E47" s="572" t="s">
        <v>938</v>
      </c>
      <c r="F47" s="572" t="s">
        <v>939</v>
      </c>
      <c r="G47" s="592"/>
      <c r="H47" s="592"/>
      <c r="I47" s="572"/>
      <c r="J47" s="572"/>
      <c r="K47" s="592">
        <v>41</v>
      </c>
      <c r="L47" s="592">
        <v>341666.66000000003</v>
      </c>
      <c r="M47" s="572">
        <v>1</v>
      </c>
      <c r="N47" s="572">
        <v>8333.3331707317084</v>
      </c>
      <c r="O47" s="592">
        <v>69</v>
      </c>
      <c r="P47" s="592">
        <v>574999.99</v>
      </c>
      <c r="Q47" s="577">
        <v>1.6829268328375966</v>
      </c>
      <c r="R47" s="593">
        <v>8333.333188405797</v>
      </c>
    </row>
    <row r="48" spans="1:18" ht="14.4" customHeight="1" x14ac:dyDescent="0.3">
      <c r="A48" s="571" t="s">
        <v>887</v>
      </c>
      <c r="B48" s="572" t="s">
        <v>888</v>
      </c>
      <c r="C48" s="572" t="s">
        <v>462</v>
      </c>
      <c r="D48" s="572" t="s">
        <v>862</v>
      </c>
      <c r="E48" s="572" t="s">
        <v>885</v>
      </c>
      <c r="F48" s="572" t="s">
        <v>886</v>
      </c>
      <c r="G48" s="592"/>
      <c r="H48" s="592"/>
      <c r="I48" s="572"/>
      <c r="J48" s="572"/>
      <c r="K48" s="592">
        <v>67</v>
      </c>
      <c r="L48" s="592">
        <v>0</v>
      </c>
      <c r="M48" s="572"/>
      <c r="N48" s="572">
        <v>0</v>
      </c>
      <c r="O48" s="592">
        <v>218</v>
      </c>
      <c r="P48" s="592">
        <v>0</v>
      </c>
      <c r="Q48" s="577"/>
      <c r="R48" s="593">
        <v>0</v>
      </c>
    </row>
    <row r="49" spans="1:18" ht="14.4" customHeight="1" x14ac:dyDescent="0.3">
      <c r="A49" s="571" t="s">
        <v>887</v>
      </c>
      <c r="B49" s="572" t="s">
        <v>888</v>
      </c>
      <c r="C49" s="572" t="s">
        <v>462</v>
      </c>
      <c r="D49" s="572" t="s">
        <v>862</v>
      </c>
      <c r="E49" s="572" t="s">
        <v>940</v>
      </c>
      <c r="F49" s="572" t="s">
        <v>941</v>
      </c>
      <c r="G49" s="592"/>
      <c r="H49" s="592"/>
      <c r="I49" s="572"/>
      <c r="J49" s="572"/>
      <c r="K49" s="592">
        <v>6</v>
      </c>
      <c r="L49" s="592">
        <v>49500</v>
      </c>
      <c r="M49" s="572">
        <v>1</v>
      </c>
      <c r="N49" s="572">
        <v>8250</v>
      </c>
      <c r="O49" s="592">
        <v>101</v>
      </c>
      <c r="P49" s="592">
        <v>833250</v>
      </c>
      <c r="Q49" s="577">
        <v>16.833333333333332</v>
      </c>
      <c r="R49" s="593">
        <v>8250</v>
      </c>
    </row>
    <row r="50" spans="1:18" ht="14.4" customHeight="1" x14ac:dyDescent="0.3">
      <c r="A50" s="571" t="s">
        <v>887</v>
      </c>
      <c r="B50" s="572" t="s">
        <v>888</v>
      </c>
      <c r="C50" s="572" t="s">
        <v>462</v>
      </c>
      <c r="D50" s="572" t="s">
        <v>862</v>
      </c>
      <c r="E50" s="572" t="s">
        <v>942</v>
      </c>
      <c r="F50" s="572" t="s">
        <v>943</v>
      </c>
      <c r="G50" s="592"/>
      <c r="H50" s="592"/>
      <c r="I50" s="572"/>
      <c r="J50" s="572"/>
      <c r="K50" s="592">
        <v>11</v>
      </c>
      <c r="L50" s="592">
        <v>0</v>
      </c>
      <c r="M50" s="572"/>
      <c r="N50" s="572">
        <v>0</v>
      </c>
      <c r="O50" s="592">
        <v>12</v>
      </c>
      <c r="P50" s="592">
        <v>0</v>
      </c>
      <c r="Q50" s="577"/>
      <c r="R50" s="593">
        <v>0</v>
      </c>
    </row>
    <row r="51" spans="1:18" ht="14.4" customHeight="1" x14ac:dyDescent="0.3">
      <c r="A51" s="571" t="s">
        <v>887</v>
      </c>
      <c r="B51" s="572" t="s">
        <v>888</v>
      </c>
      <c r="C51" s="572" t="s">
        <v>462</v>
      </c>
      <c r="D51" s="572" t="s">
        <v>862</v>
      </c>
      <c r="E51" s="572" t="s">
        <v>944</v>
      </c>
      <c r="F51" s="572" t="s">
        <v>945</v>
      </c>
      <c r="G51" s="592"/>
      <c r="H51" s="592"/>
      <c r="I51" s="572"/>
      <c r="J51" s="572"/>
      <c r="K51" s="592">
        <v>0</v>
      </c>
      <c r="L51" s="592">
        <v>0</v>
      </c>
      <c r="M51" s="572"/>
      <c r="N51" s="572"/>
      <c r="O51" s="592"/>
      <c r="P51" s="592"/>
      <c r="Q51" s="577"/>
      <c r="R51" s="593"/>
    </row>
    <row r="52" spans="1:18" ht="14.4" customHeight="1" x14ac:dyDescent="0.3">
      <c r="A52" s="571" t="s">
        <v>887</v>
      </c>
      <c r="B52" s="572" t="s">
        <v>888</v>
      </c>
      <c r="C52" s="572" t="s">
        <v>462</v>
      </c>
      <c r="D52" s="572" t="s">
        <v>862</v>
      </c>
      <c r="E52" s="572" t="s">
        <v>946</v>
      </c>
      <c r="F52" s="572" t="s">
        <v>947</v>
      </c>
      <c r="G52" s="592"/>
      <c r="H52" s="592"/>
      <c r="I52" s="572"/>
      <c r="J52" s="572"/>
      <c r="K52" s="592">
        <v>14</v>
      </c>
      <c r="L52" s="592">
        <v>427777.81</v>
      </c>
      <c r="M52" s="572">
        <v>1</v>
      </c>
      <c r="N52" s="572">
        <v>30555.557857142856</v>
      </c>
      <c r="O52" s="592">
        <v>13</v>
      </c>
      <c r="P52" s="592">
        <v>397222.24</v>
      </c>
      <c r="Q52" s="577">
        <v>0.92857140018553086</v>
      </c>
      <c r="R52" s="593">
        <v>30555.556923076922</v>
      </c>
    </row>
    <row r="53" spans="1:18" ht="14.4" customHeight="1" x14ac:dyDescent="0.3">
      <c r="A53" s="571" t="s">
        <v>887</v>
      </c>
      <c r="B53" s="572" t="s">
        <v>888</v>
      </c>
      <c r="C53" s="572" t="s">
        <v>462</v>
      </c>
      <c r="D53" s="572" t="s">
        <v>862</v>
      </c>
      <c r="E53" s="572" t="s">
        <v>948</v>
      </c>
      <c r="F53" s="572" t="s">
        <v>949</v>
      </c>
      <c r="G53" s="592"/>
      <c r="H53" s="592"/>
      <c r="I53" s="572"/>
      <c r="J53" s="572"/>
      <c r="K53" s="592">
        <v>12</v>
      </c>
      <c r="L53" s="592">
        <v>51120</v>
      </c>
      <c r="M53" s="572">
        <v>1</v>
      </c>
      <c r="N53" s="572">
        <v>4260</v>
      </c>
      <c r="O53" s="592">
        <v>10</v>
      </c>
      <c r="P53" s="592">
        <v>42600</v>
      </c>
      <c r="Q53" s="577">
        <v>0.83333333333333337</v>
      </c>
      <c r="R53" s="593">
        <v>4260</v>
      </c>
    </row>
    <row r="54" spans="1:18" ht="14.4" customHeight="1" x14ac:dyDescent="0.3">
      <c r="A54" s="571" t="s">
        <v>887</v>
      </c>
      <c r="B54" s="572" t="s">
        <v>888</v>
      </c>
      <c r="C54" s="572" t="s">
        <v>462</v>
      </c>
      <c r="D54" s="572" t="s">
        <v>862</v>
      </c>
      <c r="E54" s="572" t="s">
        <v>950</v>
      </c>
      <c r="F54" s="572" t="s">
        <v>951</v>
      </c>
      <c r="G54" s="592"/>
      <c r="H54" s="592"/>
      <c r="I54" s="572"/>
      <c r="J54" s="572"/>
      <c r="K54" s="592">
        <v>9</v>
      </c>
      <c r="L54" s="592">
        <v>47900</v>
      </c>
      <c r="M54" s="572">
        <v>1</v>
      </c>
      <c r="N54" s="572">
        <v>5322.2222222222226</v>
      </c>
      <c r="O54" s="592">
        <v>19</v>
      </c>
      <c r="P54" s="592">
        <v>101122.22</v>
      </c>
      <c r="Q54" s="577">
        <v>2.111111064718163</v>
      </c>
      <c r="R54" s="593">
        <v>5322.2221052631576</v>
      </c>
    </row>
    <row r="55" spans="1:18" ht="14.4" customHeight="1" x14ac:dyDescent="0.3">
      <c r="A55" s="571" t="s">
        <v>887</v>
      </c>
      <c r="B55" s="572" t="s">
        <v>888</v>
      </c>
      <c r="C55" s="572" t="s">
        <v>462</v>
      </c>
      <c r="D55" s="572" t="s">
        <v>862</v>
      </c>
      <c r="E55" s="572" t="s">
        <v>952</v>
      </c>
      <c r="F55" s="572" t="s">
        <v>953</v>
      </c>
      <c r="G55" s="592"/>
      <c r="H55" s="592"/>
      <c r="I55" s="572"/>
      <c r="J55" s="572"/>
      <c r="K55" s="592">
        <v>36</v>
      </c>
      <c r="L55" s="592">
        <v>1584000</v>
      </c>
      <c r="M55" s="572">
        <v>1</v>
      </c>
      <c r="N55" s="572">
        <v>44000</v>
      </c>
      <c r="O55" s="592">
        <v>104</v>
      </c>
      <c r="P55" s="592">
        <v>4576000</v>
      </c>
      <c r="Q55" s="577">
        <v>2.8888888888888888</v>
      </c>
      <c r="R55" s="593">
        <v>44000</v>
      </c>
    </row>
    <row r="56" spans="1:18" ht="14.4" customHeight="1" x14ac:dyDescent="0.3">
      <c r="A56" s="571" t="s">
        <v>887</v>
      </c>
      <c r="B56" s="572" t="s">
        <v>888</v>
      </c>
      <c r="C56" s="572" t="s">
        <v>462</v>
      </c>
      <c r="D56" s="572" t="s">
        <v>862</v>
      </c>
      <c r="E56" s="572" t="s">
        <v>954</v>
      </c>
      <c r="F56" s="572" t="s">
        <v>955</v>
      </c>
      <c r="G56" s="592"/>
      <c r="H56" s="592"/>
      <c r="I56" s="572"/>
      <c r="J56" s="572"/>
      <c r="K56" s="592"/>
      <c r="L56" s="592"/>
      <c r="M56" s="572"/>
      <c r="N56" s="572"/>
      <c r="O56" s="592">
        <v>2</v>
      </c>
      <c r="P56" s="592">
        <v>79594</v>
      </c>
      <c r="Q56" s="577"/>
      <c r="R56" s="593">
        <v>39797</v>
      </c>
    </row>
    <row r="57" spans="1:18" ht="14.4" customHeight="1" thickBot="1" x14ac:dyDescent="0.35">
      <c r="A57" s="579" t="s">
        <v>887</v>
      </c>
      <c r="B57" s="580" t="s">
        <v>888</v>
      </c>
      <c r="C57" s="580" t="s">
        <v>462</v>
      </c>
      <c r="D57" s="580" t="s">
        <v>862</v>
      </c>
      <c r="E57" s="580" t="s">
        <v>956</v>
      </c>
      <c r="F57" s="580"/>
      <c r="G57" s="594"/>
      <c r="H57" s="594"/>
      <c r="I57" s="580"/>
      <c r="J57" s="580"/>
      <c r="K57" s="594"/>
      <c r="L57" s="594"/>
      <c r="M57" s="580"/>
      <c r="N57" s="580"/>
      <c r="O57" s="594">
        <v>1</v>
      </c>
      <c r="P57" s="594">
        <v>31867</v>
      </c>
      <c r="Q57" s="585"/>
      <c r="R57" s="595">
        <v>31867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958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17434</v>
      </c>
      <c r="I3" s="103">
        <f t="shared" si="0"/>
        <v>33093855.439999998</v>
      </c>
      <c r="J3" s="74"/>
      <c r="K3" s="74"/>
      <c r="L3" s="103">
        <f t="shared" si="0"/>
        <v>8645</v>
      </c>
      <c r="M3" s="103">
        <f t="shared" si="0"/>
        <v>16446997.199999999</v>
      </c>
      <c r="N3" s="74"/>
      <c r="O3" s="74"/>
      <c r="P3" s="103">
        <f t="shared" si="0"/>
        <v>10431</v>
      </c>
      <c r="Q3" s="103">
        <f t="shared" si="0"/>
        <v>21323095.82</v>
      </c>
      <c r="R3" s="75">
        <f>IF(M3=0,0,Q3/M3)</f>
        <v>1.2964734875737682</v>
      </c>
      <c r="S3" s="104">
        <f>IF(P3=0,0,Q3/P3)</f>
        <v>2044.2043735020611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860</v>
      </c>
      <c r="B6" s="565" t="s">
        <v>861</v>
      </c>
      <c r="C6" s="565" t="s">
        <v>457</v>
      </c>
      <c r="D6" s="565" t="s">
        <v>858</v>
      </c>
      <c r="E6" s="565" t="s">
        <v>862</v>
      </c>
      <c r="F6" s="565" t="s">
        <v>863</v>
      </c>
      <c r="G6" s="565" t="s">
        <v>864</v>
      </c>
      <c r="H6" s="116">
        <v>1</v>
      </c>
      <c r="I6" s="116">
        <v>37</v>
      </c>
      <c r="J6" s="565"/>
      <c r="K6" s="565">
        <v>37</v>
      </c>
      <c r="L6" s="116"/>
      <c r="M6" s="116"/>
      <c r="N6" s="565"/>
      <c r="O6" s="565"/>
      <c r="P6" s="116"/>
      <c r="Q6" s="116"/>
      <c r="R6" s="570"/>
      <c r="S6" s="591"/>
    </row>
    <row r="7" spans="1:19" ht="14.4" customHeight="1" x14ac:dyDescent="0.3">
      <c r="A7" s="571" t="s">
        <v>860</v>
      </c>
      <c r="B7" s="572" t="s">
        <v>865</v>
      </c>
      <c r="C7" s="572" t="s">
        <v>457</v>
      </c>
      <c r="D7" s="572" t="s">
        <v>854</v>
      </c>
      <c r="E7" s="572" t="s">
        <v>862</v>
      </c>
      <c r="F7" s="572" t="s">
        <v>866</v>
      </c>
      <c r="G7" s="572" t="s">
        <v>867</v>
      </c>
      <c r="H7" s="592">
        <v>48</v>
      </c>
      <c r="I7" s="592">
        <v>3168</v>
      </c>
      <c r="J7" s="572">
        <v>1.0909090909090908</v>
      </c>
      <c r="K7" s="572">
        <v>66</v>
      </c>
      <c r="L7" s="592">
        <v>44</v>
      </c>
      <c r="M7" s="592">
        <v>2904</v>
      </c>
      <c r="N7" s="572">
        <v>1</v>
      </c>
      <c r="O7" s="572">
        <v>66</v>
      </c>
      <c r="P7" s="592">
        <v>90</v>
      </c>
      <c r="Q7" s="592">
        <v>6030</v>
      </c>
      <c r="R7" s="577">
        <v>2.0764462809917354</v>
      </c>
      <c r="S7" s="593">
        <v>67</v>
      </c>
    </row>
    <row r="8" spans="1:19" ht="14.4" customHeight="1" x14ac:dyDescent="0.3">
      <c r="A8" s="571" t="s">
        <v>860</v>
      </c>
      <c r="B8" s="572" t="s">
        <v>865</v>
      </c>
      <c r="C8" s="572" t="s">
        <v>457</v>
      </c>
      <c r="D8" s="572" t="s">
        <v>854</v>
      </c>
      <c r="E8" s="572" t="s">
        <v>862</v>
      </c>
      <c r="F8" s="572" t="s">
        <v>863</v>
      </c>
      <c r="G8" s="572" t="s">
        <v>864</v>
      </c>
      <c r="H8" s="592">
        <v>114</v>
      </c>
      <c r="I8" s="592">
        <v>4218</v>
      </c>
      <c r="J8" s="572">
        <v>0.95798319327731096</v>
      </c>
      <c r="K8" s="572">
        <v>37</v>
      </c>
      <c r="L8" s="592">
        <v>119</v>
      </c>
      <c r="M8" s="592">
        <v>4403</v>
      </c>
      <c r="N8" s="572">
        <v>1</v>
      </c>
      <c r="O8" s="572">
        <v>37</v>
      </c>
      <c r="P8" s="592">
        <v>162</v>
      </c>
      <c r="Q8" s="592">
        <v>6156</v>
      </c>
      <c r="R8" s="577">
        <v>1.398137633431751</v>
      </c>
      <c r="S8" s="593">
        <v>38</v>
      </c>
    </row>
    <row r="9" spans="1:19" ht="14.4" customHeight="1" x14ac:dyDescent="0.3">
      <c r="A9" s="571" t="s">
        <v>860</v>
      </c>
      <c r="B9" s="572" t="s">
        <v>865</v>
      </c>
      <c r="C9" s="572" t="s">
        <v>457</v>
      </c>
      <c r="D9" s="572" t="s">
        <v>854</v>
      </c>
      <c r="E9" s="572" t="s">
        <v>862</v>
      </c>
      <c r="F9" s="572" t="s">
        <v>868</v>
      </c>
      <c r="G9" s="572" t="s">
        <v>869</v>
      </c>
      <c r="H9" s="592">
        <v>456</v>
      </c>
      <c r="I9" s="592">
        <v>1130880</v>
      </c>
      <c r="J9" s="572">
        <v>0.96698312858649005</v>
      </c>
      <c r="K9" s="572">
        <v>2480</v>
      </c>
      <c r="L9" s="592">
        <v>471</v>
      </c>
      <c r="M9" s="592">
        <v>1169493</v>
      </c>
      <c r="N9" s="572">
        <v>1</v>
      </c>
      <c r="O9" s="572">
        <v>2483</v>
      </c>
      <c r="P9" s="592">
        <v>585</v>
      </c>
      <c r="Q9" s="592">
        <v>1461330</v>
      </c>
      <c r="R9" s="577">
        <v>1.2495414679694534</v>
      </c>
      <c r="S9" s="593">
        <v>2498</v>
      </c>
    </row>
    <row r="10" spans="1:19" ht="14.4" customHeight="1" x14ac:dyDescent="0.3">
      <c r="A10" s="571" t="s">
        <v>860</v>
      </c>
      <c r="B10" s="572" t="s">
        <v>865</v>
      </c>
      <c r="C10" s="572" t="s">
        <v>457</v>
      </c>
      <c r="D10" s="572" t="s">
        <v>854</v>
      </c>
      <c r="E10" s="572" t="s">
        <v>862</v>
      </c>
      <c r="F10" s="572" t="s">
        <v>870</v>
      </c>
      <c r="G10" s="572" t="s">
        <v>871</v>
      </c>
      <c r="H10" s="592">
        <v>7</v>
      </c>
      <c r="I10" s="592">
        <v>2429</v>
      </c>
      <c r="J10" s="572">
        <v>8.0459770114942528E-2</v>
      </c>
      <c r="K10" s="572">
        <v>347</v>
      </c>
      <c r="L10" s="592">
        <v>87</v>
      </c>
      <c r="M10" s="592">
        <v>30189</v>
      </c>
      <c r="N10" s="572">
        <v>1</v>
      </c>
      <c r="O10" s="572">
        <v>347</v>
      </c>
      <c r="P10" s="592">
        <v>101</v>
      </c>
      <c r="Q10" s="592">
        <v>35350</v>
      </c>
      <c r="R10" s="577">
        <v>1.1709563085892212</v>
      </c>
      <c r="S10" s="593">
        <v>350</v>
      </c>
    </row>
    <row r="11" spans="1:19" ht="14.4" customHeight="1" x14ac:dyDescent="0.3">
      <c r="A11" s="571" t="s">
        <v>860</v>
      </c>
      <c r="B11" s="572" t="s">
        <v>865</v>
      </c>
      <c r="C11" s="572" t="s">
        <v>457</v>
      </c>
      <c r="D11" s="572" t="s">
        <v>854</v>
      </c>
      <c r="E11" s="572" t="s">
        <v>862</v>
      </c>
      <c r="F11" s="572" t="s">
        <v>872</v>
      </c>
      <c r="G11" s="572" t="s">
        <v>873</v>
      </c>
      <c r="H11" s="592">
        <v>852</v>
      </c>
      <c r="I11" s="592">
        <v>299052</v>
      </c>
      <c r="J11" s="572">
        <v>0.93626373626373627</v>
      </c>
      <c r="K11" s="572">
        <v>351</v>
      </c>
      <c r="L11" s="592">
        <v>910</v>
      </c>
      <c r="M11" s="592">
        <v>319410</v>
      </c>
      <c r="N11" s="572">
        <v>1</v>
      </c>
      <c r="O11" s="572">
        <v>351</v>
      </c>
      <c r="P11" s="592">
        <v>1107</v>
      </c>
      <c r="Q11" s="592">
        <v>391878</v>
      </c>
      <c r="R11" s="577">
        <v>1.2268808114961962</v>
      </c>
      <c r="S11" s="593">
        <v>354</v>
      </c>
    </row>
    <row r="12" spans="1:19" ht="14.4" customHeight="1" x14ac:dyDescent="0.3">
      <c r="A12" s="571" t="s">
        <v>860</v>
      </c>
      <c r="B12" s="572" t="s">
        <v>865</v>
      </c>
      <c r="C12" s="572" t="s">
        <v>457</v>
      </c>
      <c r="D12" s="572" t="s">
        <v>854</v>
      </c>
      <c r="E12" s="572" t="s">
        <v>862</v>
      </c>
      <c r="F12" s="572" t="s">
        <v>874</v>
      </c>
      <c r="G12" s="572" t="s">
        <v>875</v>
      </c>
      <c r="H12" s="592">
        <v>1886</v>
      </c>
      <c r="I12" s="592">
        <v>62866.440000000061</v>
      </c>
      <c r="J12" s="572">
        <v>0.95639027192413351</v>
      </c>
      <c r="K12" s="572">
        <v>33.333213149522834</v>
      </c>
      <c r="L12" s="592">
        <v>1972</v>
      </c>
      <c r="M12" s="592">
        <v>65733.040000000125</v>
      </c>
      <c r="N12" s="572">
        <v>1</v>
      </c>
      <c r="O12" s="572">
        <v>33.333184584178561</v>
      </c>
      <c r="P12" s="592">
        <v>2170</v>
      </c>
      <c r="Q12" s="592">
        <v>72333.050000000105</v>
      </c>
      <c r="R12" s="577">
        <v>1.1004062797034788</v>
      </c>
      <c r="S12" s="593">
        <v>33.33320276497701</v>
      </c>
    </row>
    <row r="13" spans="1:19" ht="14.4" customHeight="1" x14ac:dyDescent="0.3">
      <c r="A13" s="571" t="s">
        <v>860</v>
      </c>
      <c r="B13" s="572" t="s">
        <v>865</v>
      </c>
      <c r="C13" s="572" t="s">
        <v>457</v>
      </c>
      <c r="D13" s="572" t="s">
        <v>854</v>
      </c>
      <c r="E13" s="572" t="s">
        <v>862</v>
      </c>
      <c r="F13" s="572" t="s">
        <v>876</v>
      </c>
      <c r="G13" s="572" t="s">
        <v>877</v>
      </c>
      <c r="H13" s="592">
        <v>966</v>
      </c>
      <c r="I13" s="592">
        <v>1468320</v>
      </c>
      <c r="J13" s="572">
        <v>0.91704431331597902</v>
      </c>
      <c r="K13" s="572">
        <v>1520</v>
      </c>
      <c r="L13" s="592">
        <v>1052</v>
      </c>
      <c r="M13" s="592">
        <v>1601144</v>
      </c>
      <c r="N13" s="572">
        <v>1</v>
      </c>
      <c r="O13" s="572">
        <v>1522</v>
      </c>
      <c r="P13" s="592">
        <v>1235</v>
      </c>
      <c r="Q13" s="592">
        <v>1888315</v>
      </c>
      <c r="R13" s="577">
        <v>1.1793536371494382</v>
      </c>
      <c r="S13" s="593">
        <v>1529</v>
      </c>
    </row>
    <row r="14" spans="1:19" ht="14.4" customHeight="1" x14ac:dyDescent="0.3">
      <c r="A14" s="571" t="s">
        <v>860</v>
      </c>
      <c r="B14" s="572" t="s">
        <v>865</v>
      </c>
      <c r="C14" s="572" t="s">
        <v>457</v>
      </c>
      <c r="D14" s="572" t="s">
        <v>854</v>
      </c>
      <c r="E14" s="572" t="s">
        <v>862</v>
      </c>
      <c r="F14" s="572" t="s">
        <v>878</v>
      </c>
      <c r="G14" s="572" t="s">
        <v>879</v>
      </c>
      <c r="H14" s="592">
        <v>179</v>
      </c>
      <c r="I14" s="592">
        <v>20764</v>
      </c>
      <c r="J14" s="572">
        <v>0.94210526315789478</v>
      </c>
      <c r="K14" s="572">
        <v>116</v>
      </c>
      <c r="L14" s="592">
        <v>190</v>
      </c>
      <c r="M14" s="592">
        <v>22040</v>
      </c>
      <c r="N14" s="572">
        <v>1</v>
      </c>
      <c r="O14" s="572">
        <v>116</v>
      </c>
      <c r="P14" s="592">
        <v>248</v>
      </c>
      <c r="Q14" s="592">
        <v>28768</v>
      </c>
      <c r="R14" s="577">
        <v>1.3052631578947369</v>
      </c>
      <c r="S14" s="593">
        <v>116</v>
      </c>
    </row>
    <row r="15" spans="1:19" ht="14.4" customHeight="1" x14ac:dyDescent="0.3">
      <c r="A15" s="571" t="s">
        <v>860</v>
      </c>
      <c r="B15" s="572" t="s">
        <v>865</v>
      </c>
      <c r="C15" s="572" t="s">
        <v>457</v>
      </c>
      <c r="D15" s="572" t="s">
        <v>854</v>
      </c>
      <c r="E15" s="572" t="s">
        <v>862</v>
      </c>
      <c r="F15" s="572" t="s">
        <v>880</v>
      </c>
      <c r="G15" s="572" t="s">
        <v>881</v>
      </c>
      <c r="H15" s="592">
        <v>487</v>
      </c>
      <c r="I15" s="592">
        <v>18019</v>
      </c>
      <c r="J15" s="572">
        <v>0.94015444015444016</v>
      </c>
      <c r="K15" s="572">
        <v>37</v>
      </c>
      <c r="L15" s="592">
        <v>518</v>
      </c>
      <c r="M15" s="592">
        <v>19166</v>
      </c>
      <c r="N15" s="572">
        <v>1</v>
      </c>
      <c r="O15" s="572">
        <v>37</v>
      </c>
      <c r="P15" s="592">
        <v>603</v>
      </c>
      <c r="Q15" s="592">
        <v>22914</v>
      </c>
      <c r="R15" s="577">
        <v>1.1955546279870604</v>
      </c>
      <c r="S15" s="593">
        <v>38</v>
      </c>
    </row>
    <row r="16" spans="1:19" ht="14.4" customHeight="1" x14ac:dyDescent="0.3">
      <c r="A16" s="571" t="s">
        <v>860</v>
      </c>
      <c r="B16" s="572" t="s">
        <v>865</v>
      </c>
      <c r="C16" s="572" t="s">
        <v>457</v>
      </c>
      <c r="D16" s="572" t="s">
        <v>854</v>
      </c>
      <c r="E16" s="572" t="s">
        <v>862</v>
      </c>
      <c r="F16" s="572" t="s">
        <v>882</v>
      </c>
      <c r="G16" s="572" t="s">
        <v>883</v>
      </c>
      <c r="H16" s="592">
        <v>8</v>
      </c>
      <c r="I16" s="592">
        <v>592</v>
      </c>
      <c r="J16" s="572">
        <v>0.66666666666666663</v>
      </c>
      <c r="K16" s="572">
        <v>74</v>
      </c>
      <c r="L16" s="592">
        <v>12</v>
      </c>
      <c r="M16" s="592">
        <v>888</v>
      </c>
      <c r="N16" s="572">
        <v>1</v>
      </c>
      <c r="O16" s="572">
        <v>74</v>
      </c>
      <c r="P16" s="592">
        <v>27</v>
      </c>
      <c r="Q16" s="592">
        <v>2025</v>
      </c>
      <c r="R16" s="577">
        <v>2.2804054054054053</v>
      </c>
      <c r="S16" s="593">
        <v>75</v>
      </c>
    </row>
    <row r="17" spans="1:19" ht="14.4" customHeight="1" x14ac:dyDescent="0.3">
      <c r="A17" s="571" t="s">
        <v>860</v>
      </c>
      <c r="B17" s="572" t="s">
        <v>865</v>
      </c>
      <c r="C17" s="572" t="s">
        <v>457</v>
      </c>
      <c r="D17" s="572" t="s">
        <v>854</v>
      </c>
      <c r="E17" s="572" t="s">
        <v>862</v>
      </c>
      <c r="F17" s="572" t="s">
        <v>884</v>
      </c>
      <c r="G17" s="572"/>
      <c r="H17" s="592"/>
      <c r="I17" s="592"/>
      <c r="J17" s="572"/>
      <c r="K17" s="572"/>
      <c r="L17" s="592"/>
      <c r="M17" s="592"/>
      <c r="N17" s="572"/>
      <c r="O17" s="572"/>
      <c r="P17" s="592">
        <v>1</v>
      </c>
      <c r="Q17" s="592">
        <v>4065</v>
      </c>
      <c r="R17" s="577"/>
      <c r="S17" s="593">
        <v>4065</v>
      </c>
    </row>
    <row r="18" spans="1:19" ht="14.4" customHeight="1" x14ac:dyDescent="0.3">
      <c r="A18" s="571" t="s">
        <v>860</v>
      </c>
      <c r="B18" s="572" t="s">
        <v>865</v>
      </c>
      <c r="C18" s="572" t="s">
        <v>457</v>
      </c>
      <c r="D18" s="572" t="s">
        <v>858</v>
      </c>
      <c r="E18" s="572" t="s">
        <v>862</v>
      </c>
      <c r="F18" s="572" t="s">
        <v>863</v>
      </c>
      <c r="G18" s="572" t="s">
        <v>864</v>
      </c>
      <c r="H18" s="592">
        <v>20</v>
      </c>
      <c r="I18" s="592">
        <v>740</v>
      </c>
      <c r="J18" s="572">
        <v>20</v>
      </c>
      <c r="K18" s="572">
        <v>37</v>
      </c>
      <c r="L18" s="592">
        <v>1</v>
      </c>
      <c r="M18" s="592">
        <v>37</v>
      </c>
      <c r="N18" s="572">
        <v>1</v>
      </c>
      <c r="O18" s="572">
        <v>37</v>
      </c>
      <c r="P18" s="592"/>
      <c r="Q18" s="592"/>
      <c r="R18" s="577"/>
      <c r="S18" s="593"/>
    </row>
    <row r="19" spans="1:19" ht="14.4" customHeight="1" x14ac:dyDescent="0.3">
      <c r="A19" s="571" t="s">
        <v>860</v>
      </c>
      <c r="B19" s="572" t="s">
        <v>865</v>
      </c>
      <c r="C19" s="572" t="s">
        <v>457</v>
      </c>
      <c r="D19" s="572" t="s">
        <v>858</v>
      </c>
      <c r="E19" s="572" t="s">
        <v>862</v>
      </c>
      <c r="F19" s="572" t="s">
        <v>882</v>
      </c>
      <c r="G19" s="572" t="s">
        <v>883</v>
      </c>
      <c r="H19" s="592">
        <v>6</v>
      </c>
      <c r="I19" s="592">
        <v>444</v>
      </c>
      <c r="J19" s="572">
        <v>0.8571428571428571</v>
      </c>
      <c r="K19" s="572">
        <v>74</v>
      </c>
      <c r="L19" s="592">
        <v>7</v>
      </c>
      <c r="M19" s="592">
        <v>518</v>
      </c>
      <c r="N19" s="572">
        <v>1</v>
      </c>
      <c r="O19" s="572">
        <v>74</v>
      </c>
      <c r="P19" s="592"/>
      <c r="Q19" s="592"/>
      <c r="R19" s="577"/>
      <c r="S19" s="593"/>
    </row>
    <row r="20" spans="1:19" ht="14.4" customHeight="1" x14ac:dyDescent="0.3">
      <c r="A20" s="571" t="s">
        <v>860</v>
      </c>
      <c r="B20" s="572" t="s">
        <v>865</v>
      </c>
      <c r="C20" s="572" t="s">
        <v>462</v>
      </c>
      <c r="D20" s="572" t="s">
        <v>854</v>
      </c>
      <c r="E20" s="572" t="s">
        <v>862</v>
      </c>
      <c r="F20" s="572" t="s">
        <v>885</v>
      </c>
      <c r="G20" s="572" t="s">
        <v>886</v>
      </c>
      <c r="H20" s="592"/>
      <c r="I20" s="592"/>
      <c r="J20" s="572"/>
      <c r="K20" s="572"/>
      <c r="L20" s="592"/>
      <c r="M20" s="592"/>
      <c r="N20" s="572"/>
      <c r="O20" s="572"/>
      <c r="P20" s="592">
        <v>3</v>
      </c>
      <c r="Q20" s="592">
        <v>0</v>
      </c>
      <c r="R20" s="577"/>
      <c r="S20" s="593">
        <v>0</v>
      </c>
    </row>
    <row r="21" spans="1:19" ht="14.4" customHeight="1" x14ac:dyDescent="0.3">
      <c r="A21" s="571" t="s">
        <v>887</v>
      </c>
      <c r="B21" s="572" t="s">
        <v>888</v>
      </c>
      <c r="C21" s="572" t="s">
        <v>462</v>
      </c>
      <c r="D21" s="572" t="s">
        <v>854</v>
      </c>
      <c r="E21" s="572" t="s">
        <v>862</v>
      </c>
      <c r="F21" s="572" t="s">
        <v>889</v>
      </c>
      <c r="G21" s="572" t="s">
        <v>890</v>
      </c>
      <c r="H21" s="592">
        <v>34</v>
      </c>
      <c r="I21" s="592">
        <v>379916</v>
      </c>
      <c r="J21" s="572">
        <v>0.67855471610494922</v>
      </c>
      <c r="K21" s="572">
        <v>11174</v>
      </c>
      <c r="L21" s="592">
        <v>45</v>
      </c>
      <c r="M21" s="592">
        <v>559890</v>
      </c>
      <c r="N21" s="572">
        <v>1</v>
      </c>
      <c r="O21" s="572">
        <v>12442</v>
      </c>
      <c r="P21" s="592">
        <v>43</v>
      </c>
      <c r="Q21" s="592">
        <v>537715</v>
      </c>
      <c r="R21" s="577">
        <v>0.96039400596545754</v>
      </c>
      <c r="S21" s="593">
        <v>12505</v>
      </c>
    </row>
    <row r="22" spans="1:19" ht="14.4" customHeight="1" x14ac:dyDescent="0.3">
      <c r="A22" s="571" t="s">
        <v>887</v>
      </c>
      <c r="B22" s="572" t="s">
        <v>888</v>
      </c>
      <c r="C22" s="572" t="s">
        <v>462</v>
      </c>
      <c r="D22" s="572" t="s">
        <v>854</v>
      </c>
      <c r="E22" s="572" t="s">
        <v>862</v>
      </c>
      <c r="F22" s="572" t="s">
        <v>891</v>
      </c>
      <c r="G22" s="572" t="s">
        <v>892</v>
      </c>
      <c r="H22" s="592">
        <v>423</v>
      </c>
      <c r="I22" s="592">
        <v>133245</v>
      </c>
      <c r="J22" s="572">
        <v>0.44519026124377292</v>
      </c>
      <c r="K22" s="572">
        <v>315</v>
      </c>
      <c r="L22" s="592">
        <v>1001</v>
      </c>
      <c r="M22" s="592">
        <v>299299</v>
      </c>
      <c r="N22" s="572">
        <v>1</v>
      </c>
      <c r="O22" s="572">
        <v>299</v>
      </c>
      <c r="P22" s="592">
        <v>1184</v>
      </c>
      <c r="Q22" s="592">
        <v>357568</v>
      </c>
      <c r="R22" s="577">
        <v>1.194684913748459</v>
      </c>
      <c r="S22" s="593">
        <v>302</v>
      </c>
    </row>
    <row r="23" spans="1:19" ht="14.4" customHeight="1" x14ac:dyDescent="0.3">
      <c r="A23" s="571" t="s">
        <v>887</v>
      </c>
      <c r="B23" s="572" t="s">
        <v>888</v>
      </c>
      <c r="C23" s="572" t="s">
        <v>462</v>
      </c>
      <c r="D23" s="572" t="s">
        <v>854</v>
      </c>
      <c r="E23" s="572" t="s">
        <v>862</v>
      </c>
      <c r="F23" s="572" t="s">
        <v>893</v>
      </c>
      <c r="G23" s="572"/>
      <c r="H23" s="592">
        <v>808</v>
      </c>
      <c r="I23" s="592">
        <v>1038280</v>
      </c>
      <c r="J23" s="572"/>
      <c r="K23" s="572">
        <v>1285</v>
      </c>
      <c r="L23" s="592"/>
      <c r="M23" s="592"/>
      <c r="N23" s="572"/>
      <c r="O23" s="572"/>
      <c r="P23" s="592"/>
      <c r="Q23" s="592"/>
      <c r="R23" s="577"/>
      <c r="S23" s="593"/>
    </row>
    <row r="24" spans="1:19" ht="14.4" customHeight="1" x14ac:dyDescent="0.3">
      <c r="A24" s="571" t="s">
        <v>887</v>
      </c>
      <c r="B24" s="572" t="s">
        <v>888</v>
      </c>
      <c r="C24" s="572" t="s">
        <v>462</v>
      </c>
      <c r="D24" s="572" t="s">
        <v>854</v>
      </c>
      <c r="E24" s="572" t="s">
        <v>862</v>
      </c>
      <c r="F24" s="572" t="s">
        <v>894</v>
      </c>
      <c r="G24" s="572" t="s">
        <v>895</v>
      </c>
      <c r="H24" s="592">
        <v>24</v>
      </c>
      <c r="I24" s="592">
        <v>234288</v>
      </c>
      <c r="J24" s="572">
        <v>0.69948409286328461</v>
      </c>
      <c r="K24" s="572">
        <v>9762</v>
      </c>
      <c r="L24" s="592">
        <v>32</v>
      </c>
      <c r="M24" s="592">
        <v>334944</v>
      </c>
      <c r="N24" s="572">
        <v>1</v>
      </c>
      <c r="O24" s="572">
        <v>10467</v>
      </c>
      <c r="P24" s="592">
        <v>35</v>
      </c>
      <c r="Q24" s="592">
        <v>367500</v>
      </c>
      <c r="R24" s="577">
        <v>1.0971983376325594</v>
      </c>
      <c r="S24" s="593">
        <v>10500</v>
      </c>
    </row>
    <row r="25" spans="1:19" ht="14.4" customHeight="1" x14ac:dyDescent="0.3">
      <c r="A25" s="571" t="s">
        <v>887</v>
      </c>
      <c r="B25" s="572" t="s">
        <v>888</v>
      </c>
      <c r="C25" s="572" t="s">
        <v>462</v>
      </c>
      <c r="D25" s="572" t="s">
        <v>854</v>
      </c>
      <c r="E25" s="572" t="s">
        <v>862</v>
      </c>
      <c r="F25" s="572" t="s">
        <v>896</v>
      </c>
      <c r="G25" s="572"/>
      <c r="H25" s="592">
        <v>54</v>
      </c>
      <c r="I25" s="592">
        <v>54648</v>
      </c>
      <c r="J25" s="572"/>
      <c r="K25" s="572">
        <v>1012</v>
      </c>
      <c r="L25" s="592"/>
      <c r="M25" s="592"/>
      <c r="N25" s="572"/>
      <c r="O25" s="572"/>
      <c r="P25" s="592"/>
      <c r="Q25" s="592"/>
      <c r="R25" s="577"/>
      <c r="S25" s="593"/>
    </row>
    <row r="26" spans="1:19" ht="14.4" customHeight="1" x14ac:dyDescent="0.3">
      <c r="A26" s="571" t="s">
        <v>887</v>
      </c>
      <c r="B26" s="572" t="s">
        <v>888</v>
      </c>
      <c r="C26" s="572" t="s">
        <v>462</v>
      </c>
      <c r="D26" s="572" t="s">
        <v>854</v>
      </c>
      <c r="E26" s="572" t="s">
        <v>862</v>
      </c>
      <c r="F26" s="572" t="s">
        <v>897</v>
      </c>
      <c r="G26" s="572"/>
      <c r="H26" s="592">
        <v>10611</v>
      </c>
      <c r="I26" s="592">
        <v>24373467</v>
      </c>
      <c r="J26" s="572"/>
      <c r="K26" s="572">
        <v>2297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887</v>
      </c>
      <c r="B27" s="572" t="s">
        <v>888</v>
      </c>
      <c r="C27" s="572" t="s">
        <v>462</v>
      </c>
      <c r="D27" s="572" t="s">
        <v>854</v>
      </c>
      <c r="E27" s="572" t="s">
        <v>862</v>
      </c>
      <c r="F27" s="572" t="s">
        <v>898</v>
      </c>
      <c r="G27" s="572" t="s">
        <v>899</v>
      </c>
      <c r="H27" s="592">
        <v>35</v>
      </c>
      <c r="I27" s="592">
        <v>18480</v>
      </c>
      <c r="J27" s="572">
        <v>0.60869565217391308</v>
      </c>
      <c r="K27" s="572">
        <v>528</v>
      </c>
      <c r="L27" s="592">
        <v>46</v>
      </c>
      <c r="M27" s="592">
        <v>30360</v>
      </c>
      <c r="N27" s="572">
        <v>1</v>
      </c>
      <c r="O27" s="572">
        <v>660</v>
      </c>
      <c r="P27" s="592">
        <v>43</v>
      </c>
      <c r="Q27" s="592">
        <v>28638</v>
      </c>
      <c r="R27" s="577">
        <v>0.94328063241106719</v>
      </c>
      <c r="S27" s="593">
        <v>666</v>
      </c>
    </row>
    <row r="28" spans="1:19" ht="14.4" customHeight="1" x14ac:dyDescent="0.3">
      <c r="A28" s="571" t="s">
        <v>887</v>
      </c>
      <c r="B28" s="572" t="s">
        <v>888</v>
      </c>
      <c r="C28" s="572" t="s">
        <v>462</v>
      </c>
      <c r="D28" s="572" t="s">
        <v>854</v>
      </c>
      <c r="E28" s="572" t="s">
        <v>862</v>
      </c>
      <c r="F28" s="572" t="s">
        <v>900</v>
      </c>
      <c r="G28" s="572" t="s">
        <v>901</v>
      </c>
      <c r="H28" s="592">
        <v>74</v>
      </c>
      <c r="I28" s="592">
        <v>69338</v>
      </c>
      <c r="J28" s="572">
        <v>0.82847038019451813</v>
      </c>
      <c r="K28" s="572">
        <v>937</v>
      </c>
      <c r="L28" s="592">
        <v>87</v>
      </c>
      <c r="M28" s="592">
        <v>83694</v>
      </c>
      <c r="N28" s="572">
        <v>1</v>
      </c>
      <c r="O28" s="572">
        <v>962</v>
      </c>
      <c r="P28" s="592">
        <v>75</v>
      </c>
      <c r="Q28" s="592">
        <v>72675</v>
      </c>
      <c r="R28" s="577">
        <v>0.86834181661767873</v>
      </c>
      <c r="S28" s="593">
        <v>969</v>
      </c>
    </row>
    <row r="29" spans="1:19" ht="14.4" customHeight="1" x14ac:dyDescent="0.3">
      <c r="A29" s="571" t="s">
        <v>887</v>
      </c>
      <c r="B29" s="572" t="s">
        <v>888</v>
      </c>
      <c r="C29" s="572" t="s">
        <v>462</v>
      </c>
      <c r="D29" s="572" t="s">
        <v>854</v>
      </c>
      <c r="E29" s="572" t="s">
        <v>862</v>
      </c>
      <c r="F29" s="572" t="s">
        <v>902</v>
      </c>
      <c r="G29" s="572" t="s">
        <v>903</v>
      </c>
      <c r="H29" s="592">
        <v>218</v>
      </c>
      <c r="I29" s="592">
        <v>1512048</v>
      </c>
      <c r="J29" s="572">
        <v>0.96762216321962213</v>
      </c>
      <c r="K29" s="572">
        <v>6936</v>
      </c>
      <c r="L29" s="592">
        <v>207</v>
      </c>
      <c r="M29" s="592">
        <v>1562643</v>
      </c>
      <c r="N29" s="572">
        <v>1</v>
      </c>
      <c r="O29" s="572">
        <v>7549</v>
      </c>
      <c r="P29" s="592">
        <v>267</v>
      </c>
      <c r="Q29" s="592">
        <v>2027598</v>
      </c>
      <c r="R29" s="577">
        <v>1.2975439687759776</v>
      </c>
      <c r="S29" s="593">
        <v>7594</v>
      </c>
    </row>
    <row r="30" spans="1:19" ht="14.4" customHeight="1" x14ac:dyDescent="0.3">
      <c r="A30" s="571" t="s">
        <v>887</v>
      </c>
      <c r="B30" s="572" t="s">
        <v>888</v>
      </c>
      <c r="C30" s="572" t="s">
        <v>462</v>
      </c>
      <c r="D30" s="572" t="s">
        <v>854</v>
      </c>
      <c r="E30" s="572" t="s">
        <v>862</v>
      </c>
      <c r="F30" s="572" t="s">
        <v>904</v>
      </c>
      <c r="G30" s="572" t="s">
        <v>905</v>
      </c>
      <c r="H30" s="592">
        <v>6</v>
      </c>
      <c r="I30" s="592">
        <v>21372</v>
      </c>
      <c r="J30" s="572">
        <v>0.15014331478671389</v>
      </c>
      <c r="K30" s="572">
        <v>3562</v>
      </c>
      <c r="L30" s="592">
        <v>27</v>
      </c>
      <c r="M30" s="592">
        <v>142344</v>
      </c>
      <c r="N30" s="572">
        <v>1</v>
      </c>
      <c r="O30" s="572">
        <v>5272</v>
      </c>
      <c r="P30" s="592">
        <v>10</v>
      </c>
      <c r="Q30" s="592">
        <v>53000</v>
      </c>
      <c r="R30" s="577">
        <v>0.37233743607036474</v>
      </c>
      <c r="S30" s="593">
        <v>5300</v>
      </c>
    </row>
    <row r="31" spans="1:19" ht="14.4" customHeight="1" x14ac:dyDescent="0.3">
      <c r="A31" s="571" t="s">
        <v>887</v>
      </c>
      <c r="B31" s="572" t="s">
        <v>888</v>
      </c>
      <c r="C31" s="572" t="s">
        <v>462</v>
      </c>
      <c r="D31" s="572" t="s">
        <v>854</v>
      </c>
      <c r="E31" s="572" t="s">
        <v>862</v>
      </c>
      <c r="F31" s="572" t="s">
        <v>906</v>
      </c>
      <c r="G31" s="572" t="s">
        <v>907</v>
      </c>
      <c r="H31" s="592">
        <v>37</v>
      </c>
      <c r="I31" s="592">
        <v>330928</v>
      </c>
      <c r="J31" s="572">
        <v>0.71466086175322208</v>
      </c>
      <c r="K31" s="572">
        <v>8944</v>
      </c>
      <c r="L31" s="592">
        <v>44</v>
      </c>
      <c r="M31" s="592">
        <v>463056</v>
      </c>
      <c r="N31" s="572">
        <v>1</v>
      </c>
      <c r="O31" s="572">
        <v>10524</v>
      </c>
      <c r="P31" s="592">
        <v>30</v>
      </c>
      <c r="Q31" s="592">
        <v>317250</v>
      </c>
      <c r="R31" s="577">
        <v>0.68512231781901112</v>
      </c>
      <c r="S31" s="593">
        <v>10575</v>
      </c>
    </row>
    <row r="32" spans="1:19" ht="14.4" customHeight="1" x14ac:dyDescent="0.3">
      <c r="A32" s="571" t="s">
        <v>887</v>
      </c>
      <c r="B32" s="572" t="s">
        <v>888</v>
      </c>
      <c r="C32" s="572" t="s">
        <v>462</v>
      </c>
      <c r="D32" s="572" t="s">
        <v>854</v>
      </c>
      <c r="E32" s="572" t="s">
        <v>862</v>
      </c>
      <c r="F32" s="572" t="s">
        <v>908</v>
      </c>
      <c r="G32" s="572" t="s">
        <v>909</v>
      </c>
      <c r="H32" s="592">
        <v>3</v>
      </c>
      <c r="I32" s="592">
        <v>32811</v>
      </c>
      <c r="J32" s="572">
        <v>1.3185581096286771</v>
      </c>
      <c r="K32" s="572">
        <v>10937</v>
      </c>
      <c r="L32" s="592">
        <v>2</v>
      </c>
      <c r="M32" s="592">
        <v>24884</v>
      </c>
      <c r="N32" s="572">
        <v>1</v>
      </c>
      <c r="O32" s="572">
        <v>12442</v>
      </c>
      <c r="P32" s="592">
        <v>4</v>
      </c>
      <c r="Q32" s="592">
        <v>50020</v>
      </c>
      <c r="R32" s="577">
        <v>2.0101269892300273</v>
      </c>
      <c r="S32" s="593">
        <v>12505</v>
      </c>
    </row>
    <row r="33" spans="1:19" ht="14.4" customHeight="1" x14ac:dyDescent="0.3">
      <c r="A33" s="571" t="s">
        <v>887</v>
      </c>
      <c r="B33" s="572" t="s">
        <v>888</v>
      </c>
      <c r="C33" s="572" t="s">
        <v>462</v>
      </c>
      <c r="D33" s="572" t="s">
        <v>854</v>
      </c>
      <c r="E33" s="572" t="s">
        <v>862</v>
      </c>
      <c r="F33" s="572" t="s">
        <v>910</v>
      </c>
      <c r="G33" s="572" t="s">
        <v>911</v>
      </c>
      <c r="H33" s="592">
        <v>2</v>
      </c>
      <c r="I33" s="592">
        <v>2208</v>
      </c>
      <c r="J33" s="572"/>
      <c r="K33" s="572">
        <v>1104</v>
      </c>
      <c r="L33" s="592">
        <v>0</v>
      </c>
      <c r="M33" s="592">
        <v>0</v>
      </c>
      <c r="N33" s="572"/>
      <c r="O33" s="572"/>
      <c r="P33" s="592">
        <v>2</v>
      </c>
      <c r="Q33" s="592">
        <v>2246</v>
      </c>
      <c r="R33" s="577"/>
      <c r="S33" s="593">
        <v>1123</v>
      </c>
    </row>
    <row r="34" spans="1:19" ht="14.4" customHeight="1" x14ac:dyDescent="0.3">
      <c r="A34" s="571" t="s">
        <v>887</v>
      </c>
      <c r="B34" s="572" t="s">
        <v>888</v>
      </c>
      <c r="C34" s="572" t="s">
        <v>462</v>
      </c>
      <c r="D34" s="572" t="s">
        <v>854</v>
      </c>
      <c r="E34" s="572" t="s">
        <v>862</v>
      </c>
      <c r="F34" s="572" t="s">
        <v>912</v>
      </c>
      <c r="G34" s="572" t="s">
        <v>913</v>
      </c>
      <c r="H34" s="592">
        <v>3</v>
      </c>
      <c r="I34" s="592">
        <v>1809</v>
      </c>
      <c r="J34" s="572">
        <v>0.72475961538461542</v>
      </c>
      <c r="K34" s="572">
        <v>603</v>
      </c>
      <c r="L34" s="592">
        <v>4</v>
      </c>
      <c r="M34" s="592">
        <v>2496</v>
      </c>
      <c r="N34" s="572">
        <v>1</v>
      </c>
      <c r="O34" s="572">
        <v>624</v>
      </c>
      <c r="P34" s="592"/>
      <c r="Q34" s="592"/>
      <c r="R34" s="577"/>
      <c r="S34" s="593"/>
    </row>
    <row r="35" spans="1:19" ht="14.4" customHeight="1" x14ac:dyDescent="0.3">
      <c r="A35" s="571" t="s">
        <v>887</v>
      </c>
      <c r="B35" s="572" t="s">
        <v>888</v>
      </c>
      <c r="C35" s="572" t="s">
        <v>462</v>
      </c>
      <c r="D35" s="572" t="s">
        <v>854</v>
      </c>
      <c r="E35" s="572" t="s">
        <v>862</v>
      </c>
      <c r="F35" s="572" t="s">
        <v>914</v>
      </c>
      <c r="G35" s="572"/>
      <c r="H35" s="592">
        <v>32</v>
      </c>
      <c r="I35" s="592">
        <v>0</v>
      </c>
      <c r="J35" s="572"/>
      <c r="K35" s="572">
        <v>0</v>
      </c>
      <c r="L35" s="592"/>
      <c r="M35" s="592"/>
      <c r="N35" s="572"/>
      <c r="O35" s="572"/>
      <c r="P35" s="592"/>
      <c r="Q35" s="592"/>
      <c r="R35" s="577"/>
      <c r="S35" s="593"/>
    </row>
    <row r="36" spans="1:19" ht="14.4" customHeight="1" x14ac:dyDescent="0.3">
      <c r="A36" s="571" t="s">
        <v>887</v>
      </c>
      <c r="B36" s="572" t="s">
        <v>888</v>
      </c>
      <c r="C36" s="572" t="s">
        <v>462</v>
      </c>
      <c r="D36" s="572" t="s">
        <v>854</v>
      </c>
      <c r="E36" s="572" t="s">
        <v>862</v>
      </c>
      <c r="F36" s="572" t="s">
        <v>915</v>
      </c>
      <c r="G36" s="572"/>
      <c r="H36" s="592">
        <v>29</v>
      </c>
      <c r="I36" s="592">
        <v>1743828</v>
      </c>
      <c r="J36" s="572"/>
      <c r="K36" s="572">
        <v>60132</v>
      </c>
      <c r="L36" s="592"/>
      <c r="M36" s="592"/>
      <c r="N36" s="572"/>
      <c r="O36" s="572"/>
      <c r="P36" s="592"/>
      <c r="Q36" s="592"/>
      <c r="R36" s="577"/>
      <c r="S36" s="593"/>
    </row>
    <row r="37" spans="1:19" ht="14.4" customHeight="1" x14ac:dyDescent="0.3">
      <c r="A37" s="571" t="s">
        <v>887</v>
      </c>
      <c r="B37" s="572" t="s">
        <v>888</v>
      </c>
      <c r="C37" s="572" t="s">
        <v>462</v>
      </c>
      <c r="D37" s="572" t="s">
        <v>854</v>
      </c>
      <c r="E37" s="572" t="s">
        <v>862</v>
      </c>
      <c r="F37" s="572" t="s">
        <v>916</v>
      </c>
      <c r="G37" s="572"/>
      <c r="H37" s="592">
        <v>4</v>
      </c>
      <c r="I37" s="592">
        <v>0</v>
      </c>
      <c r="J37" s="572"/>
      <c r="K37" s="572">
        <v>0</v>
      </c>
      <c r="L37" s="592"/>
      <c r="M37" s="592"/>
      <c r="N37" s="572"/>
      <c r="O37" s="572"/>
      <c r="P37" s="592"/>
      <c r="Q37" s="592"/>
      <c r="R37" s="577"/>
      <c r="S37" s="593"/>
    </row>
    <row r="38" spans="1:19" ht="14.4" customHeight="1" x14ac:dyDescent="0.3">
      <c r="A38" s="571" t="s">
        <v>887</v>
      </c>
      <c r="B38" s="572" t="s">
        <v>888</v>
      </c>
      <c r="C38" s="572" t="s">
        <v>462</v>
      </c>
      <c r="D38" s="572" t="s">
        <v>854</v>
      </c>
      <c r="E38" s="572" t="s">
        <v>862</v>
      </c>
      <c r="F38" s="572" t="s">
        <v>917</v>
      </c>
      <c r="G38" s="572"/>
      <c r="H38" s="592">
        <v>7</v>
      </c>
      <c r="I38" s="592">
        <v>135660</v>
      </c>
      <c r="J38" s="572"/>
      <c r="K38" s="572">
        <v>19380</v>
      </c>
      <c r="L38" s="592"/>
      <c r="M38" s="592"/>
      <c r="N38" s="572"/>
      <c r="O38" s="572"/>
      <c r="P38" s="592"/>
      <c r="Q38" s="592"/>
      <c r="R38" s="577"/>
      <c r="S38" s="593"/>
    </row>
    <row r="39" spans="1:19" ht="14.4" customHeight="1" x14ac:dyDescent="0.3">
      <c r="A39" s="571" t="s">
        <v>887</v>
      </c>
      <c r="B39" s="572" t="s">
        <v>888</v>
      </c>
      <c r="C39" s="572" t="s">
        <v>462</v>
      </c>
      <c r="D39" s="572" t="s">
        <v>854</v>
      </c>
      <c r="E39" s="572" t="s">
        <v>862</v>
      </c>
      <c r="F39" s="572" t="s">
        <v>918</v>
      </c>
      <c r="G39" s="572" t="s">
        <v>919</v>
      </c>
      <c r="H39" s="592"/>
      <c r="I39" s="592"/>
      <c r="J39" s="572"/>
      <c r="K39" s="572"/>
      <c r="L39" s="592">
        <v>55</v>
      </c>
      <c r="M39" s="592">
        <v>33495</v>
      </c>
      <c r="N39" s="572">
        <v>1</v>
      </c>
      <c r="O39" s="572">
        <v>609</v>
      </c>
      <c r="P39" s="592">
        <v>98</v>
      </c>
      <c r="Q39" s="592">
        <v>59976</v>
      </c>
      <c r="R39" s="577">
        <v>1.7905956112852666</v>
      </c>
      <c r="S39" s="593">
        <v>612</v>
      </c>
    </row>
    <row r="40" spans="1:19" ht="14.4" customHeight="1" x14ac:dyDescent="0.3">
      <c r="A40" s="571" t="s">
        <v>887</v>
      </c>
      <c r="B40" s="572" t="s">
        <v>888</v>
      </c>
      <c r="C40" s="572" t="s">
        <v>462</v>
      </c>
      <c r="D40" s="572" t="s">
        <v>854</v>
      </c>
      <c r="E40" s="572" t="s">
        <v>862</v>
      </c>
      <c r="F40" s="572" t="s">
        <v>920</v>
      </c>
      <c r="G40" s="572" t="s">
        <v>921</v>
      </c>
      <c r="H40" s="592"/>
      <c r="I40" s="592"/>
      <c r="J40" s="572"/>
      <c r="K40" s="572"/>
      <c r="L40" s="592">
        <v>70</v>
      </c>
      <c r="M40" s="592">
        <v>313600</v>
      </c>
      <c r="N40" s="572">
        <v>1</v>
      </c>
      <c r="O40" s="572">
        <v>4480</v>
      </c>
      <c r="P40" s="592">
        <v>98</v>
      </c>
      <c r="Q40" s="592">
        <v>439726</v>
      </c>
      <c r="R40" s="577">
        <v>1.4021874999999999</v>
      </c>
      <c r="S40" s="593">
        <v>4487</v>
      </c>
    </row>
    <row r="41" spans="1:19" ht="14.4" customHeight="1" x14ac:dyDescent="0.3">
      <c r="A41" s="571" t="s">
        <v>887</v>
      </c>
      <c r="B41" s="572" t="s">
        <v>888</v>
      </c>
      <c r="C41" s="572" t="s">
        <v>462</v>
      </c>
      <c r="D41" s="572" t="s">
        <v>854</v>
      </c>
      <c r="E41" s="572" t="s">
        <v>862</v>
      </c>
      <c r="F41" s="572" t="s">
        <v>922</v>
      </c>
      <c r="G41" s="572" t="s">
        <v>923</v>
      </c>
      <c r="H41" s="592"/>
      <c r="I41" s="592"/>
      <c r="J41" s="572"/>
      <c r="K41" s="572"/>
      <c r="L41" s="592">
        <v>442</v>
      </c>
      <c r="M41" s="592">
        <v>489294</v>
      </c>
      <c r="N41" s="572">
        <v>1</v>
      </c>
      <c r="O41" s="572">
        <v>1107</v>
      </c>
      <c r="P41" s="592">
        <v>673</v>
      </c>
      <c r="Q41" s="592">
        <v>747030</v>
      </c>
      <c r="R41" s="577">
        <v>1.5267507878698696</v>
      </c>
      <c r="S41" s="593">
        <v>1110</v>
      </c>
    </row>
    <row r="42" spans="1:19" ht="14.4" customHeight="1" x14ac:dyDescent="0.3">
      <c r="A42" s="571" t="s">
        <v>887</v>
      </c>
      <c r="B42" s="572" t="s">
        <v>888</v>
      </c>
      <c r="C42" s="572" t="s">
        <v>462</v>
      </c>
      <c r="D42" s="572" t="s">
        <v>854</v>
      </c>
      <c r="E42" s="572" t="s">
        <v>862</v>
      </c>
      <c r="F42" s="572" t="s">
        <v>924</v>
      </c>
      <c r="G42" s="572" t="s">
        <v>925</v>
      </c>
      <c r="H42" s="592"/>
      <c r="I42" s="592"/>
      <c r="J42" s="572"/>
      <c r="K42" s="572"/>
      <c r="L42" s="592">
        <v>298</v>
      </c>
      <c r="M42" s="592">
        <v>2214140</v>
      </c>
      <c r="N42" s="572">
        <v>1</v>
      </c>
      <c r="O42" s="572">
        <v>7430</v>
      </c>
      <c r="P42" s="592">
        <v>292</v>
      </c>
      <c r="Q42" s="592">
        <v>2174524</v>
      </c>
      <c r="R42" s="577">
        <v>0.98210772579872996</v>
      </c>
      <c r="S42" s="593">
        <v>7447</v>
      </c>
    </row>
    <row r="43" spans="1:19" ht="14.4" customHeight="1" x14ac:dyDescent="0.3">
      <c r="A43" s="571" t="s">
        <v>887</v>
      </c>
      <c r="B43" s="572" t="s">
        <v>888</v>
      </c>
      <c r="C43" s="572" t="s">
        <v>462</v>
      </c>
      <c r="D43" s="572" t="s">
        <v>854</v>
      </c>
      <c r="E43" s="572" t="s">
        <v>862</v>
      </c>
      <c r="F43" s="572" t="s">
        <v>926</v>
      </c>
      <c r="G43" s="572" t="s">
        <v>927</v>
      </c>
      <c r="H43" s="592"/>
      <c r="I43" s="592"/>
      <c r="J43" s="572"/>
      <c r="K43" s="572"/>
      <c r="L43" s="592">
        <v>534</v>
      </c>
      <c r="M43" s="592">
        <v>2047890</v>
      </c>
      <c r="N43" s="572">
        <v>1</v>
      </c>
      <c r="O43" s="572">
        <v>3835</v>
      </c>
      <c r="P43" s="592">
        <v>74</v>
      </c>
      <c r="Q43" s="592">
        <v>284086</v>
      </c>
      <c r="R43" s="577">
        <v>0.13872131803954313</v>
      </c>
      <c r="S43" s="593">
        <v>3839</v>
      </c>
    </row>
    <row r="44" spans="1:19" ht="14.4" customHeight="1" x14ac:dyDescent="0.3">
      <c r="A44" s="571" t="s">
        <v>887</v>
      </c>
      <c r="B44" s="572" t="s">
        <v>888</v>
      </c>
      <c r="C44" s="572" t="s">
        <v>462</v>
      </c>
      <c r="D44" s="572" t="s">
        <v>854</v>
      </c>
      <c r="E44" s="572" t="s">
        <v>862</v>
      </c>
      <c r="F44" s="572" t="s">
        <v>928</v>
      </c>
      <c r="G44" s="572" t="s">
        <v>929</v>
      </c>
      <c r="H44" s="592"/>
      <c r="I44" s="592"/>
      <c r="J44" s="572"/>
      <c r="K44" s="572"/>
      <c r="L44" s="592">
        <v>41</v>
      </c>
      <c r="M44" s="592">
        <v>98195</v>
      </c>
      <c r="N44" s="572">
        <v>1</v>
      </c>
      <c r="O44" s="572">
        <v>2395</v>
      </c>
      <c r="P44" s="592">
        <v>425</v>
      </c>
      <c r="Q44" s="592">
        <v>1019575</v>
      </c>
      <c r="R44" s="577">
        <v>10.383166148989256</v>
      </c>
      <c r="S44" s="593">
        <v>2399</v>
      </c>
    </row>
    <row r="45" spans="1:19" ht="14.4" customHeight="1" x14ac:dyDescent="0.3">
      <c r="A45" s="571" t="s">
        <v>887</v>
      </c>
      <c r="B45" s="572" t="s">
        <v>888</v>
      </c>
      <c r="C45" s="572" t="s">
        <v>462</v>
      </c>
      <c r="D45" s="572" t="s">
        <v>854</v>
      </c>
      <c r="E45" s="572" t="s">
        <v>862</v>
      </c>
      <c r="F45" s="572" t="s">
        <v>930</v>
      </c>
      <c r="G45" s="572" t="s">
        <v>931</v>
      </c>
      <c r="H45" s="592"/>
      <c r="I45" s="592"/>
      <c r="J45" s="572"/>
      <c r="K45" s="572"/>
      <c r="L45" s="592">
        <v>25</v>
      </c>
      <c r="M45" s="592">
        <v>887475</v>
      </c>
      <c r="N45" s="572">
        <v>1</v>
      </c>
      <c r="O45" s="572">
        <v>35499</v>
      </c>
      <c r="P45" s="592">
        <v>6</v>
      </c>
      <c r="Q45" s="592">
        <v>213264</v>
      </c>
      <c r="R45" s="577">
        <v>0.24030423392208231</v>
      </c>
      <c r="S45" s="593">
        <v>35544</v>
      </c>
    </row>
    <row r="46" spans="1:19" ht="14.4" customHeight="1" x14ac:dyDescent="0.3">
      <c r="A46" s="571" t="s">
        <v>887</v>
      </c>
      <c r="B46" s="572" t="s">
        <v>888</v>
      </c>
      <c r="C46" s="572" t="s">
        <v>462</v>
      </c>
      <c r="D46" s="572" t="s">
        <v>854</v>
      </c>
      <c r="E46" s="572" t="s">
        <v>862</v>
      </c>
      <c r="F46" s="572" t="s">
        <v>932</v>
      </c>
      <c r="G46" s="572" t="s">
        <v>933</v>
      </c>
      <c r="H46" s="592"/>
      <c r="I46" s="592"/>
      <c r="J46" s="572"/>
      <c r="K46" s="572"/>
      <c r="L46" s="592">
        <v>7</v>
      </c>
      <c r="M46" s="592">
        <v>61642</v>
      </c>
      <c r="N46" s="572">
        <v>1</v>
      </c>
      <c r="O46" s="572">
        <v>8806</v>
      </c>
      <c r="P46" s="592">
        <v>4</v>
      </c>
      <c r="Q46" s="592">
        <v>35252</v>
      </c>
      <c r="R46" s="577">
        <v>0.57188280717692486</v>
      </c>
      <c r="S46" s="593">
        <v>8813</v>
      </c>
    </row>
    <row r="47" spans="1:19" ht="14.4" customHeight="1" x14ac:dyDescent="0.3">
      <c r="A47" s="571" t="s">
        <v>887</v>
      </c>
      <c r="B47" s="572" t="s">
        <v>888</v>
      </c>
      <c r="C47" s="572" t="s">
        <v>462</v>
      </c>
      <c r="D47" s="572" t="s">
        <v>854</v>
      </c>
      <c r="E47" s="572" t="s">
        <v>862</v>
      </c>
      <c r="F47" s="572" t="s">
        <v>934</v>
      </c>
      <c r="G47" s="572" t="s">
        <v>935</v>
      </c>
      <c r="H47" s="592"/>
      <c r="I47" s="592"/>
      <c r="J47" s="572"/>
      <c r="K47" s="572"/>
      <c r="L47" s="592">
        <v>8</v>
      </c>
      <c r="M47" s="592">
        <v>80000</v>
      </c>
      <c r="N47" s="572">
        <v>1</v>
      </c>
      <c r="O47" s="572">
        <v>10000</v>
      </c>
      <c r="P47" s="592">
        <v>44</v>
      </c>
      <c r="Q47" s="592">
        <v>440000</v>
      </c>
      <c r="R47" s="577">
        <v>5.5</v>
      </c>
      <c r="S47" s="593">
        <v>10000</v>
      </c>
    </row>
    <row r="48" spans="1:19" ht="14.4" customHeight="1" x14ac:dyDescent="0.3">
      <c r="A48" s="571" t="s">
        <v>887</v>
      </c>
      <c r="B48" s="572" t="s">
        <v>888</v>
      </c>
      <c r="C48" s="572" t="s">
        <v>462</v>
      </c>
      <c r="D48" s="572" t="s">
        <v>854</v>
      </c>
      <c r="E48" s="572" t="s">
        <v>862</v>
      </c>
      <c r="F48" s="572" t="s">
        <v>936</v>
      </c>
      <c r="G48" s="572" t="s">
        <v>937</v>
      </c>
      <c r="H48" s="592"/>
      <c r="I48" s="592"/>
      <c r="J48" s="572"/>
      <c r="K48" s="572"/>
      <c r="L48" s="592">
        <v>91</v>
      </c>
      <c r="M48" s="592">
        <v>979766.69000000018</v>
      </c>
      <c r="N48" s="572">
        <v>1</v>
      </c>
      <c r="O48" s="572">
        <v>10766.666923076926</v>
      </c>
      <c r="P48" s="592">
        <v>143</v>
      </c>
      <c r="Q48" s="592">
        <v>1539633.32</v>
      </c>
      <c r="R48" s="577">
        <v>1.5714285203960137</v>
      </c>
      <c r="S48" s="593">
        <v>10766.666573426573</v>
      </c>
    </row>
    <row r="49" spans="1:19" ht="14.4" customHeight="1" x14ac:dyDescent="0.3">
      <c r="A49" s="571" t="s">
        <v>887</v>
      </c>
      <c r="B49" s="572" t="s">
        <v>888</v>
      </c>
      <c r="C49" s="572" t="s">
        <v>462</v>
      </c>
      <c r="D49" s="572" t="s">
        <v>854</v>
      </c>
      <c r="E49" s="572" t="s">
        <v>862</v>
      </c>
      <c r="F49" s="572" t="s">
        <v>938</v>
      </c>
      <c r="G49" s="572" t="s">
        <v>939</v>
      </c>
      <c r="H49" s="592"/>
      <c r="I49" s="592"/>
      <c r="J49" s="572"/>
      <c r="K49" s="572"/>
      <c r="L49" s="592">
        <v>41</v>
      </c>
      <c r="M49" s="592">
        <v>341666.66000000003</v>
      </c>
      <c r="N49" s="572">
        <v>1</v>
      </c>
      <c r="O49" s="572">
        <v>8333.3331707317084</v>
      </c>
      <c r="P49" s="592">
        <v>69</v>
      </c>
      <c r="Q49" s="592">
        <v>574999.99</v>
      </c>
      <c r="R49" s="577">
        <v>1.6829268328375966</v>
      </c>
      <c r="S49" s="593">
        <v>8333.333188405797</v>
      </c>
    </row>
    <row r="50" spans="1:19" ht="14.4" customHeight="1" x14ac:dyDescent="0.3">
      <c r="A50" s="571" t="s">
        <v>887</v>
      </c>
      <c r="B50" s="572" t="s">
        <v>888</v>
      </c>
      <c r="C50" s="572" t="s">
        <v>462</v>
      </c>
      <c r="D50" s="572" t="s">
        <v>854</v>
      </c>
      <c r="E50" s="572" t="s">
        <v>862</v>
      </c>
      <c r="F50" s="572" t="s">
        <v>885</v>
      </c>
      <c r="G50" s="572" t="s">
        <v>886</v>
      </c>
      <c r="H50" s="592"/>
      <c r="I50" s="592"/>
      <c r="J50" s="572"/>
      <c r="K50" s="572"/>
      <c r="L50" s="592">
        <v>67</v>
      </c>
      <c r="M50" s="592">
        <v>0</v>
      </c>
      <c r="N50" s="572"/>
      <c r="O50" s="572">
        <v>0</v>
      </c>
      <c r="P50" s="592">
        <v>218</v>
      </c>
      <c r="Q50" s="592">
        <v>0</v>
      </c>
      <c r="R50" s="577"/>
      <c r="S50" s="593">
        <v>0</v>
      </c>
    </row>
    <row r="51" spans="1:19" ht="14.4" customHeight="1" x14ac:dyDescent="0.3">
      <c r="A51" s="571" t="s">
        <v>887</v>
      </c>
      <c r="B51" s="572" t="s">
        <v>888</v>
      </c>
      <c r="C51" s="572" t="s">
        <v>462</v>
      </c>
      <c r="D51" s="572" t="s">
        <v>854</v>
      </c>
      <c r="E51" s="572" t="s">
        <v>862</v>
      </c>
      <c r="F51" s="572" t="s">
        <v>940</v>
      </c>
      <c r="G51" s="572" t="s">
        <v>941</v>
      </c>
      <c r="H51" s="592"/>
      <c r="I51" s="592"/>
      <c r="J51" s="572"/>
      <c r="K51" s="572"/>
      <c r="L51" s="592">
        <v>6</v>
      </c>
      <c r="M51" s="592">
        <v>49500</v>
      </c>
      <c r="N51" s="572">
        <v>1</v>
      </c>
      <c r="O51" s="572">
        <v>8250</v>
      </c>
      <c r="P51" s="592">
        <v>101</v>
      </c>
      <c r="Q51" s="592">
        <v>833250</v>
      </c>
      <c r="R51" s="577">
        <v>16.833333333333332</v>
      </c>
      <c r="S51" s="593">
        <v>8250</v>
      </c>
    </row>
    <row r="52" spans="1:19" ht="14.4" customHeight="1" x14ac:dyDescent="0.3">
      <c r="A52" s="571" t="s">
        <v>887</v>
      </c>
      <c r="B52" s="572" t="s">
        <v>888</v>
      </c>
      <c r="C52" s="572" t="s">
        <v>462</v>
      </c>
      <c r="D52" s="572" t="s">
        <v>854</v>
      </c>
      <c r="E52" s="572" t="s">
        <v>862</v>
      </c>
      <c r="F52" s="572" t="s">
        <v>942</v>
      </c>
      <c r="G52" s="572" t="s">
        <v>943</v>
      </c>
      <c r="H52" s="592"/>
      <c r="I52" s="592"/>
      <c r="J52" s="572"/>
      <c r="K52" s="572"/>
      <c r="L52" s="592">
        <v>11</v>
      </c>
      <c r="M52" s="592">
        <v>0</v>
      </c>
      <c r="N52" s="572"/>
      <c r="O52" s="572">
        <v>0</v>
      </c>
      <c r="P52" s="592">
        <v>12</v>
      </c>
      <c r="Q52" s="592">
        <v>0</v>
      </c>
      <c r="R52" s="577"/>
      <c r="S52" s="593">
        <v>0</v>
      </c>
    </row>
    <row r="53" spans="1:19" ht="14.4" customHeight="1" x14ac:dyDescent="0.3">
      <c r="A53" s="571" t="s">
        <v>887</v>
      </c>
      <c r="B53" s="572" t="s">
        <v>888</v>
      </c>
      <c r="C53" s="572" t="s">
        <v>462</v>
      </c>
      <c r="D53" s="572" t="s">
        <v>854</v>
      </c>
      <c r="E53" s="572" t="s">
        <v>862</v>
      </c>
      <c r="F53" s="572" t="s">
        <v>944</v>
      </c>
      <c r="G53" s="572" t="s">
        <v>945</v>
      </c>
      <c r="H53" s="592"/>
      <c r="I53" s="592"/>
      <c r="J53" s="572"/>
      <c r="K53" s="572"/>
      <c r="L53" s="592">
        <v>0</v>
      </c>
      <c r="M53" s="592">
        <v>0</v>
      </c>
      <c r="N53" s="572"/>
      <c r="O53" s="572"/>
      <c r="P53" s="592"/>
      <c r="Q53" s="592"/>
      <c r="R53" s="577"/>
      <c r="S53" s="593"/>
    </row>
    <row r="54" spans="1:19" ht="14.4" customHeight="1" x14ac:dyDescent="0.3">
      <c r="A54" s="571" t="s">
        <v>887</v>
      </c>
      <c r="B54" s="572" t="s">
        <v>888</v>
      </c>
      <c r="C54" s="572" t="s">
        <v>462</v>
      </c>
      <c r="D54" s="572" t="s">
        <v>854</v>
      </c>
      <c r="E54" s="572" t="s">
        <v>862</v>
      </c>
      <c r="F54" s="572" t="s">
        <v>946</v>
      </c>
      <c r="G54" s="572" t="s">
        <v>947</v>
      </c>
      <c r="H54" s="592"/>
      <c r="I54" s="592"/>
      <c r="J54" s="572"/>
      <c r="K54" s="572"/>
      <c r="L54" s="592">
        <v>14</v>
      </c>
      <c r="M54" s="592">
        <v>427777.81</v>
      </c>
      <c r="N54" s="572">
        <v>1</v>
      </c>
      <c r="O54" s="572">
        <v>30555.557857142856</v>
      </c>
      <c r="P54" s="592">
        <v>13</v>
      </c>
      <c r="Q54" s="592">
        <v>397222.24</v>
      </c>
      <c r="R54" s="577">
        <v>0.92857140018553086</v>
      </c>
      <c r="S54" s="593">
        <v>30555.556923076922</v>
      </c>
    </row>
    <row r="55" spans="1:19" ht="14.4" customHeight="1" x14ac:dyDescent="0.3">
      <c r="A55" s="571" t="s">
        <v>887</v>
      </c>
      <c r="B55" s="572" t="s">
        <v>888</v>
      </c>
      <c r="C55" s="572" t="s">
        <v>462</v>
      </c>
      <c r="D55" s="572" t="s">
        <v>854</v>
      </c>
      <c r="E55" s="572" t="s">
        <v>862</v>
      </c>
      <c r="F55" s="572" t="s">
        <v>948</v>
      </c>
      <c r="G55" s="572" t="s">
        <v>949</v>
      </c>
      <c r="H55" s="592"/>
      <c r="I55" s="592"/>
      <c r="J55" s="572"/>
      <c r="K55" s="572"/>
      <c r="L55" s="592">
        <v>12</v>
      </c>
      <c r="M55" s="592">
        <v>51120</v>
      </c>
      <c r="N55" s="572">
        <v>1</v>
      </c>
      <c r="O55" s="572">
        <v>4260</v>
      </c>
      <c r="P55" s="592">
        <v>10</v>
      </c>
      <c r="Q55" s="592">
        <v>42600</v>
      </c>
      <c r="R55" s="577">
        <v>0.83333333333333337</v>
      </c>
      <c r="S55" s="593">
        <v>4260</v>
      </c>
    </row>
    <row r="56" spans="1:19" ht="14.4" customHeight="1" x14ac:dyDescent="0.3">
      <c r="A56" s="571" t="s">
        <v>887</v>
      </c>
      <c r="B56" s="572" t="s">
        <v>888</v>
      </c>
      <c r="C56" s="572" t="s">
        <v>462</v>
      </c>
      <c r="D56" s="572" t="s">
        <v>854</v>
      </c>
      <c r="E56" s="572" t="s">
        <v>862</v>
      </c>
      <c r="F56" s="572" t="s">
        <v>950</v>
      </c>
      <c r="G56" s="572" t="s">
        <v>951</v>
      </c>
      <c r="H56" s="592"/>
      <c r="I56" s="592"/>
      <c r="J56" s="572"/>
      <c r="K56" s="572"/>
      <c r="L56" s="592">
        <v>9</v>
      </c>
      <c r="M56" s="592">
        <v>47900</v>
      </c>
      <c r="N56" s="572">
        <v>1</v>
      </c>
      <c r="O56" s="572">
        <v>5322.2222222222226</v>
      </c>
      <c r="P56" s="592">
        <v>19</v>
      </c>
      <c r="Q56" s="592">
        <v>101122.22</v>
      </c>
      <c r="R56" s="577">
        <v>2.111111064718163</v>
      </c>
      <c r="S56" s="593">
        <v>5322.2221052631576</v>
      </c>
    </row>
    <row r="57" spans="1:19" ht="14.4" customHeight="1" x14ac:dyDescent="0.3">
      <c r="A57" s="571" t="s">
        <v>887</v>
      </c>
      <c r="B57" s="572" t="s">
        <v>888</v>
      </c>
      <c r="C57" s="572" t="s">
        <v>462</v>
      </c>
      <c r="D57" s="572" t="s">
        <v>854</v>
      </c>
      <c r="E57" s="572" t="s">
        <v>862</v>
      </c>
      <c r="F57" s="572" t="s">
        <v>952</v>
      </c>
      <c r="G57" s="572" t="s">
        <v>953</v>
      </c>
      <c r="H57" s="592"/>
      <c r="I57" s="592"/>
      <c r="J57" s="572"/>
      <c r="K57" s="572"/>
      <c r="L57" s="592">
        <v>36</v>
      </c>
      <c r="M57" s="592">
        <v>1584000</v>
      </c>
      <c r="N57" s="572">
        <v>1</v>
      </c>
      <c r="O57" s="572">
        <v>44000</v>
      </c>
      <c r="P57" s="592">
        <v>104</v>
      </c>
      <c r="Q57" s="592">
        <v>4576000</v>
      </c>
      <c r="R57" s="577">
        <v>2.8888888888888888</v>
      </c>
      <c r="S57" s="593">
        <v>44000</v>
      </c>
    </row>
    <row r="58" spans="1:19" ht="14.4" customHeight="1" x14ac:dyDescent="0.3">
      <c r="A58" s="571" t="s">
        <v>887</v>
      </c>
      <c r="B58" s="572" t="s">
        <v>888</v>
      </c>
      <c r="C58" s="572" t="s">
        <v>462</v>
      </c>
      <c r="D58" s="572" t="s">
        <v>854</v>
      </c>
      <c r="E58" s="572" t="s">
        <v>862</v>
      </c>
      <c r="F58" s="572" t="s">
        <v>954</v>
      </c>
      <c r="G58" s="572" t="s">
        <v>955</v>
      </c>
      <c r="H58" s="592"/>
      <c r="I58" s="592"/>
      <c r="J58" s="572"/>
      <c r="K58" s="572"/>
      <c r="L58" s="592"/>
      <c r="M58" s="592"/>
      <c r="N58" s="572"/>
      <c r="O58" s="572"/>
      <c r="P58" s="592">
        <v>2</v>
      </c>
      <c r="Q58" s="592">
        <v>79594</v>
      </c>
      <c r="R58" s="577"/>
      <c r="S58" s="593">
        <v>39797</v>
      </c>
    </row>
    <row r="59" spans="1:19" ht="14.4" customHeight="1" thickBot="1" x14ac:dyDescent="0.35">
      <c r="A59" s="579" t="s">
        <v>887</v>
      </c>
      <c r="B59" s="580" t="s">
        <v>888</v>
      </c>
      <c r="C59" s="580" t="s">
        <v>462</v>
      </c>
      <c r="D59" s="580" t="s">
        <v>854</v>
      </c>
      <c r="E59" s="580" t="s">
        <v>862</v>
      </c>
      <c r="F59" s="580" t="s">
        <v>956</v>
      </c>
      <c r="G59" s="580"/>
      <c r="H59" s="594"/>
      <c r="I59" s="594"/>
      <c r="J59" s="580"/>
      <c r="K59" s="580"/>
      <c r="L59" s="594"/>
      <c r="M59" s="594"/>
      <c r="N59" s="580"/>
      <c r="O59" s="580"/>
      <c r="P59" s="594">
        <v>1</v>
      </c>
      <c r="Q59" s="594">
        <v>31867</v>
      </c>
      <c r="R59" s="585"/>
      <c r="S59" s="595">
        <v>31867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303240</v>
      </c>
      <c r="C3" s="222">
        <f t="shared" ref="C3:R3" si="0">SUBTOTAL(9,C6:C1048576)</f>
        <v>61.548087767660256</v>
      </c>
      <c r="D3" s="222">
        <f t="shared" si="0"/>
        <v>187322</v>
      </c>
      <c r="E3" s="222">
        <f t="shared" si="0"/>
        <v>7</v>
      </c>
      <c r="F3" s="222">
        <f t="shared" si="0"/>
        <v>261497</v>
      </c>
      <c r="G3" s="225">
        <f>IF(D3&lt;&gt;0,F3/D3,"")</f>
        <v>1.3959759131335348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2018</v>
      </c>
      <c r="E5" s="617"/>
      <c r="F5" s="617">
        <v>2019</v>
      </c>
      <c r="G5" s="653" t="s">
        <v>2</v>
      </c>
      <c r="H5" s="616">
        <v>2015</v>
      </c>
      <c r="I5" s="617"/>
      <c r="J5" s="617">
        <v>2018</v>
      </c>
      <c r="K5" s="617"/>
      <c r="L5" s="617">
        <v>2019</v>
      </c>
      <c r="M5" s="653" t="s">
        <v>2</v>
      </c>
      <c r="N5" s="616">
        <v>2015</v>
      </c>
      <c r="O5" s="617"/>
      <c r="P5" s="617">
        <v>2018</v>
      </c>
      <c r="Q5" s="617"/>
      <c r="R5" s="617">
        <v>2019</v>
      </c>
      <c r="S5" s="653" t="s">
        <v>2</v>
      </c>
    </row>
    <row r="6" spans="1:19" ht="14.4" customHeight="1" x14ac:dyDescent="0.3">
      <c r="A6" s="603" t="s">
        <v>959</v>
      </c>
      <c r="B6" s="637"/>
      <c r="C6" s="565"/>
      <c r="D6" s="637"/>
      <c r="E6" s="565"/>
      <c r="F6" s="637">
        <v>5951</v>
      </c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6" t="s">
        <v>960</v>
      </c>
      <c r="B7" s="654"/>
      <c r="C7" s="572"/>
      <c r="D7" s="654">
        <v>2483</v>
      </c>
      <c r="E7" s="572">
        <v>1</v>
      </c>
      <c r="F7" s="654"/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6" t="s">
        <v>961</v>
      </c>
      <c r="B8" s="654">
        <v>85613</v>
      </c>
      <c r="C8" s="572">
        <v>56.250328515111697</v>
      </c>
      <c r="D8" s="654">
        <v>1522</v>
      </c>
      <c r="E8" s="572">
        <v>1</v>
      </c>
      <c r="F8" s="654">
        <v>31611</v>
      </c>
      <c r="G8" s="577">
        <v>20.769382391590014</v>
      </c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6" t="s">
        <v>962</v>
      </c>
      <c r="B9" s="654">
        <v>64708</v>
      </c>
      <c r="C9" s="572">
        <v>0.74389837328274988</v>
      </c>
      <c r="D9" s="654">
        <v>86985</v>
      </c>
      <c r="E9" s="572">
        <v>1</v>
      </c>
      <c r="F9" s="654">
        <v>52723</v>
      </c>
      <c r="G9" s="577">
        <v>0.60611599701097896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6" t="s">
        <v>963</v>
      </c>
      <c r="B10" s="654">
        <v>98194</v>
      </c>
      <c r="C10" s="572">
        <v>3.0028746177370031</v>
      </c>
      <c r="D10" s="654">
        <v>32700</v>
      </c>
      <c r="E10" s="572">
        <v>1</v>
      </c>
      <c r="F10" s="654">
        <v>114746</v>
      </c>
      <c r="G10" s="577">
        <v>3.5090519877675841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6" t="s">
        <v>964</v>
      </c>
      <c r="B11" s="654">
        <v>48880</v>
      </c>
      <c r="C11" s="572">
        <v>0.89904173334069049</v>
      </c>
      <c r="D11" s="654">
        <v>54369</v>
      </c>
      <c r="E11" s="572">
        <v>1</v>
      </c>
      <c r="F11" s="654">
        <v>54583</v>
      </c>
      <c r="G11" s="577">
        <v>1.0039360665084882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x14ac:dyDescent="0.3">
      <c r="A12" s="606" t="s">
        <v>965</v>
      </c>
      <c r="B12" s="654">
        <v>1520</v>
      </c>
      <c r="C12" s="572"/>
      <c r="D12" s="654"/>
      <c r="E12" s="572"/>
      <c r="F12" s="654"/>
      <c r="G12" s="577"/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" customHeight="1" x14ac:dyDescent="0.3">
      <c r="A13" s="606" t="s">
        <v>966</v>
      </c>
      <c r="B13" s="654"/>
      <c r="C13" s="572"/>
      <c r="D13" s="654"/>
      <c r="E13" s="572"/>
      <c r="F13" s="654">
        <v>354</v>
      </c>
      <c r="G13" s="577"/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" customHeight="1" x14ac:dyDescent="0.3">
      <c r="A14" s="606" t="s">
        <v>967</v>
      </c>
      <c r="B14" s="654">
        <v>4325</v>
      </c>
      <c r="C14" s="572">
        <v>0.65194452818812176</v>
      </c>
      <c r="D14" s="654">
        <v>6634</v>
      </c>
      <c r="E14" s="572">
        <v>1</v>
      </c>
      <c r="F14" s="654">
        <v>1529</v>
      </c>
      <c r="G14" s="577">
        <v>0.2304793488091649</v>
      </c>
      <c r="H14" s="654"/>
      <c r="I14" s="572"/>
      <c r="J14" s="654"/>
      <c r="K14" s="572"/>
      <c r="L14" s="654"/>
      <c r="M14" s="577"/>
      <c r="N14" s="654"/>
      <c r="O14" s="572"/>
      <c r="P14" s="654"/>
      <c r="Q14" s="572"/>
      <c r="R14" s="654"/>
      <c r="S14" s="578"/>
    </row>
    <row r="15" spans="1:19" ht="14.4" customHeight="1" thickBot="1" x14ac:dyDescent="0.35">
      <c r="A15" s="641" t="s">
        <v>968</v>
      </c>
      <c r="B15" s="639"/>
      <c r="C15" s="580"/>
      <c r="D15" s="639">
        <v>2629</v>
      </c>
      <c r="E15" s="580">
        <v>1</v>
      </c>
      <c r="F15" s="639"/>
      <c r="G15" s="585"/>
      <c r="H15" s="639"/>
      <c r="I15" s="580"/>
      <c r="J15" s="639"/>
      <c r="K15" s="580"/>
      <c r="L15" s="639"/>
      <c r="M15" s="585"/>
      <c r="N15" s="639"/>
      <c r="O15" s="580"/>
      <c r="P15" s="639"/>
      <c r="Q15" s="580"/>
      <c r="R15" s="639"/>
      <c r="S15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977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170</v>
      </c>
      <c r="G3" s="103">
        <f t="shared" si="0"/>
        <v>303240</v>
      </c>
      <c r="H3" s="103"/>
      <c r="I3" s="103"/>
      <c r="J3" s="103">
        <f t="shared" si="0"/>
        <v>94</v>
      </c>
      <c r="K3" s="103">
        <f t="shared" si="0"/>
        <v>187322</v>
      </c>
      <c r="L3" s="103"/>
      <c r="M3" s="103"/>
      <c r="N3" s="103">
        <f t="shared" si="0"/>
        <v>119</v>
      </c>
      <c r="O3" s="103">
        <f t="shared" si="0"/>
        <v>261497</v>
      </c>
      <c r="P3" s="75">
        <f>IF(K3=0,0,O3/K3)</f>
        <v>1.3959759131335348</v>
      </c>
      <c r="Q3" s="104">
        <f>IF(N3=0,0,O3/N3)</f>
        <v>2197.453781512605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969</v>
      </c>
      <c r="B6" s="565" t="s">
        <v>865</v>
      </c>
      <c r="C6" s="565" t="s">
        <v>862</v>
      </c>
      <c r="D6" s="565" t="s">
        <v>872</v>
      </c>
      <c r="E6" s="565" t="s">
        <v>873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354</v>
      </c>
      <c r="P6" s="570"/>
      <c r="Q6" s="591">
        <v>354</v>
      </c>
    </row>
    <row r="7" spans="1:17" ht="14.4" customHeight="1" x14ac:dyDescent="0.3">
      <c r="A7" s="571" t="s">
        <v>969</v>
      </c>
      <c r="B7" s="572" t="s">
        <v>888</v>
      </c>
      <c r="C7" s="572" t="s">
        <v>862</v>
      </c>
      <c r="D7" s="572" t="s">
        <v>920</v>
      </c>
      <c r="E7" s="572" t="s">
        <v>921</v>
      </c>
      <c r="F7" s="592"/>
      <c r="G7" s="592"/>
      <c r="H7" s="592"/>
      <c r="I7" s="592"/>
      <c r="J7" s="592"/>
      <c r="K7" s="592"/>
      <c r="L7" s="592"/>
      <c r="M7" s="592"/>
      <c r="N7" s="592">
        <v>1</v>
      </c>
      <c r="O7" s="592">
        <v>4487</v>
      </c>
      <c r="P7" s="577"/>
      <c r="Q7" s="593">
        <v>4487</v>
      </c>
    </row>
    <row r="8" spans="1:17" ht="14.4" customHeight="1" x14ac:dyDescent="0.3">
      <c r="A8" s="571" t="s">
        <v>969</v>
      </c>
      <c r="B8" s="572" t="s">
        <v>888</v>
      </c>
      <c r="C8" s="572" t="s">
        <v>862</v>
      </c>
      <c r="D8" s="572" t="s">
        <v>922</v>
      </c>
      <c r="E8" s="572" t="s">
        <v>923</v>
      </c>
      <c r="F8" s="592"/>
      <c r="G8" s="592"/>
      <c r="H8" s="592"/>
      <c r="I8" s="592"/>
      <c r="J8" s="592"/>
      <c r="K8" s="592"/>
      <c r="L8" s="592"/>
      <c r="M8" s="592"/>
      <c r="N8" s="592">
        <v>1</v>
      </c>
      <c r="O8" s="592">
        <v>1110</v>
      </c>
      <c r="P8" s="577"/>
      <c r="Q8" s="593">
        <v>1110</v>
      </c>
    </row>
    <row r="9" spans="1:17" ht="14.4" customHeight="1" x14ac:dyDescent="0.3">
      <c r="A9" s="571" t="s">
        <v>860</v>
      </c>
      <c r="B9" s="572" t="s">
        <v>865</v>
      </c>
      <c r="C9" s="572" t="s">
        <v>862</v>
      </c>
      <c r="D9" s="572" t="s">
        <v>868</v>
      </c>
      <c r="E9" s="572" t="s">
        <v>869</v>
      </c>
      <c r="F9" s="592"/>
      <c r="G9" s="592"/>
      <c r="H9" s="592"/>
      <c r="I9" s="592"/>
      <c r="J9" s="592">
        <v>1</v>
      </c>
      <c r="K9" s="592">
        <v>2483</v>
      </c>
      <c r="L9" s="592">
        <v>1</v>
      </c>
      <c r="M9" s="592">
        <v>2483</v>
      </c>
      <c r="N9" s="592"/>
      <c r="O9" s="592"/>
      <c r="P9" s="577"/>
      <c r="Q9" s="593"/>
    </row>
    <row r="10" spans="1:17" ht="14.4" customHeight="1" x14ac:dyDescent="0.3">
      <c r="A10" s="571" t="s">
        <v>970</v>
      </c>
      <c r="B10" s="572" t="s">
        <v>865</v>
      </c>
      <c r="C10" s="572" t="s">
        <v>862</v>
      </c>
      <c r="D10" s="572" t="s">
        <v>872</v>
      </c>
      <c r="E10" s="572" t="s">
        <v>873</v>
      </c>
      <c r="F10" s="592">
        <v>1</v>
      </c>
      <c r="G10" s="592">
        <v>351</v>
      </c>
      <c r="H10" s="592"/>
      <c r="I10" s="592">
        <v>351</v>
      </c>
      <c r="J10" s="592"/>
      <c r="K10" s="592"/>
      <c r="L10" s="592"/>
      <c r="M10" s="592"/>
      <c r="N10" s="592"/>
      <c r="O10" s="592"/>
      <c r="P10" s="577"/>
      <c r="Q10" s="593"/>
    </row>
    <row r="11" spans="1:17" ht="14.4" customHeight="1" x14ac:dyDescent="0.3">
      <c r="A11" s="571" t="s">
        <v>970</v>
      </c>
      <c r="B11" s="572" t="s">
        <v>865</v>
      </c>
      <c r="C11" s="572" t="s">
        <v>862</v>
      </c>
      <c r="D11" s="572" t="s">
        <v>876</v>
      </c>
      <c r="E11" s="572" t="s">
        <v>877</v>
      </c>
      <c r="F11" s="592"/>
      <c r="G11" s="592"/>
      <c r="H11" s="592"/>
      <c r="I11" s="592"/>
      <c r="J11" s="592">
        <v>1</v>
      </c>
      <c r="K11" s="592">
        <v>1522</v>
      </c>
      <c r="L11" s="592">
        <v>1</v>
      </c>
      <c r="M11" s="592">
        <v>1522</v>
      </c>
      <c r="N11" s="592">
        <v>1</v>
      </c>
      <c r="O11" s="592">
        <v>1529</v>
      </c>
      <c r="P11" s="577">
        <v>1.0045992115637319</v>
      </c>
      <c r="Q11" s="593">
        <v>1529</v>
      </c>
    </row>
    <row r="12" spans="1:17" ht="14.4" customHeight="1" x14ac:dyDescent="0.3">
      <c r="A12" s="571" t="s">
        <v>970</v>
      </c>
      <c r="B12" s="572" t="s">
        <v>888</v>
      </c>
      <c r="C12" s="572" t="s">
        <v>862</v>
      </c>
      <c r="D12" s="572" t="s">
        <v>891</v>
      </c>
      <c r="E12" s="572" t="s">
        <v>892</v>
      </c>
      <c r="F12" s="592"/>
      <c r="G12" s="592"/>
      <c r="H12" s="592"/>
      <c r="I12" s="592"/>
      <c r="J12" s="592"/>
      <c r="K12" s="592"/>
      <c r="L12" s="592"/>
      <c r="M12" s="592"/>
      <c r="N12" s="592">
        <v>2</v>
      </c>
      <c r="O12" s="592">
        <v>604</v>
      </c>
      <c r="P12" s="577"/>
      <c r="Q12" s="593">
        <v>302</v>
      </c>
    </row>
    <row r="13" spans="1:17" ht="14.4" customHeight="1" x14ac:dyDescent="0.3">
      <c r="A13" s="571" t="s">
        <v>970</v>
      </c>
      <c r="B13" s="572" t="s">
        <v>888</v>
      </c>
      <c r="C13" s="572" t="s">
        <v>862</v>
      </c>
      <c r="D13" s="572" t="s">
        <v>893</v>
      </c>
      <c r="E13" s="572"/>
      <c r="F13" s="592">
        <v>2</v>
      </c>
      <c r="G13" s="592">
        <v>2570</v>
      </c>
      <c r="H13" s="592"/>
      <c r="I13" s="592">
        <v>1285</v>
      </c>
      <c r="J13" s="592"/>
      <c r="K13" s="592"/>
      <c r="L13" s="592"/>
      <c r="M13" s="592"/>
      <c r="N13" s="592"/>
      <c r="O13" s="592"/>
      <c r="P13" s="577"/>
      <c r="Q13" s="593"/>
    </row>
    <row r="14" spans="1:17" ht="14.4" customHeight="1" x14ac:dyDescent="0.3">
      <c r="A14" s="571" t="s">
        <v>970</v>
      </c>
      <c r="B14" s="572" t="s">
        <v>888</v>
      </c>
      <c r="C14" s="572" t="s">
        <v>862</v>
      </c>
      <c r="D14" s="572" t="s">
        <v>897</v>
      </c>
      <c r="E14" s="572"/>
      <c r="F14" s="592">
        <v>36</v>
      </c>
      <c r="G14" s="592">
        <v>82692</v>
      </c>
      <c r="H14" s="592"/>
      <c r="I14" s="592">
        <v>2297</v>
      </c>
      <c r="J14" s="592"/>
      <c r="K14" s="592"/>
      <c r="L14" s="592"/>
      <c r="M14" s="592"/>
      <c r="N14" s="592"/>
      <c r="O14" s="592"/>
      <c r="P14" s="577"/>
      <c r="Q14" s="593"/>
    </row>
    <row r="15" spans="1:17" ht="14.4" customHeight="1" x14ac:dyDescent="0.3">
      <c r="A15" s="571" t="s">
        <v>970</v>
      </c>
      <c r="B15" s="572" t="s">
        <v>888</v>
      </c>
      <c r="C15" s="572" t="s">
        <v>862</v>
      </c>
      <c r="D15" s="572" t="s">
        <v>900</v>
      </c>
      <c r="E15" s="572" t="s">
        <v>901</v>
      </c>
      <c r="F15" s="592"/>
      <c r="G15" s="592"/>
      <c r="H15" s="592"/>
      <c r="I15" s="592"/>
      <c r="J15" s="592"/>
      <c r="K15" s="592"/>
      <c r="L15" s="592"/>
      <c r="M15" s="592"/>
      <c r="N15" s="592">
        <v>1</v>
      </c>
      <c r="O15" s="592">
        <v>969</v>
      </c>
      <c r="P15" s="577"/>
      <c r="Q15" s="593">
        <v>969</v>
      </c>
    </row>
    <row r="16" spans="1:17" ht="14.4" customHeight="1" x14ac:dyDescent="0.3">
      <c r="A16" s="571" t="s">
        <v>970</v>
      </c>
      <c r="B16" s="572" t="s">
        <v>888</v>
      </c>
      <c r="C16" s="572" t="s">
        <v>862</v>
      </c>
      <c r="D16" s="572" t="s">
        <v>908</v>
      </c>
      <c r="E16" s="572" t="s">
        <v>909</v>
      </c>
      <c r="F16" s="592"/>
      <c r="G16" s="592"/>
      <c r="H16" s="592"/>
      <c r="I16" s="592"/>
      <c r="J16" s="592"/>
      <c r="K16" s="592"/>
      <c r="L16" s="592"/>
      <c r="M16" s="592"/>
      <c r="N16" s="592">
        <v>1</v>
      </c>
      <c r="O16" s="592">
        <v>12505</v>
      </c>
      <c r="P16" s="577"/>
      <c r="Q16" s="593">
        <v>12505</v>
      </c>
    </row>
    <row r="17" spans="1:17" ht="14.4" customHeight="1" x14ac:dyDescent="0.3">
      <c r="A17" s="571" t="s">
        <v>970</v>
      </c>
      <c r="B17" s="572" t="s">
        <v>888</v>
      </c>
      <c r="C17" s="572" t="s">
        <v>862</v>
      </c>
      <c r="D17" s="572" t="s">
        <v>922</v>
      </c>
      <c r="E17" s="572" t="s">
        <v>923</v>
      </c>
      <c r="F17" s="592"/>
      <c r="G17" s="592"/>
      <c r="H17" s="592"/>
      <c r="I17" s="592"/>
      <c r="J17" s="592"/>
      <c r="K17" s="592"/>
      <c r="L17" s="592"/>
      <c r="M17" s="592"/>
      <c r="N17" s="592">
        <v>1</v>
      </c>
      <c r="O17" s="592">
        <v>1110</v>
      </c>
      <c r="P17" s="577"/>
      <c r="Q17" s="593">
        <v>1110</v>
      </c>
    </row>
    <row r="18" spans="1:17" ht="14.4" customHeight="1" x14ac:dyDescent="0.3">
      <c r="A18" s="571" t="s">
        <v>970</v>
      </c>
      <c r="B18" s="572" t="s">
        <v>888</v>
      </c>
      <c r="C18" s="572" t="s">
        <v>862</v>
      </c>
      <c r="D18" s="572" t="s">
        <v>924</v>
      </c>
      <c r="E18" s="572" t="s">
        <v>925</v>
      </c>
      <c r="F18" s="592"/>
      <c r="G18" s="592"/>
      <c r="H18" s="592"/>
      <c r="I18" s="592"/>
      <c r="J18" s="592"/>
      <c r="K18" s="592"/>
      <c r="L18" s="592"/>
      <c r="M18" s="592"/>
      <c r="N18" s="592">
        <v>2</v>
      </c>
      <c r="O18" s="592">
        <v>14894</v>
      </c>
      <c r="P18" s="577"/>
      <c r="Q18" s="593">
        <v>7447</v>
      </c>
    </row>
    <row r="19" spans="1:17" ht="14.4" customHeight="1" x14ac:dyDescent="0.3">
      <c r="A19" s="571" t="s">
        <v>887</v>
      </c>
      <c r="B19" s="572" t="s">
        <v>865</v>
      </c>
      <c r="C19" s="572" t="s">
        <v>862</v>
      </c>
      <c r="D19" s="572" t="s">
        <v>868</v>
      </c>
      <c r="E19" s="572" t="s">
        <v>869</v>
      </c>
      <c r="F19" s="592"/>
      <c r="G19" s="592"/>
      <c r="H19" s="592"/>
      <c r="I19" s="592"/>
      <c r="J19" s="592">
        <v>1</v>
      </c>
      <c r="K19" s="592">
        <v>2483</v>
      </c>
      <c r="L19" s="592">
        <v>1</v>
      </c>
      <c r="M19" s="592">
        <v>2483</v>
      </c>
      <c r="N19" s="592"/>
      <c r="O19" s="592"/>
      <c r="P19" s="577"/>
      <c r="Q19" s="593"/>
    </row>
    <row r="20" spans="1:17" ht="14.4" customHeight="1" x14ac:dyDescent="0.3">
      <c r="A20" s="571" t="s">
        <v>887</v>
      </c>
      <c r="B20" s="572" t="s">
        <v>865</v>
      </c>
      <c r="C20" s="572" t="s">
        <v>862</v>
      </c>
      <c r="D20" s="572" t="s">
        <v>872</v>
      </c>
      <c r="E20" s="572" t="s">
        <v>873</v>
      </c>
      <c r="F20" s="592">
        <v>7</v>
      </c>
      <c r="G20" s="592">
        <v>2457</v>
      </c>
      <c r="H20" s="592">
        <v>1.4</v>
      </c>
      <c r="I20" s="592">
        <v>351</v>
      </c>
      <c r="J20" s="592">
        <v>5</v>
      </c>
      <c r="K20" s="592">
        <v>1755</v>
      </c>
      <c r="L20" s="592">
        <v>1</v>
      </c>
      <c r="M20" s="592">
        <v>351</v>
      </c>
      <c r="N20" s="592"/>
      <c r="O20" s="592"/>
      <c r="P20" s="577"/>
      <c r="Q20" s="593"/>
    </row>
    <row r="21" spans="1:17" ht="14.4" customHeight="1" x14ac:dyDescent="0.3">
      <c r="A21" s="571" t="s">
        <v>887</v>
      </c>
      <c r="B21" s="572" t="s">
        <v>865</v>
      </c>
      <c r="C21" s="572" t="s">
        <v>862</v>
      </c>
      <c r="D21" s="572" t="s">
        <v>876</v>
      </c>
      <c r="E21" s="572" t="s">
        <v>877</v>
      </c>
      <c r="F21" s="592">
        <v>8</v>
      </c>
      <c r="G21" s="592">
        <v>12160</v>
      </c>
      <c r="H21" s="592">
        <v>0.79894875164257551</v>
      </c>
      <c r="I21" s="592">
        <v>1520</v>
      </c>
      <c r="J21" s="592">
        <v>10</v>
      </c>
      <c r="K21" s="592">
        <v>15220</v>
      </c>
      <c r="L21" s="592">
        <v>1</v>
      </c>
      <c r="M21" s="592">
        <v>1522</v>
      </c>
      <c r="N21" s="592">
        <v>5</v>
      </c>
      <c r="O21" s="592">
        <v>7645</v>
      </c>
      <c r="P21" s="577">
        <v>0.50229960578186594</v>
      </c>
      <c r="Q21" s="593">
        <v>1529</v>
      </c>
    </row>
    <row r="22" spans="1:17" ht="14.4" customHeight="1" x14ac:dyDescent="0.3">
      <c r="A22" s="571" t="s">
        <v>887</v>
      </c>
      <c r="B22" s="572" t="s">
        <v>888</v>
      </c>
      <c r="C22" s="572" t="s">
        <v>862</v>
      </c>
      <c r="D22" s="572" t="s">
        <v>891</v>
      </c>
      <c r="E22" s="572" t="s">
        <v>892</v>
      </c>
      <c r="F22" s="592">
        <v>3</v>
      </c>
      <c r="G22" s="592">
        <v>945</v>
      </c>
      <c r="H22" s="592">
        <v>0.39506688963210701</v>
      </c>
      <c r="I22" s="592">
        <v>315</v>
      </c>
      <c r="J22" s="592">
        <v>8</v>
      </c>
      <c r="K22" s="592">
        <v>2392</v>
      </c>
      <c r="L22" s="592">
        <v>1</v>
      </c>
      <c r="M22" s="592">
        <v>299</v>
      </c>
      <c r="N22" s="592">
        <v>8</v>
      </c>
      <c r="O22" s="592">
        <v>2416</v>
      </c>
      <c r="P22" s="577">
        <v>1.0100334448160535</v>
      </c>
      <c r="Q22" s="593">
        <v>302</v>
      </c>
    </row>
    <row r="23" spans="1:17" ht="14.4" customHeight="1" x14ac:dyDescent="0.3">
      <c r="A23" s="571" t="s">
        <v>887</v>
      </c>
      <c r="B23" s="572" t="s">
        <v>888</v>
      </c>
      <c r="C23" s="572" t="s">
        <v>862</v>
      </c>
      <c r="D23" s="572" t="s">
        <v>893</v>
      </c>
      <c r="E23" s="572"/>
      <c r="F23" s="592">
        <v>6</v>
      </c>
      <c r="G23" s="592">
        <v>7710</v>
      </c>
      <c r="H23" s="592"/>
      <c r="I23" s="592">
        <v>1285</v>
      </c>
      <c r="J23" s="592"/>
      <c r="K23" s="592"/>
      <c r="L23" s="592"/>
      <c r="M23" s="592"/>
      <c r="N23" s="592"/>
      <c r="O23" s="592"/>
      <c r="P23" s="577"/>
      <c r="Q23" s="593"/>
    </row>
    <row r="24" spans="1:17" ht="14.4" customHeight="1" x14ac:dyDescent="0.3">
      <c r="A24" s="571" t="s">
        <v>887</v>
      </c>
      <c r="B24" s="572" t="s">
        <v>888</v>
      </c>
      <c r="C24" s="572" t="s">
        <v>862</v>
      </c>
      <c r="D24" s="572" t="s">
        <v>894</v>
      </c>
      <c r="E24" s="572" t="s">
        <v>895</v>
      </c>
      <c r="F24" s="592"/>
      <c r="G24" s="592"/>
      <c r="H24" s="592"/>
      <c r="I24" s="592"/>
      <c r="J24" s="592">
        <v>1</v>
      </c>
      <c r="K24" s="592">
        <v>10467</v>
      </c>
      <c r="L24" s="592">
        <v>1</v>
      </c>
      <c r="M24" s="592">
        <v>10467</v>
      </c>
      <c r="N24" s="592"/>
      <c r="O24" s="592"/>
      <c r="P24" s="577"/>
      <c r="Q24" s="593"/>
    </row>
    <row r="25" spans="1:17" ht="14.4" customHeight="1" x14ac:dyDescent="0.3">
      <c r="A25" s="571" t="s">
        <v>887</v>
      </c>
      <c r="B25" s="572" t="s">
        <v>888</v>
      </c>
      <c r="C25" s="572" t="s">
        <v>862</v>
      </c>
      <c r="D25" s="572" t="s">
        <v>897</v>
      </c>
      <c r="E25" s="572"/>
      <c r="F25" s="592">
        <v>12</v>
      </c>
      <c r="G25" s="592">
        <v>27564</v>
      </c>
      <c r="H25" s="592"/>
      <c r="I25" s="592">
        <v>2297</v>
      </c>
      <c r="J25" s="592"/>
      <c r="K25" s="592"/>
      <c r="L25" s="592"/>
      <c r="M25" s="592"/>
      <c r="N25" s="592"/>
      <c r="O25" s="592"/>
      <c r="P25" s="577"/>
      <c r="Q25" s="593"/>
    </row>
    <row r="26" spans="1:17" ht="14.4" customHeight="1" x14ac:dyDescent="0.3">
      <c r="A26" s="571" t="s">
        <v>887</v>
      </c>
      <c r="B26" s="572" t="s">
        <v>888</v>
      </c>
      <c r="C26" s="572" t="s">
        <v>862</v>
      </c>
      <c r="D26" s="572" t="s">
        <v>902</v>
      </c>
      <c r="E26" s="572" t="s">
        <v>903</v>
      </c>
      <c r="F26" s="592">
        <v>2</v>
      </c>
      <c r="G26" s="592">
        <v>13872</v>
      </c>
      <c r="H26" s="592">
        <v>0.91879719168101737</v>
      </c>
      <c r="I26" s="592">
        <v>6936</v>
      </c>
      <c r="J26" s="592">
        <v>2</v>
      </c>
      <c r="K26" s="592">
        <v>15098</v>
      </c>
      <c r="L26" s="592">
        <v>1</v>
      </c>
      <c r="M26" s="592">
        <v>7549</v>
      </c>
      <c r="N26" s="592">
        <v>2</v>
      </c>
      <c r="O26" s="592">
        <v>15188</v>
      </c>
      <c r="P26" s="577">
        <v>1.0059610544442972</v>
      </c>
      <c r="Q26" s="593">
        <v>7594</v>
      </c>
    </row>
    <row r="27" spans="1:17" ht="14.4" customHeight="1" x14ac:dyDescent="0.3">
      <c r="A27" s="571" t="s">
        <v>887</v>
      </c>
      <c r="B27" s="572" t="s">
        <v>888</v>
      </c>
      <c r="C27" s="572" t="s">
        <v>862</v>
      </c>
      <c r="D27" s="572" t="s">
        <v>914</v>
      </c>
      <c r="E27" s="572"/>
      <c r="F27" s="592">
        <v>0</v>
      </c>
      <c r="G27" s="592">
        <v>0</v>
      </c>
      <c r="H27" s="592"/>
      <c r="I27" s="592"/>
      <c r="J27" s="592"/>
      <c r="K27" s="592"/>
      <c r="L27" s="592"/>
      <c r="M27" s="592"/>
      <c r="N27" s="592"/>
      <c r="O27" s="592"/>
      <c r="P27" s="577"/>
      <c r="Q27" s="593"/>
    </row>
    <row r="28" spans="1:17" ht="14.4" customHeight="1" x14ac:dyDescent="0.3">
      <c r="A28" s="571" t="s">
        <v>887</v>
      </c>
      <c r="B28" s="572" t="s">
        <v>888</v>
      </c>
      <c r="C28" s="572" t="s">
        <v>862</v>
      </c>
      <c r="D28" s="572" t="s">
        <v>917</v>
      </c>
      <c r="E28" s="572"/>
      <c r="F28" s="592">
        <v>0</v>
      </c>
      <c r="G28" s="592">
        <v>0</v>
      </c>
      <c r="H28" s="592"/>
      <c r="I28" s="592"/>
      <c r="J28" s="592"/>
      <c r="K28" s="592"/>
      <c r="L28" s="592"/>
      <c r="M28" s="592"/>
      <c r="N28" s="592"/>
      <c r="O28" s="592"/>
      <c r="P28" s="577"/>
      <c r="Q28" s="593"/>
    </row>
    <row r="29" spans="1:17" ht="14.4" customHeight="1" x14ac:dyDescent="0.3">
      <c r="A29" s="571" t="s">
        <v>887</v>
      </c>
      <c r="B29" s="572" t="s">
        <v>888</v>
      </c>
      <c r="C29" s="572" t="s">
        <v>862</v>
      </c>
      <c r="D29" s="572" t="s">
        <v>922</v>
      </c>
      <c r="E29" s="572" t="s">
        <v>923</v>
      </c>
      <c r="F29" s="592"/>
      <c r="G29" s="592"/>
      <c r="H29" s="592"/>
      <c r="I29" s="592"/>
      <c r="J29" s="592">
        <v>5</v>
      </c>
      <c r="K29" s="592">
        <v>5535</v>
      </c>
      <c r="L29" s="592">
        <v>1</v>
      </c>
      <c r="M29" s="592">
        <v>1107</v>
      </c>
      <c r="N29" s="592">
        <v>4</v>
      </c>
      <c r="O29" s="592">
        <v>4440</v>
      </c>
      <c r="P29" s="577">
        <v>0.80216802168021684</v>
      </c>
      <c r="Q29" s="593">
        <v>1110</v>
      </c>
    </row>
    <row r="30" spans="1:17" ht="14.4" customHeight="1" x14ac:dyDescent="0.3">
      <c r="A30" s="571" t="s">
        <v>887</v>
      </c>
      <c r="B30" s="572" t="s">
        <v>888</v>
      </c>
      <c r="C30" s="572" t="s">
        <v>862</v>
      </c>
      <c r="D30" s="572" t="s">
        <v>924</v>
      </c>
      <c r="E30" s="572" t="s">
        <v>925</v>
      </c>
      <c r="F30" s="592"/>
      <c r="G30" s="592"/>
      <c r="H30" s="592"/>
      <c r="I30" s="592"/>
      <c r="J30" s="592">
        <v>2</v>
      </c>
      <c r="K30" s="592">
        <v>14860</v>
      </c>
      <c r="L30" s="592">
        <v>1</v>
      </c>
      <c r="M30" s="592">
        <v>7430</v>
      </c>
      <c r="N30" s="592"/>
      <c r="O30" s="592"/>
      <c r="P30" s="577"/>
      <c r="Q30" s="593"/>
    </row>
    <row r="31" spans="1:17" ht="14.4" customHeight="1" x14ac:dyDescent="0.3">
      <c r="A31" s="571" t="s">
        <v>887</v>
      </c>
      <c r="B31" s="572" t="s">
        <v>888</v>
      </c>
      <c r="C31" s="572" t="s">
        <v>862</v>
      </c>
      <c r="D31" s="572" t="s">
        <v>926</v>
      </c>
      <c r="E31" s="572" t="s">
        <v>927</v>
      </c>
      <c r="F31" s="592"/>
      <c r="G31" s="592"/>
      <c r="H31" s="592"/>
      <c r="I31" s="592"/>
      <c r="J31" s="592">
        <v>5</v>
      </c>
      <c r="K31" s="592">
        <v>19175</v>
      </c>
      <c r="L31" s="592">
        <v>1</v>
      </c>
      <c r="M31" s="592">
        <v>3835</v>
      </c>
      <c r="N31" s="592">
        <v>6</v>
      </c>
      <c r="O31" s="592">
        <v>23034</v>
      </c>
      <c r="P31" s="577">
        <v>1.2012516297262059</v>
      </c>
      <c r="Q31" s="593">
        <v>3839</v>
      </c>
    </row>
    <row r="32" spans="1:17" ht="14.4" customHeight="1" x14ac:dyDescent="0.3">
      <c r="A32" s="571" t="s">
        <v>971</v>
      </c>
      <c r="B32" s="572" t="s">
        <v>865</v>
      </c>
      <c r="C32" s="572" t="s">
        <v>862</v>
      </c>
      <c r="D32" s="572" t="s">
        <v>868</v>
      </c>
      <c r="E32" s="572" t="s">
        <v>869</v>
      </c>
      <c r="F32" s="592">
        <v>1</v>
      </c>
      <c r="G32" s="592">
        <v>2480</v>
      </c>
      <c r="H32" s="592">
        <v>0.99879178413209824</v>
      </c>
      <c r="I32" s="592">
        <v>2480</v>
      </c>
      <c r="J32" s="592">
        <v>1</v>
      </c>
      <c r="K32" s="592">
        <v>2483</v>
      </c>
      <c r="L32" s="592">
        <v>1</v>
      </c>
      <c r="M32" s="592">
        <v>2483</v>
      </c>
      <c r="N32" s="592">
        <v>2</v>
      </c>
      <c r="O32" s="592">
        <v>4996</v>
      </c>
      <c r="P32" s="577">
        <v>2.0120821586790174</v>
      </c>
      <c r="Q32" s="593">
        <v>2498</v>
      </c>
    </row>
    <row r="33" spans="1:17" ht="14.4" customHeight="1" x14ac:dyDescent="0.3">
      <c r="A33" s="571" t="s">
        <v>971</v>
      </c>
      <c r="B33" s="572" t="s">
        <v>865</v>
      </c>
      <c r="C33" s="572" t="s">
        <v>862</v>
      </c>
      <c r="D33" s="572" t="s">
        <v>872</v>
      </c>
      <c r="E33" s="572" t="s">
        <v>873</v>
      </c>
      <c r="F33" s="592">
        <v>6</v>
      </c>
      <c r="G33" s="592">
        <v>2106</v>
      </c>
      <c r="H33" s="592">
        <v>6</v>
      </c>
      <c r="I33" s="592">
        <v>351</v>
      </c>
      <c r="J33" s="592">
        <v>1</v>
      </c>
      <c r="K33" s="592">
        <v>351</v>
      </c>
      <c r="L33" s="592">
        <v>1</v>
      </c>
      <c r="M33" s="592">
        <v>351</v>
      </c>
      <c r="N33" s="592">
        <v>4</v>
      </c>
      <c r="O33" s="592">
        <v>1416</v>
      </c>
      <c r="P33" s="577">
        <v>4.0341880341880341</v>
      </c>
      <c r="Q33" s="593">
        <v>354</v>
      </c>
    </row>
    <row r="34" spans="1:17" ht="14.4" customHeight="1" x14ac:dyDescent="0.3">
      <c r="A34" s="571" t="s">
        <v>971</v>
      </c>
      <c r="B34" s="572" t="s">
        <v>865</v>
      </c>
      <c r="C34" s="572" t="s">
        <v>862</v>
      </c>
      <c r="D34" s="572" t="s">
        <v>876</v>
      </c>
      <c r="E34" s="572" t="s">
        <v>877</v>
      </c>
      <c r="F34" s="592">
        <v>16</v>
      </c>
      <c r="G34" s="592">
        <v>24320</v>
      </c>
      <c r="H34" s="592">
        <v>2.2827107189787874</v>
      </c>
      <c r="I34" s="592">
        <v>1520</v>
      </c>
      <c r="J34" s="592">
        <v>7</v>
      </c>
      <c r="K34" s="592">
        <v>10654</v>
      </c>
      <c r="L34" s="592">
        <v>1</v>
      </c>
      <c r="M34" s="592">
        <v>1522</v>
      </c>
      <c r="N34" s="592">
        <v>10</v>
      </c>
      <c r="O34" s="592">
        <v>15290</v>
      </c>
      <c r="P34" s="577">
        <v>1.4351417308053314</v>
      </c>
      <c r="Q34" s="593">
        <v>1529</v>
      </c>
    </row>
    <row r="35" spans="1:17" ht="14.4" customHeight="1" x14ac:dyDescent="0.3">
      <c r="A35" s="571" t="s">
        <v>971</v>
      </c>
      <c r="B35" s="572" t="s">
        <v>888</v>
      </c>
      <c r="C35" s="572" t="s">
        <v>862</v>
      </c>
      <c r="D35" s="572" t="s">
        <v>891</v>
      </c>
      <c r="E35" s="572" t="s">
        <v>892</v>
      </c>
      <c r="F35" s="592">
        <v>4</v>
      </c>
      <c r="G35" s="592">
        <v>1260</v>
      </c>
      <c r="H35" s="592">
        <v>1.0535117056856187</v>
      </c>
      <c r="I35" s="592">
        <v>315</v>
      </c>
      <c r="J35" s="592">
        <v>4</v>
      </c>
      <c r="K35" s="592">
        <v>1196</v>
      </c>
      <c r="L35" s="592">
        <v>1</v>
      </c>
      <c r="M35" s="592">
        <v>299</v>
      </c>
      <c r="N35" s="592">
        <v>8</v>
      </c>
      <c r="O35" s="592">
        <v>2416</v>
      </c>
      <c r="P35" s="577">
        <v>2.020066889632107</v>
      </c>
      <c r="Q35" s="593">
        <v>302</v>
      </c>
    </row>
    <row r="36" spans="1:17" ht="14.4" customHeight="1" x14ac:dyDescent="0.3">
      <c r="A36" s="571" t="s">
        <v>971</v>
      </c>
      <c r="B36" s="572" t="s">
        <v>888</v>
      </c>
      <c r="C36" s="572" t="s">
        <v>862</v>
      </c>
      <c r="D36" s="572" t="s">
        <v>893</v>
      </c>
      <c r="E36" s="572"/>
      <c r="F36" s="592">
        <v>8</v>
      </c>
      <c r="G36" s="592">
        <v>10280</v>
      </c>
      <c r="H36" s="592"/>
      <c r="I36" s="592">
        <v>1285</v>
      </c>
      <c r="J36" s="592"/>
      <c r="K36" s="592"/>
      <c r="L36" s="592"/>
      <c r="M36" s="592"/>
      <c r="N36" s="592"/>
      <c r="O36" s="592"/>
      <c r="P36" s="577"/>
      <c r="Q36" s="593"/>
    </row>
    <row r="37" spans="1:17" ht="14.4" customHeight="1" x14ac:dyDescent="0.3">
      <c r="A37" s="571" t="s">
        <v>971</v>
      </c>
      <c r="B37" s="572" t="s">
        <v>888</v>
      </c>
      <c r="C37" s="572" t="s">
        <v>862</v>
      </c>
      <c r="D37" s="572" t="s">
        <v>894</v>
      </c>
      <c r="E37" s="572" t="s">
        <v>895</v>
      </c>
      <c r="F37" s="592"/>
      <c r="G37" s="592"/>
      <c r="H37" s="592"/>
      <c r="I37" s="592"/>
      <c r="J37" s="592">
        <v>1</v>
      </c>
      <c r="K37" s="592">
        <v>10467</v>
      </c>
      <c r="L37" s="592">
        <v>1</v>
      </c>
      <c r="M37" s="592">
        <v>10467</v>
      </c>
      <c r="N37" s="592"/>
      <c r="O37" s="592"/>
      <c r="P37" s="577"/>
      <c r="Q37" s="593"/>
    </row>
    <row r="38" spans="1:17" ht="14.4" customHeight="1" x14ac:dyDescent="0.3">
      <c r="A38" s="571" t="s">
        <v>971</v>
      </c>
      <c r="B38" s="572" t="s">
        <v>888</v>
      </c>
      <c r="C38" s="572" t="s">
        <v>862</v>
      </c>
      <c r="D38" s="572" t="s">
        <v>897</v>
      </c>
      <c r="E38" s="572"/>
      <c r="F38" s="592">
        <v>16</v>
      </c>
      <c r="G38" s="592">
        <v>36752</v>
      </c>
      <c r="H38" s="592"/>
      <c r="I38" s="592">
        <v>2297</v>
      </c>
      <c r="J38" s="592"/>
      <c r="K38" s="592"/>
      <c r="L38" s="592"/>
      <c r="M38" s="592"/>
      <c r="N38" s="592"/>
      <c r="O38" s="592"/>
      <c r="P38" s="577"/>
      <c r="Q38" s="593"/>
    </row>
    <row r="39" spans="1:17" ht="14.4" customHeight="1" x14ac:dyDescent="0.3">
      <c r="A39" s="571" t="s">
        <v>971</v>
      </c>
      <c r="B39" s="572" t="s">
        <v>888</v>
      </c>
      <c r="C39" s="572" t="s">
        <v>862</v>
      </c>
      <c r="D39" s="572" t="s">
        <v>902</v>
      </c>
      <c r="E39" s="572" t="s">
        <v>903</v>
      </c>
      <c r="F39" s="592">
        <v>2</v>
      </c>
      <c r="G39" s="592">
        <v>13872</v>
      </c>
      <c r="H39" s="592">
        <v>1.8375943833620347</v>
      </c>
      <c r="I39" s="592">
        <v>6936</v>
      </c>
      <c r="J39" s="592">
        <v>1</v>
      </c>
      <c r="K39" s="592">
        <v>7549</v>
      </c>
      <c r="L39" s="592">
        <v>1</v>
      </c>
      <c r="M39" s="592">
        <v>7549</v>
      </c>
      <c r="N39" s="592">
        <v>2</v>
      </c>
      <c r="O39" s="592">
        <v>15188</v>
      </c>
      <c r="P39" s="577">
        <v>2.0119221088885944</v>
      </c>
      <c r="Q39" s="593">
        <v>7594</v>
      </c>
    </row>
    <row r="40" spans="1:17" ht="14.4" customHeight="1" x14ac:dyDescent="0.3">
      <c r="A40" s="571" t="s">
        <v>971</v>
      </c>
      <c r="B40" s="572" t="s">
        <v>888</v>
      </c>
      <c r="C40" s="572" t="s">
        <v>862</v>
      </c>
      <c r="D40" s="572" t="s">
        <v>904</v>
      </c>
      <c r="E40" s="572" t="s">
        <v>905</v>
      </c>
      <c r="F40" s="592">
        <v>2</v>
      </c>
      <c r="G40" s="592">
        <v>7124</v>
      </c>
      <c r="H40" s="592"/>
      <c r="I40" s="592">
        <v>3562</v>
      </c>
      <c r="J40" s="592"/>
      <c r="K40" s="592"/>
      <c r="L40" s="592"/>
      <c r="M40" s="592"/>
      <c r="N40" s="592"/>
      <c r="O40" s="592"/>
      <c r="P40" s="577"/>
      <c r="Q40" s="593"/>
    </row>
    <row r="41" spans="1:17" ht="14.4" customHeight="1" x14ac:dyDescent="0.3">
      <c r="A41" s="571" t="s">
        <v>971</v>
      </c>
      <c r="B41" s="572" t="s">
        <v>888</v>
      </c>
      <c r="C41" s="572" t="s">
        <v>862</v>
      </c>
      <c r="D41" s="572" t="s">
        <v>922</v>
      </c>
      <c r="E41" s="572" t="s">
        <v>923</v>
      </c>
      <c r="F41" s="592"/>
      <c r="G41" s="592"/>
      <c r="H41" s="592"/>
      <c r="I41" s="592"/>
      <c r="J41" s="592">
        <v>0</v>
      </c>
      <c r="K41" s="592">
        <v>0</v>
      </c>
      <c r="L41" s="592"/>
      <c r="M41" s="592"/>
      <c r="N41" s="592">
        <v>2</v>
      </c>
      <c r="O41" s="592">
        <v>2220</v>
      </c>
      <c r="P41" s="577"/>
      <c r="Q41" s="593">
        <v>1110</v>
      </c>
    </row>
    <row r="42" spans="1:17" ht="14.4" customHeight="1" x14ac:dyDescent="0.3">
      <c r="A42" s="571" t="s">
        <v>971</v>
      </c>
      <c r="B42" s="572" t="s">
        <v>888</v>
      </c>
      <c r="C42" s="572" t="s">
        <v>862</v>
      </c>
      <c r="D42" s="572" t="s">
        <v>924</v>
      </c>
      <c r="E42" s="572" t="s">
        <v>925</v>
      </c>
      <c r="F42" s="592"/>
      <c r="G42" s="592"/>
      <c r="H42" s="592"/>
      <c r="I42" s="592"/>
      <c r="J42" s="592"/>
      <c r="K42" s="592"/>
      <c r="L42" s="592"/>
      <c r="M42" s="592"/>
      <c r="N42" s="592">
        <v>5</v>
      </c>
      <c r="O42" s="592">
        <v>37235</v>
      </c>
      <c r="P42" s="577"/>
      <c r="Q42" s="593">
        <v>7447</v>
      </c>
    </row>
    <row r="43" spans="1:17" ht="14.4" customHeight="1" x14ac:dyDescent="0.3">
      <c r="A43" s="571" t="s">
        <v>971</v>
      </c>
      <c r="B43" s="572" t="s">
        <v>888</v>
      </c>
      <c r="C43" s="572" t="s">
        <v>862</v>
      </c>
      <c r="D43" s="572" t="s">
        <v>928</v>
      </c>
      <c r="E43" s="572" t="s">
        <v>929</v>
      </c>
      <c r="F43" s="592"/>
      <c r="G43" s="592"/>
      <c r="H43" s="592"/>
      <c r="I43" s="592"/>
      <c r="J43" s="592"/>
      <c r="K43" s="592"/>
      <c r="L43" s="592"/>
      <c r="M43" s="592"/>
      <c r="N43" s="592">
        <v>15</v>
      </c>
      <c r="O43" s="592">
        <v>35985</v>
      </c>
      <c r="P43" s="577"/>
      <c r="Q43" s="593">
        <v>2399</v>
      </c>
    </row>
    <row r="44" spans="1:17" ht="14.4" customHeight="1" x14ac:dyDescent="0.3">
      <c r="A44" s="571" t="s">
        <v>971</v>
      </c>
      <c r="B44" s="572" t="s">
        <v>888</v>
      </c>
      <c r="C44" s="572" t="s">
        <v>862</v>
      </c>
      <c r="D44" s="572" t="s">
        <v>940</v>
      </c>
      <c r="E44" s="572" t="s">
        <v>941</v>
      </c>
      <c r="F44" s="592"/>
      <c r="G44" s="592"/>
      <c r="H44" s="592"/>
      <c r="I44" s="592"/>
      <c r="J44" s="592"/>
      <c r="K44" s="592"/>
      <c r="L44" s="592"/>
      <c r="M44" s="592"/>
      <c r="N44" s="592">
        <v>0</v>
      </c>
      <c r="O44" s="592">
        <v>0</v>
      </c>
      <c r="P44" s="577"/>
      <c r="Q44" s="593"/>
    </row>
    <row r="45" spans="1:17" ht="14.4" customHeight="1" x14ac:dyDescent="0.3">
      <c r="A45" s="571" t="s">
        <v>972</v>
      </c>
      <c r="B45" s="572" t="s">
        <v>865</v>
      </c>
      <c r="C45" s="572" t="s">
        <v>862</v>
      </c>
      <c r="D45" s="572" t="s">
        <v>868</v>
      </c>
      <c r="E45" s="572" t="s">
        <v>869</v>
      </c>
      <c r="F45" s="592">
        <v>1</v>
      </c>
      <c r="G45" s="592">
        <v>2480</v>
      </c>
      <c r="H45" s="592"/>
      <c r="I45" s="592">
        <v>2480</v>
      </c>
      <c r="J45" s="592"/>
      <c r="K45" s="592"/>
      <c r="L45" s="592"/>
      <c r="M45" s="592"/>
      <c r="N45" s="592">
        <v>2</v>
      </c>
      <c r="O45" s="592">
        <v>4996</v>
      </c>
      <c r="P45" s="577"/>
      <c r="Q45" s="593">
        <v>2498</v>
      </c>
    </row>
    <row r="46" spans="1:17" ht="14.4" customHeight="1" x14ac:dyDescent="0.3">
      <c r="A46" s="571" t="s">
        <v>972</v>
      </c>
      <c r="B46" s="572" t="s">
        <v>865</v>
      </c>
      <c r="C46" s="572" t="s">
        <v>862</v>
      </c>
      <c r="D46" s="572" t="s">
        <v>872</v>
      </c>
      <c r="E46" s="572" t="s">
        <v>873</v>
      </c>
      <c r="F46" s="592"/>
      <c r="G46" s="592"/>
      <c r="H46" s="592"/>
      <c r="I46" s="592"/>
      <c r="J46" s="592">
        <v>1</v>
      </c>
      <c r="K46" s="592">
        <v>351</v>
      </c>
      <c r="L46" s="592">
        <v>1</v>
      </c>
      <c r="M46" s="592">
        <v>351</v>
      </c>
      <c r="N46" s="592">
        <v>1</v>
      </c>
      <c r="O46" s="592">
        <v>354</v>
      </c>
      <c r="P46" s="577">
        <v>1.0085470085470085</v>
      </c>
      <c r="Q46" s="593">
        <v>354</v>
      </c>
    </row>
    <row r="47" spans="1:17" ht="14.4" customHeight="1" x14ac:dyDescent="0.3">
      <c r="A47" s="571" t="s">
        <v>972</v>
      </c>
      <c r="B47" s="572" t="s">
        <v>865</v>
      </c>
      <c r="C47" s="572" t="s">
        <v>862</v>
      </c>
      <c r="D47" s="572" t="s">
        <v>876</v>
      </c>
      <c r="E47" s="572" t="s">
        <v>877</v>
      </c>
      <c r="F47" s="592">
        <v>17</v>
      </c>
      <c r="G47" s="592">
        <v>25840</v>
      </c>
      <c r="H47" s="592">
        <v>0.99868593955321949</v>
      </c>
      <c r="I47" s="592">
        <v>1520</v>
      </c>
      <c r="J47" s="592">
        <v>17</v>
      </c>
      <c r="K47" s="592">
        <v>25874</v>
      </c>
      <c r="L47" s="592">
        <v>1</v>
      </c>
      <c r="M47" s="592">
        <v>1522</v>
      </c>
      <c r="N47" s="592">
        <v>25</v>
      </c>
      <c r="O47" s="592">
        <v>38225</v>
      </c>
      <c r="P47" s="577">
        <v>1.4773517817113704</v>
      </c>
      <c r="Q47" s="593">
        <v>1529</v>
      </c>
    </row>
    <row r="48" spans="1:17" ht="14.4" customHeight="1" x14ac:dyDescent="0.3">
      <c r="A48" s="571" t="s">
        <v>972</v>
      </c>
      <c r="B48" s="572" t="s">
        <v>888</v>
      </c>
      <c r="C48" s="572" t="s">
        <v>862</v>
      </c>
      <c r="D48" s="572" t="s">
        <v>893</v>
      </c>
      <c r="E48" s="572"/>
      <c r="F48" s="592">
        <v>16</v>
      </c>
      <c r="G48" s="592">
        <v>20560</v>
      </c>
      <c r="H48" s="592"/>
      <c r="I48" s="592">
        <v>1285</v>
      </c>
      <c r="J48" s="592"/>
      <c r="K48" s="592"/>
      <c r="L48" s="592"/>
      <c r="M48" s="592"/>
      <c r="N48" s="592"/>
      <c r="O48" s="592"/>
      <c r="P48" s="577"/>
      <c r="Q48" s="593"/>
    </row>
    <row r="49" spans="1:17" ht="14.4" customHeight="1" x14ac:dyDescent="0.3">
      <c r="A49" s="571" t="s">
        <v>972</v>
      </c>
      <c r="B49" s="572" t="s">
        <v>888</v>
      </c>
      <c r="C49" s="572" t="s">
        <v>862</v>
      </c>
      <c r="D49" s="572" t="s">
        <v>922</v>
      </c>
      <c r="E49" s="572" t="s">
        <v>923</v>
      </c>
      <c r="F49" s="592"/>
      <c r="G49" s="592"/>
      <c r="H49" s="592"/>
      <c r="I49" s="592"/>
      <c r="J49" s="592">
        <v>12</v>
      </c>
      <c r="K49" s="592">
        <v>13284</v>
      </c>
      <c r="L49" s="592">
        <v>1</v>
      </c>
      <c r="M49" s="592">
        <v>1107</v>
      </c>
      <c r="N49" s="592">
        <v>3</v>
      </c>
      <c r="O49" s="592">
        <v>3330</v>
      </c>
      <c r="P49" s="577">
        <v>0.25067750677506773</v>
      </c>
      <c r="Q49" s="593">
        <v>1110</v>
      </c>
    </row>
    <row r="50" spans="1:17" ht="14.4" customHeight="1" x14ac:dyDescent="0.3">
      <c r="A50" s="571" t="s">
        <v>972</v>
      </c>
      <c r="B50" s="572" t="s">
        <v>888</v>
      </c>
      <c r="C50" s="572" t="s">
        <v>862</v>
      </c>
      <c r="D50" s="572" t="s">
        <v>924</v>
      </c>
      <c r="E50" s="572" t="s">
        <v>925</v>
      </c>
      <c r="F50" s="592"/>
      <c r="G50" s="592"/>
      <c r="H50" s="592"/>
      <c r="I50" s="592"/>
      <c r="J50" s="592">
        <v>2</v>
      </c>
      <c r="K50" s="592">
        <v>14860</v>
      </c>
      <c r="L50" s="592">
        <v>1</v>
      </c>
      <c r="M50" s="592">
        <v>7430</v>
      </c>
      <c r="N50" s="592"/>
      <c r="O50" s="592"/>
      <c r="P50" s="577"/>
      <c r="Q50" s="593"/>
    </row>
    <row r="51" spans="1:17" ht="14.4" customHeight="1" x14ac:dyDescent="0.3">
      <c r="A51" s="571" t="s">
        <v>972</v>
      </c>
      <c r="B51" s="572" t="s">
        <v>888</v>
      </c>
      <c r="C51" s="572" t="s">
        <v>862</v>
      </c>
      <c r="D51" s="572" t="s">
        <v>926</v>
      </c>
      <c r="E51" s="572" t="s">
        <v>927</v>
      </c>
      <c r="F51" s="592"/>
      <c r="G51" s="592"/>
      <c r="H51" s="592"/>
      <c r="I51" s="592"/>
      <c r="J51" s="592"/>
      <c r="K51" s="592"/>
      <c r="L51" s="592"/>
      <c r="M51" s="592"/>
      <c r="N51" s="592">
        <v>2</v>
      </c>
      <c r="O51" s="592">
        <v>7678</v>
      </c>
      <c r="P51" s="577"/>
      <c r="Q51" s="593">
        <v>3839</v>
      </c>
    </row>
    <row r="52" spans="1:17" ht="14.4" customHeight="1" x14ac:dyDescent="0.3">
      <c r="A52" s="571" t="s">
        <v>973</v>
      </c>
      <c r="B52" s="572" t="s">
        <v>865</v>
      </c>
      <c r="C52" s="572" t="s">
        <v>862</v>
      </c>
      <c r="D52" s="572" t="s">
        <v>876</v>
      </c>
      <c r="E52" s="572" t="s">
        <v>877</v>
      </c>
      <c r="F52" s="592">
        <v>1</v>
      </c>
      <c r="G52" s="592">
        <v>1520</v>
      </c>
      <c r="H52" s="592"/>
      <c r="I52" s="592">
        <v>1520</v>
      </c>
      <c r="J52" s="592"/>
      <c r="K52" s="592"/>
      <c r="L52" s="592"/>
      <c r="M52" s="592"/>
      <c r="N52" s="592"/>
      <c r="O52" s="592"/>
      <c r="P52" s="577"/>
      <c r="Q52" s="593"/>
    </row>
    <row r="53" spans="1:17" ht="14.4" customHeight="1" x14ac:dyDescent="0.3">
      <c r="A53" s="571" t="s">
        <v>974</v>
      </c>
      <c r="B53" s="572" t="s">
        <v>865</v>
      </c>
      <c r="C53" s="572" t="s">
        <v>862</v>
      </c>
      <c r="D53" s="572" t="s">
        <v>872</v>
      </c>
      <c r="E53" s="572" t="s">
        <v>873</v>
      </c>
      <c r="F53" s="592"/>
      <c r="G53" s="592"/>
      <c r="H53" s="592"/>
      <c r="I53" s="592"/>
      <c r="J53" s="592"/>
      <c r="K53" s="592"/>
      <c r="L53" s="592"/>
      <c r="M53" s="592"/>
      <c r="N53" s="592">
        <v>1</v>
      </c>
      <c r="O53" s="592">
        <v>354</v>
      </c>
      <c r="P53" s="577"/>
      <c r="Q53" s="593">
        <v>354</v>
      </c>
    </row>
    <row r="54" spans="1:17" ht="14.4" customHeight="1" x14ac:dyDescent="0.3">
      <c r="A54" s="571" t="s">
        <v>975</v>
      </c>
      <c r="B54" s="572" t="s">
        <v>865</v>
      </c>
      <c r="C54" s="572" t="s">
        <v>862</v>
      </c>
      <c r="D54" s="572" t="s">
        <v>868</v>
      </c>
      <c r="E54" s="572" t="s">
        <v>869</v>
      </c>
      <c r="F54" s="592"/>
      <c r="G54" s="592"/>
      <c r="H54" s="592"/>
      <c r="I54" s="592"/>
      <c r="J54" s="592">
        <v>1</v>
      </c>
      <c r="K54" s="592">
        <v>2483</v>
      </c>
      <c r="L54" s="592">
        <v>1</v>
      </c>
      <c r="M54" s="592">
        <v>2483</v>
      </c>
      <c r="N54" s="592"/>
      <c r="O54" s="592"/>
      <c r="P54" s="577"/>
      <c r="Q54" s="593"/>
    </row>
    <row r="55" spans="1:17" ht="14.4" customHeight="1" x14ac:dyDescent="0.3">
      <c r="A55" s="571" t="s">
        <v>975</v>
      </c>
      <c r="B55" s="572" t="s">
        <v>865</v>
      </c>
      <c r="C55" s="572" t="s">
        <v>862</v>
      </c>
      <c r="D55" s="572" t="s">
        <v>876</v>
      </c>
      <c r="E55" s="572" t="s">
        <v>877</v>
      </c>
      <c r="F55" s="592">
        <v>2</v>
      </c>
      <c r="G55" s="592">
        <v>3040</v>
      </c>
      <c r="H55" s="592">
        <v>0.99868593955321949</v>
      </c>
      <c r="I55" s="592">
        <v>1520</v>
      </c>
      <c r="J55" s="592">
        <v>2</v>
      </c>
      <c r="K55" s="592">
        <v>3044</v>
      </c>
      <c r="L55" s="592">
        <v>1</v>
      </c>
      <c r="M55" s="592">
        <v>1522</v>
      </c>
      <c r="N55" s="592">
        <v>1</v>
      </c>
      <c r="O55" s="592">
        <v>1529</v>
      </c>
      <c r="P55" s="577">
        <v>0.50229960578186594</v>
      </c>
      <c r="Q55" s="593">
        <v>1529</v>
      </c>
    </row>
    <row r="56" spans="1:17" ht="14.4" customHeight="1" x14ac:dyDescent="0.3">
      <c r="A56" s="571" t="s">
        <v>975</v>
      </c>
      <c r="B56" s="572" t="s">
        <v>888</v>
      </c>
      <c r="C56" s="572" t="s">
        <v>862</v>
      </c>
      <c r="D56" s="572" t="s">
        <v>893</v>
      </c>
      <c r="E56" s="572"/>
      <c r="F56" s="592">
        <v>1</v>
      </c>
      <c r="G56" s="592">
        <v>1285</v>
      </c>
      <c r="H56" s="592"/>
      <c r="I56" s="592">
        <v>1285</v>
      </c>
      <c r="J56" s="592"/>
      <c r="K56" s="592"/>
      <c r="L56" s="592"/>
      <c r="M56" s="592"/>
      <c r="N56" s="592"/>
      <c r="O56" s="592"/>
      <c r="P56" s="577"/>
      <c r="Q56" s="593"/>
    </row>
    <row r="57" spans="1:17" ht="14.4" customHeight="1" x14ac:dyDescent="0.3">
      <c r="A57" s="571" t="s">
        <v>975</v>
      </c>
      <c r="B57" s="572" t="s">
        <v>888</v>
      </c>
      <c r="C57" s="572" t="s">
        <v>862</v>
      </c>
      <c r="D57" s="572" t="s">
        <v>922</v>
      </c>
      <c r="E57" s="572" t="s">
        <v>923</v>
      </c>
      <c r="F57" s="592"/>
      <c r="G57" s="592"/>
      <c r="H57" s="592"/>
      <c r="I57" s="592"/>
      <c r="J57" s="592">
        <v>1</v>
      </c>
      <c r="K57" s="592">
        <v>1107</v>
      </c>
      <c r="L57" s="592">
        <v>1</v>
      </c>
      <c r="M57" s="592">
        <v>1107</v>
      </c>
      <c r="N57" s="592"/>
      <c r="O57" s="592"/>
      <c r="P57" s="577"/>
      <c r="Q57" s="593"/>
    </row>
    <row r="58" spans="1:17" ht="14.4" customHeight="1" x14ac:dyDescent="0.3">
      <c r="A58" s="571" t="s">
        <v>976</v>
      </c>
      <c r="B58" s="572" t="s">
        <v>865</v>
      </c>
      <c r="C58" s="572" t="s">
        <v>862</v>
      </c>
      <c r="D58" s="572" t="s">
        <v>876</v>
      </c>
      <c r="E58" s="572" t="s">
        <v>877</v>
      </c>
      <c r="F58" s="592"/>
      <c r="G58" s="592"/>
      <c r="H58" s="592"/>
      <c r="I58" s="592"/>
      <c r="J58" s="592">
        <v>1</v>
      </c>
      <c r="K58" s="592">
        <v>1522</v>
      </c>
      <c r="L58" s="592">
        <v>1</v>
      </c>
      <c r="M58" s="592">
        <v>1522</v>
      </c>
      <c r="N58" s="592"/>
      <c r="O58" s="592"/>
      <c r="P58" s="577"/>
      <c r="Q58" s="593"/>
    </row>
    <row r="59" spans="1:17" ht="14.4" customHeight="1" thickBot="1" x14ac:dyDescent="0.35">
      <c r="A59" s="579" t="s">
        <v>976</v>
      </c>
      <c r="B59" s="580" t="s">
        <v>888</v>
      </c>
      <c r="C59" s="580" t="s">
        <v>862</v>
      </c>
      <c r="D59" s="580" t="s">
        <v>922</v>
      </c>
      <c r="E59" s="580" t="s">
        <v>923</v>
      </c>
      <c r="F59" s="594"/>
      <c r="G59" s="594"/>
      <c r="H59" s="594"/>
      <c r="I59" s="594"/>
      <c r="J59" s="594">
        <v>1</v>
      </c>
      <c r="K59" s="594">
        <v>1107</v>
      </c>
      <c r="L59" s="594">
        <v>1</v>
      </c>
      <c r="M59" s="594">
        <v>1107</v>
      </c>
      <c r="N59" s="594"/>
      <c r="O59" s="594"/>
      <c r="P59" s="585"/>
      <c r="Q59" s="59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13.008810000000002</v>
      </c>
      <c r="C5" s="29">
        <v>13.682790000000004</v>
      </c>
      <c r="D5" s="8"/>
      <c r="E5" s="117">
        <v>13.531399999999994</v>
      </c>
      <c r="F5" s="28">
        <v>16.666668121337892</v>
      </c>
      <c r="G5" s="116">
        <f>E5-F5</f>
        <v>-3.1352681213378979</v>
      </c>
      <c r="H5" s="122">
        <f>IF(F5&lt;0.00000001,"",E5/F5)</f>
        <v>0.81188392913854823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1564.5837799999999</v>
      </c>
      <c r="C6" s="31">
        <v>1285.15481</v>
      </c>
      <c r="D6" s="8"/>
      <c r="E6" s="118">
        <v>1145.1797800000002</v>
      </c>
      <c r="F6" s="30">
        <v>1510.4166899414063</v>
      </c>
      <c r="G6" s="119">
        <f>E6-F6</f>
        <v>-365.23690994140611</v>
      </c>
      <c r="H6" s="123">
        <f>IF(F6&lt;0.00000001,"",E6/F6)</f>
        <v>0.75818798059257753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7214.2077300000001</v>
      </c>
      <c r="C7" s="31">
        <v>7774.1069099999995</v>
      </c>
      <c r="D7" s="8"/>
      <c r="E7" s="118">
        <v>8403.6482700000015</v>
      </c>
      <c r="F7" s="30">
        <v>9590.2691209106451</v>
      </c>
      <c r="G7" s="119">
        <f>E7-F7</f>
        <v>-1186.6208509106436</v>
      </c>
      <c r="H7" s="123">
        <f>IF(F7&lt;0.00000001,"",E7/F7)</f>
        <v>0.87626824274166271</v>
      </c>
    </row>
    <row r="8" spans="1:10" ht="14.4" customHeight="1" thickBot="1" x14ac:dyDescent="0.35">
      <c r="A8" s="1" t="s">
        <v>75</v>
      </c>
      <c r="B8" s="11">
        <v>1078.7984299999994</v>
      </c>
      <c r="C8" s="33">
        <v>1344.4423400000014</v>
      </c>
      <c r="D8" s="8"/>
      <c r="E8" s="120">
        <v>1242.4490599999992</v>
      </c>
      <c r="F8" s="32">
        <v>1616.243523612975</v>
      </c>
      <c r="G8" s="121">
        <f>E8-F8</f>
        <v>-373.79446361297573</v>
      </c>
      <c r="H8" s="124">
        <f>IF(F8&lt;0.00000001,"",E8/F8)</f>
        <v>0.76872639664016096</v>
      </c>
    </row>
    <row r="9" spans="1:10" ht="14.4" customHeight="1" thickBot="1" x14ac:dyDescent="0.35">
      <c r="A9" s="2" t="s">
        <v>76</v>
      </c>
      <c r="B9" s="3">
        <v>9870.5987499999992</v>
      </c>
      <c r="C9" s="35">
        <v>10417.386850000001</v>
      </c>
      <c r="D9" s="8"/>
      <c r="E9" s="3">
        <v>10804.808510000001</v>
      </c>
      <c r="F9" s="34">
        <v>12733.596002586364</v>
      </c>
      <c r="G9" s="34">
        <f>E9-F9</f>
        <v>-1928.7874925863634</v>
      </c>
      <c r="H9" s="125">
        <f>IF(F9&lt;0.00000001,"",E9/F9)</f>
        <v>0.84852766711032757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33093.855439999999</v>
      </c>
      <c r="C11" s="29">
        <f>IF(ISERROR(VLOOKUP("Celkem:",'ZV Vykáz.-A'!A:H,5,0)),0,VLOOKUP("Celkem:",'ZV Vykáz.-A'!A:H,5,0)/1000)</f>
        <v>16446.997200000002</v>
      </c>
      <c r="D11" s="8"/>
      <c r="E11" s="117">
        <f>IF(ISERROR(VLOOKUP("Celkem:",'ZV Vykáz.-A'!A:H,8,0)),0,VLOOKUP("Celkem:",'ZV Vykáz.-A'!A:H,8,0)/1000)</f>
        <v>21323.09582000001</v>
      </c>
      <c r="F11" s="28">
        <f>C11</f>
        <v>16446.997200000002</v>
      </c>
      <c r="G11" s="116">
        <f>E11-F11</f>
        <v>4876.0986200000079</v>
      </c>
      <c r="H11" s="122">
        <f>IF(F11&lt;0.00000001,"",E11/F11)</f>
        <v>1.2964734875737687</v>
      </c>
      <c r="I11" s="116">
        <f>E11-B11</f>
        <v>-11770.75961999999</v>
      </c>
      <c r="J11" s="122">
        <f>IF(B11&lt;0.00000001,"",E11/B11)</f>
        <v>0.64432190013820911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33093.855439999999</v>
      </c>
      <c r="C13" s="37">
        <f>SUM(C11:C12)</f>
        <v>16446.997200000002</v>
      </c>
      <c r="D13" s="8"/>
      <c r="E13" s="5">
        <f>SUM(E11:E12)</f>
        <v>21323.09582000001</v>
      </c>
      <c r="F13" s="36">
        <f>SUM(F11:F12)</f>
        <v>16446.997200000002</v>
      </c>
      <c r="G13" s="36">
        <f>E13-F13</f>
        <v>4876.0986200000079</v>
      </c>
      <c r="H13" s="126">
        <f>IF(F13&lt;0.00000001,"",E13/F13)</f>
        <v>1.2964734875737687</v>
      </c>
      <c r="I13" s="36">
        <f>SUM(I11:I12)</f>
        <v>-11770.75961999999</v>
      </c>
      <c r="J13" s="126">
        <f>IF(B13&lt;0.00000001,"",E13/B13)</f>
        <v>0.64432190013820911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3.3527708174744721</v>
      </c>
      <c r="C15" s="39">
        <f>IF(C9=0,"",C13/C9)</f>
        <v>1.5788025765789815</v>
      </c>
      <c r="D15" s="8"/>
      <c r="E15" s="6">
        <f>IF(E9=0,"",E13/E9)</f>
        <v>1.9734820659028975</v>
      </c>
      <c r="F15" s="38">
        <f>IF(F9=0,"",F13/F9)</f>
        <v>1.2916223505645534</v>
      </c>
      <c r="G15" s="38">
        <f>IF(ISERROR(F15-E15),"",E15-F15)</f>
        <v>0.68185971533834411</v>
      </c>
      <c r="H15" s="127">
        <f>IF(ISERROR(F15-E15),"",IF(F15&lt;0.00000001,"",E15/F15))</f>
        <v>1.5279095046940856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244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2.0408482113497004</v>
      </c>
      <c r="C4" s="201">
        <f t="shared" ref="C4:M4" si="0">(C10+C8)/C6</f>
        <v>2.1234807811442327</v>
      </c>
      <c r="D4" s="201">
        <f t="shared" si="0"/>
        <v>1.978314648959046</v>
      </c>
      <c r="E4" s="201">
        <f t="shared" si="0"/>
        <v>1.9933615101071833</v>
      </c>
      <c r="F4" s="201">
        <f t="shared" si="0"/>
        <v>1.9734820483181372</v>
      </c>
      <c r="G4" s="201">
        <f t="shared" si="0"/>
        <v>1.9734820483181372</v>
      </c>
      <c r="H4" s="201">
        <f t="shared" si="0"/>
        <v>1.9734820483181372</v>
      </c>
      <c r="I4" s="201">
        <f t="shared" si="0"/>
        <v>1.9734820483181372</v>
      </c>
      <c r="J4" s="201">
        <f t="shared" si="0"/>
        <v>1.9734820483181372</v>
      </c>
      <c r="K4" s="201">
        <f t="shared" si="0"/>
        <v>1.9734820483181372</v>
      </c>
      <c r="L4" s="201">
        <f t="shared" si="0"/>
        <v>1.9734820483181372</v>
      </c>
      <c r="M4" s="201">
        <f t="shared" si="0"/>
        <v>1.9734820483181372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2337.8088499999999</v>
      </c>
      <c r="C5" s="201">
        <f>IF(ISERROR(VLOOKUP($A5,'Man Tab'!$A:$Q,COLUMN()+2,0)),0,VLOOKUP($A5,'Man Tab'!$A:$Q,COLUMN()+2,0))</f>
        <v>2001.93208</v>
      </c>
      <c r="D5" s="201">
        <f>IF(ISERROR(VLOOKUP($A5,'Man Tab'!$A:$Q,COLUMN()+2,0)),0,VLOOKUP($A5,'Man Tab'!$A:$Q,COLUMN()+2,0))</f>
        <v>2353.9574899999898</v>
      </c>
      <c r="E5" s="201">
        <f>IF(ISERROR(VLOOKUP($A5,'Man Tab'!$A:$Q,COLUMN()+2,0)),0,VLOOKUP($A5,'Man Tab'!$A:$Q,COLUMN()+2,0))</f>
        <v>2035.3349799999901</v>
      </c>
      <c r="F5" s="201">
        <f>IF(ISERROR(VLOOKUP($A5,'Man Tab'!$A:$Q,COLUMN()+2,0)),0,VLOOKUP($A5,'Man Tab'!$A:$Q,COLUMN()+2,0))</f>
        <v>2075.77511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2337.8088499999999</v>
      </c>
      <c r="C6" s="203">
        <f t="shared" ref="C6:M6" si="1">C5+B6</f>
        <v>4339.7409299999999</v>
      </c>
      <c r="D6" s="203">
        <f t="shared" si="1"/>
        <v>6693.6984199999897</v>
      </c>
      <c r="E6" s="203">
        <f t="shared" si="1"/>
        <v>8729.0333999999802</v>
      </c>
      <c r="F6" s="203">
        <f t="shared" si="1"/>
        <v>10804.808509999981</v>
      </c>
      <c r="G6" s="203">
        <f t="shared" si="1"/>
        <v>10804.808509999981</v>
      </c>
      <c r="H6" s="203">
        <f t="shared" si="1"/>
        <v>10804.808509999981</v>
      </c>
      <c r="I6" s="203">
        <f t="shared" si="1"/>
        <v>10804.808509999981</v>
      </c>
      <c r="J6" s="203">
        <f t="shared" si="1"/>
        <v>10804.808509999981</v>
      </c>
      <c r="K6" s="203">
        <f t="shared" si="1"/>
        <v>10804.808509999981</v>
      </c>
      <c r="L6" s="203">
        <f t="shared" si="1"/>
        <v>10804.808509999981</v>
      </c>
      <c r="M6" s="203">
        <f t="shared" si="1"/>
        <v>10804.808509999981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4771113.01</v>
      </c>
      <c r="C9" s="202">
        <v>4444243.4499999993</v>
      </c>
      <c r="D9" s="202">
        <v>4026885.1800000006</v>
      </c>
      <c r="E9" s="202">
        <v>4157877.560000001</v>
      </c>
      <c r="F9" s="202">
        <v>3922976.4300000006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4771.11301</v>
      </c>
      <c r="C10" s="203">
        <f t="shared" ref="C10:M10" si="3">C9/1000+B10</f>
        <v>9215.3564599999991</v>
      </c>
      <c r="D10" s="203">
        <f t="shared" si="3"/>
        <v>13242.24164</v>
      </c>
      <c r="E10" s="203">
        <f t="shared" si="3"/>
        <v>17400.119200000001</v>
      </c>
      <c r="F10" s="203">
        <f t="shared" si="3"/>
        <v>21323.095630000003</v>
      </c>
      <c r="G10" s="203">
        <f t="shared" si="3"/>
        <v>21323.095630000003</v>
      </c>
      <c r="H10" s="203">
        <f t="shared" si="3"/>
        <v>21323.095630000003</v>
      </c>
      <c r="I10" s="203">
        <f t="shared" si="3"/>
        <v>21323.095630000003</v>
      </c>
      <c r="J10" s="203">
        <f t="shared" si="3"/>
        <v>21323.095630000003</v>
      </c>
      <c r="K10" s="203">
        <f t="shared" si="3"/>
        <v>21323.095630000003</v>
      </c>
      <c r="L10" s="203">
        <f t="shared" si="3"/>
        <v>21323.095630000003</v>
      </c>
      <c r="M10" s="203">
        <f t="shared" si="3"/>
        <v>21323.095630000003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1.2916223505645534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1.2916223505645534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245</v>
      </c>
      <c r="E4" s="262" t="s">
        <v>246</v>
      </c>
      <c r="F4" s="262" t="s">
        <v>247</v>
      </c>
      <c r="G4" s="262" t="s">
        <v>248</v>
      </c>
      <c r="H4" s="262" t="s">
        <v>249</v>
      </c>
      <c r="I4" s="262" t="s">
        <v>250</v>
      </c>
      <c r="J4" s="262" t="s">
        <v>251</v>
      </c>
      <c r="K4" s="262" t="s">
        <v>252</v>
      </c>
      <c r="L4" s="262" t="s">
        <v>253</v>
      </c>
      <c r="M4" s="262" t="s">
        <v>254</v>
      </c>
      <c r="N4" s="262" t="s">
        <v>255</v>
      </c>
      <c r="O4" s="262" t="s">
        <v>256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2.8769499999999999</v>
      </c>
      <c r="E7" s="52">
        <v>2.1013500000000001</v>
      </c>
      <c r="F7" s="52">
        <v>2.7149799999990001</v>
      </c>
      <c r="G7" s="52">
        <v>3.5268699999990001</v>
      </c>
      <c r="H7" s="52">
        <v>2.3112499999999998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13.5314</v>
      </c>
      <c r="Q7" s="95">
        <v>0.81188399999899996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3625</v>
      </c>
      <c r="C9" s="52">
        <v>302.08333333333297</v>
      </c>
      <c r="D9" s="52">
        <v>409.79432000000099</v>
      </c>
      <c r="E9" s="52">
        <v>161.93584000000001</v>
      </c>
      <c r="F9" s="52">
        <v>347.26454999999902</v>
      </c>
      <c r="G9" s="52">
        <v>120.688999999999</v>
      </c>
      <c r="H9" s="52">
        <v>105.49607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1145.1797799999999</v>
      </c>
      <c r="Q9" s="95">
        <v>0.758187992275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103.810469284729</v>
      </c>
      <c r="C11" s="52">
        <v>8.6508724403940001</v>
      </c>
      <c r="D11" s="52">
        <v>12.513439999999999</v>
      </c>
      <c r="E11" s="52">
        <v>7.14276</v>
      </c>
      <c r="F11" s="52">
        <v>7.8549099999990002</v>
      </c>
      <c r="G11" s="52">
        <v>7.5072299999989998</v>
      </c>
      <c r="H11" s="52">
        <v>9.0267999999999997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44.045140000000004</v>
      </c>
      <c r="Q11" s="95">
        <v>1.0182820357939999</v>
      </c>
    </row>
    <row r="12" spans="1:17" ht="14.4" customHeight="1" x14ac:dyDescent="0.3">
      <c r="A12" s="15" t="s">
        <v>40</v>
      </c>
      <c r="B12" s="51">
        <v>11.486239380068</v>
      </c>
      <c r="C12" s="52">
        <v>0.95718661500500002</v>
      </c>
      <c r="D12" s="52">
        <v>0.32740000000000002</v>
      </c>
      <c r="E12" s="52">
        <v>0</v>
      </c>
      <c r="F12" s="52">
        <v>0</v>
      </c>
      <c r="G12" s="52">
        <v>0</v>
      </c>
      <c r="H12" s="52">
        <v>0.32079999999999997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0.6482</v>
      </c>
      <c r="Q12" s="95">
        <v>0.13543858424999999</v>
      </c>
    </row>
    <row r="13" spans="1:17" ht="14.4" customHeight="1" x14ac:dyDescent="0.3">
      <c r="A13" s="15" t="s">
        <v>41</v>
      </c>
      <c r="B13" s="51">
        <v>4</v>
      </c>
      <c r="C13" s="52">
        <v>0.33333333333300003</v>
      </c>
      <c r="D13" s="52">
        <v>0.32425999999999999</v>
      </c>
      <c r="E13" s="52">
        <v>1.14584</v>
      </c>
      <c r="F13" s="52">
        <v>0.25381999999900001</v>
      </c>
      <c r="G13" s="52">
        <v>0.89318999999899995</v>
      </c>
      <c r="H13" s="52">
        <v>0.58103000000000005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3.19814</v>
      </c>
      <c r="Q13" s="95">
        <v>1.918884</v>
      </c>
    </row>
    <row r="14" spans="1:17" ht="14.4" customHeight="1" x14ac:dyDescent="0.3">
      <c r="A14" s="15" t="s">
        <v>42</v>
      </c>
      <c r="B14" s="51">
        <v>187.75220365988301</v>
      </c>
      <c r="C14" s="52">
        <v>15.646016971656</v>
      </c>
      <c r="D14" s="52">
        <v>22.425000000000001</v>
      </c>
      <c r="E14" s="52">
        <v>18.106000000000002</v>
      </c>
      <c r="F14" s="52">
        <v>17.353000000000002</v>
      </c>
      <c r="G14" s="52">
        <v>14.744999999998999</v>
      </c>
      <c r="H14" s="52">
        <v>14.148999999999999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86.778000000000006</v>
      </c>
      <c r="Q14" s="95">
        <v>1.1092663411670001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437.42248659004298</v>
      </c>
      <c r="C17" s="52">
        <v>36.451873882503001</v>
      </c>
      <c r="D17" s="52">
        <v>2.7297600000000002</v>
      </c>
      <c r="E17" s="52">
        <v>19.959759999999999</v>
      </c>
      <c r="F17" s="52">
        <v>89.460569999998995</v>
      </c>
      <c r="G17" s="52">
        <v>2.7297599999990001</v>
      </c>
      <c r="H17" s="52">
        <v>67.375529999999998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182.25538</v>
      </c>
      <c r="Q17" s="95">
        <v>0.99997811134400005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3.8340000000000001</v>
      </c>
      <c r="E18" s="52">
        <v>4.9720000000000004</v>
      </c>
      <c r="F18" s="52">
        <v>2.8049999999990001</v>
      </c>
      <c r="G18" s="52">
        <v>8.5439999999990004</v>
      </c>
      <c r="H18" s="52">
        <v>7.2279999999999998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27.382999999999999</v>
      </c>
      <c r="Q18" s="95" t="s">
        <v>266</v>
      </c>
    </row>
    <row r="19" spans="1:17" ht="14.4" customHeight="1" x14ac:dyDescent="0.3">
      <c r="A19" s="15" t="s">
        <v>47</v>
      </c>
      <c r="B19" s="51">
        <v>1278.6515473862701</v>
      </c>
      <c r="C19" s="52">
        <v>106.55429561552199</v>
      </c>
      <c r="D19" s="52">
        <v>48.753230000000002</v>
      </c>
      <c r="E19" s="52">
        <v>32.59834</v>
      </c>
      <c r="F19" s="52">
        <v>58.612319999999002</v>
      </c>
      <c r="G19" s="52">
        <v>81.172629999999003</v>
      </c>
      <c r="H19" s="52">
        <v>43.99736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265.13387999999998</v>
      </c>
      <c r="Q19" s="95">
        <v>0.497650288931</v>
      </c>
    </row>
    <row r="20" spans="1:17" ht="14.4" customHeight="1" x14ac:dyDescent="0.3">
      <c r="A20" s="15" t="s">
        <v>48</v>
      </c>
      <c r="B20" s="51">
        <v>23016.645256</v>
      </c>
      <c r="C20" s="52">
        <v>1918.0537713333399</v>
      </c>
      <c r="D20" s="52">
        <v>1713.3107500000001</v>
      </c>
      <c r="E20" s="52">
        <v>1631.04666</v>
      </c>
      <c r="F20" s="52">
        <v>1701.02763</v>
      </c>
      <c r="G20" s="52">
        <v>1678.09752999999</v>
      </c>
      <c r="H20" s="52">
        <v>1680.1657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8403.6482699999997</v>
      </c>
      <c r="Q20" s="95">
        <v>0.87626826688500004</v>
      </c>
    </row>
    <row r="21" spans="1:17" ht="14.4" customHeight="1" x14ac:dyDescent="0.3">
      <c r="A21" s="16" t="s">
        <v>49</v>
      </c>
      <c r="B21" s="51">
        <v>1823.99999999997</v>
      </c>
      <c r="C21" s="52">
        <v>151.99999999999801</v>
      </c>
      <c r="D21" s="52">
        <v>119.62018999999999</v>
      </c>
      <c r="E21" s="52">
        <v>114.52419999999999</v>
      </c>
      <c r="F21" s="52">
        <v>114.52323</v>
      </c>
      <c r="G21" s="52">
        <v>112.04823</v>
      </c>
      <c r="H21" s="52">
        <v>123.34021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584.05606</v>
      </c>
      <c r="Q21" s="95">
        <v>0.76849481578900003</v>
      </c>
    </row>
    <row r="22" spans="1:17" ht="14.4" customHeight="1" x14ac:dyDescent="0.3">
      <c r="A22" s="15" t="s">
        <v>50</v>
      </c>
      <c r="B22" s="51">
        <v>12</v>
      </c>
      <c r="C22" s="52">
        <v>1</v>
      </c>
      <c r="D22" s="52">
        <v>0</v>
      </c>
      <c r="E22" s="52">
        <v>0</v>
      </c>
      <c r="F22" s="52">
        <v>12.087899999999999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12.087899999999999</v>
      </c>
      <c r="Q22" s="95">
        <v>2.417579999999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19.861508426158</v>
      </c>
      <c r="C24" s="52">
        <v>1.6551257021800001</v>
      </c>
      <c r="D24" s="52">
        <v>1.29955</v>
      </c>
      <c r="E24" s="52">
        <v>8.3993300000000009</v>
      </c>
      <c r="F24" s="52">
        <v>-4.2000000000000002E-4</v>
      </c>
      <c r="G24" s="52">
        <v>5.3815399999990001</v>
      </c>
      <c r="H24" s="52">
        <v>21.783359999999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36.863359999998998</v>
      </c>
      <c r="Q24" s="95"/>
    </row>
    <row r="25" spans="1:17" ht="14.4" customHeight="1" x14ac:dyDescent="0.3">
      <c r="A25" s="17" t="s">
        <v>53</v>
      </c>
      <c r="B25" s="54">
        <v>30560.629710727098</v>
      </c>
      <c r="C25" s="55">
        <v>2546.7191425606002</v>
      </c>
      <c r="D25" s="55">
        <v>2337.8088499999999</v>
      </c>
      <c r="E25" s="55">
        <v>2001.93208</v>
      </c>
      <c r="F25" s="55">
        <v>2353.9574899999898</v>
      </c>
      <c r="G25" s="55">
        <v>2035.3349799999901</v>
      </c>
      <c r="H25" s="55">
        <v>2075.77511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10804.808510000001</v>
      </c>
      <c r="Q25" s="96">
        <v>0.84852768641999998</v>
      </c>
    </row>
    <row r="26" spans="1:17" ht="14.4" customHeight="1" x14ac:dyDescent="0.3">
      <c r="A26" s="15" t="s">
        <v>54</v>
      </c>
      <c r="B26" s="51">
        <v>3362.57291813335</v>
      </c>
      <c r="C26" s="52">
        <v>280.21440984444598</v>
      </c>
      <c r="D26" s="52">
        <v>283.32184000000098</v>
      </c>
      <c r="E26" s="52">
        <v>288.83366999999998</v>
      </c>
      <c r="F26" s="52">
        <v>252.20142999999999</v>
      </c>
      <c r="G26" s="52">
        <v>297.56166999999999</v>
      </c>
      <c r="H26" s="52">
        <v>258.04073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1379.9593400000001</v>
      </c>
      <c r="Q26" s="95">
        <v>0.984931032466</v>
      </c>
    </row>
    <row r="27" spans="1:17" ht="14.4" customHeight="1" x14ac:dyDescent="0.3">
      <c r="A27" s="18" t="s">
        <v>55</v>
      </c>
      <c r="B27" s="54">
        <v>33923.202628860497</v>
      </c>
      <c r="C27" s="55">
        <v>2826.9335524050398</v>
      </c>
      <c r="D27" s="55">
        <v>2621.13069000001</v>
      </c>
      <c r="E27" s="55">
        <v>2290.76575</v>
      </c>
      <c r="F27" s="55">
        <v>2606.1589199999898</v>
      </c>
      <c r="G27" s="55">
        <v>2332.8966499999901</v>
      </c>
      <c r="H27" s="55">
        <v>2333.8158400000002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12184.76785</v>
      </c>
      <c r="Q27" s="96">
        <v>0.86204840857499998</v>
      </c>
    </row>
    <row r="28" spans="1:17" ht="14.4" customHeight="1" x14ac:dyDescent="0.3">
      <c r="A28" s="16" t="s">
        <v>56</v>
      </c>
      <c r="B28" s="51">
        <v>57.642385794799999</v>
      </c>
      <c r="C28" s="52">
        <v>4.8035321495660002</v>
      </c>
      <c r="D28" s="52">
        <v>0</v>
      </c>
      <c r="E28" s="52">
        <v>10.755000000000001</v>
      </c>
      <c r="F28" s="52">
        <v>0</v>
      </c>
      <c r="G28" s="52">
        <v>1.3542000000000001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12.1092</v>
      </c>
      <c r="Q28" s="95">
        <v>0.50417899258099996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261</v>
      </c>
      <c r="G4" s="353" t="s">
        <v>64</v>
      </c>
      <c r="H4" s="140" t="s">
        <v>140</v>
      </c>
      <c r="I4" s="351" t="s">
        <v>65</v>
      </c>
      <c r="J4" s="353" t="s">
        <v>263</v>
      </c>
      <c r="K4" s="354" t="s">
        <v>264</v>
      </c>
    </row>
    <row r="5" spans="1:11" ht="42" thickBot="1" x14ac:dyDescent="0.35">
      <c r="A5" s="78"/>
      <c r="B5" s="24" t="s">
        <v>257</v>
      </c>
      <c r="C5" s="25" t="s">
        <v>258</v>
      </c>
      <c r="D5" s="26" t="s">
        <v>259</v>
      </c>
      <c r="E5" s="26" t="s">
        <v>260</v>
      </c>
      <c r="F5" s="352"/>
      <c r="G5" s="352"/>
      <c r="H5" s="25" t="s">
        <v>262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26869.220766740698</v>
      </c>
      <c r="C6" s="459">
        <v>29695.241239999999</v>
      </c>
      <c r="D6" s="460">
        <v>2826.0204732593302</v>
      </c>
      <c r="E6" s="461">
        <v>1.1051768675310001</v>
      </c>
      <c r="F6" s="459">
        <v>30560.629710727098</v>
      </c>
      <c r="G6" s="460">
        <v>12733.595712803</v>
      </c>
      <c r="H6" s="462">
        <v>2075.77511</v>
      </c>
      <c r="I6" s="459">
        <v>10804.808510000001</v>
      </c>
      <c r="J6" s="460">
        <v>-1928.7872028029799</v>
      </c>
      <c r="K6" s="463">
        <v>0.35355320267500001</v>
      </c>
    </row>
    <row r="7" spans="1:11" ht="14.4" customHeight="1" thickBot="1" x14ac:dyDescent="0.35">
      <c r="A7" s="478" t="s">
        <v>269</v>
      </c>
      <c r="B7" s="459">
        <v>5127.5818835466198</v>
      </c>
      <c r="C7" s="459">
        <v>5159.2802900000097</v>
      </c>
      <c r="D7" s="460">
        <v>31.698406453392</v>
      </c>
      <c r="E7" s="461">
        <v>1.006181940566</v>
      </c>
      <c r="F7" s="459">
        <v>3972.0489123246798</v>
      </c>
      <c r="G7" s="460">
        <v>1655.02038013528</v>
      </c>
      <c r="H7" s="462">
        <v>131.88516000000001</v>
      </c>
      <c r="I7" s="459">
        <v>1293.37887</v>
      </c>
      <c r="J7" s="460">
        <v>-361.641510135283</v>
      </c>
      <c r="K7" s="463">
        <v>0.32562007632500001</v>
      </c>
    </row>
    <row r="8" spans="1:11" ht="14.4" customHeight="1" thickBot="1" x14ac:dyDescent="0.35">
      <c r="A8" s="479" t="s">
        <v>270</v>
      </c>
      <c r="B8" s="459">
        <v>4963.9992058898397</v>
      </c>
      <c r="C8" s="459">
        <v>4996.67029000001</v>
      </c>
      <c r="D8" s="460">
        <v>32.671084110172998</v>
      </c>
      <c r="E8" s="461">
        <v>1.0065816054259999</v>
      </c>
      <c r="F8" s="459">
        <v>3784.2967086648</v>
      </c>
      <c r="G8" s="460">
        <v>1576.790295277</v>
      </c>
      <c r="H8" s="462">
        <v>117.73616</v>
      </c>
      <c r="I8" s="459">
        <v>1206.60087</v>
      </c>
      <c r="J8" s="460">
        <v>-370.18942527699897</v>
      </c>
      <c r="K8" s="463">
        <v>0.31884415068100003</v>
      </c>
    </row>
    <row r="9" spans="1:11" ht="14.4" customHeight="1" thickBot="1" x14ac:dyDescent="0.35">
      <c r="A9" s="480" t="s">
        <v>271</v>
      </c>
      <c r="B9" s="464">
        <v>0</v>
      </c>
      <c r="C9" s="464">
        <v>-3.32E-3</v>
      </c>
      <c r="D9" s="465">
        <v>-3.32E-3</v>
      </c>
      <c r="E9" s="466" t="s">
        <v>266</v>
      </c>
      <c r="F9" s="464">
        <v>0</v>
      </c>
      <c r="G9" s="465">
        <v>0</v>
      </c>
      <c r="H9" s="467">
        <v>2.1000000000000001E-4</v>
      </c>
      <c r="I9" s="464">
        <v>-1.7899999999999999E-3</v>
      </c>
      <c r="J9" s="465">
        <v>-1.7899999999999999E-3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-3.32E-3</v>
      </c>
      <c r="D10" s="460">
        <v>-3.32E-3</v>
      </c>
      <c r="E10" s="469" t="s">
        <v>266</v>
      </c>
      <c r="F10" s="459">
        <v>0</v>
      </c>
      <c r="G10" s="460">
        <v>0</v>
      </c>
      <c r="H10" s="462">
        <v>2.1000000000000001E-4</v>
      </c>
      <c r="I10" s="459">
        <v>-1.7899999999999999E-3</v>
      </c>
      <c r="J10" s="460">
        <v>-1.7899999999999999E-3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40</v>
      </c>
      <c r="C11" s="464">
        <v>33.46367</v>
      </c>
      <c r="D11" s="465">
        <v>-6.5363299999990003</v>
      </c>
      <c r="E11" s="471">
        <v>0.83659174999999997</v>
      </c>
      <c r="F11" s="464">
        <v>40</v>
      </c>
      <c r="G11" s="465">
        <v>16.666666666666</v>
      </c>
      <c r="H11" s="467">
        <v>2.3112499999999998</v>
      </c>
      <c r="I11" s="464">
        <v>13.5314</v>
      </c>
      <c r="J11" s="465">
        <v>-3.1352666666659998</v>
      </c>
      <c r="K11" s="472">
        <v>0.338285</v>
      </c>
    </row>
    <row r="12" spans="1:11" ht="14.4" customHeight="1" thickBot="1" x14ac:dyDescent="0.35">
      <c r="A12" s="481" t="s">
        <v>274</v>
      </c>
      <c r="B12" s="459">
        <v>40</v>
      </c>
      <c r="C12" s="459">
        <v>33.46367</v>
      </c>
      <c r="D12" s="460">
        <v>-6.5363299999990003</v>
      </c>
      <c r="E12" s="461">
        <v>0.83659174999999997</v>
      </c>
      <c r="F12" s="459">
        <v>40</v>
      </c>
      <c r="G12" s="460">
        <v>16.666666666666</v>
      </c>
      <c r="H12" s="462">
        <v>2.3112499999999998</v>
      </c>
      <c r="I12" s="459">
        <v>13.5314</v>
      </c>
      <c r="J12" s="460">
        <v>-3.1352666666659998</v>
      </c>
      <c r="K12" s="463">
        <v>0.338285</v>
      </c>
    </row>
    <row r="13" spans="1:11" ht="14.4" customHeight="1" thickBot="1" x14ac:dyDescent="0.35">
      <c r="A13" s="480" t="s">
        <v>275</v>
      </c>
      <c r="B13" s="464">
        <v>4786.9540187726398</v>
      </c>
      <c r="C13" s="464">
        <v>4818.8104000000103</v>
      </c>
      <c r="D13" s="465">
        <v>31.856381227370001</v>
      </c>
      <c r="E13" s="471">
        <v>1.0066548333450001</v>
      </c>
      <c r="F13" s="464">
        <v>3625</v>
      </c>
      <c r="G13" s="465">
        <v>1510.4166666666699</v>
      </c>
      <c r="H13" s="467">
        <v>105.49607</v>
      </c>
      <c r="I13" s="464">
        <v>1145.1797799999999</v>
      </c>
      <c r="J13" s="465">
        <v>-365.23688666666698</v>
      </c>
      <c r="K13" s="472">
        <v>0.31591166344799998</v>
      </c>
    </row>
    <row r="14" spans="1:11" ht="14.4" customHeight="1" thickBot="1" x14ac:dyDescent="0.35">
      <c r="A14" s="481" t="s">
        <v>276</v>
      </c>
      <c r="B14" s="459">
        <v>4200</v>
      </c>
      <c r="C14" s="459">
        <v>4386.01872000001</v>
      </c>
      <c r="D14" s="460">
        <v>186.018720000011</v>
      </c>
      <c r="E14" s="461">
        <v>1.044290171428</v>
      </c>
      <c r="F14" s="459">
        <v>3200</v>
      </c>
      <c r="G14" s="460">
        <v>1333.3333333333301</v>
      </c>
      <c r="H14" s="462">
        <v>86.096940000000004</v>
      </c>
      <c r="I14" s="459">
        <v>1043.90266</v>
      </c>
      <c r="J14" s="460">
        <v>-289.43067333333403</v>
      </c>
      <c r="K14" s="463">
        <v>0.32621958125</v>
      </c>
    </row>
    <row r="15" spans="1:11" ht="14.4" customHeight="1" thickBot="1" x14ac:dyDescent="0.35">
      <c r="A15" s="481" t="s">
        <v>277</v>
      </c>
      <c r="B15" s="459">
        <v>350</v>
      </c>
      <c r="C15" s="459">
        <v>254.07306000000099</v>
      </c>
      <c r="D15" s="460">
        <v>-95.926939999998993</v>
      </c>
      <c r="E15" s="461">
        <v>0.725923028571</v>
      </c>
      <c r="F15" s="459">
        <v>200</v>
      </c>
      <c r="G15" s="460">
        <v>83.333333333333002</v>
      </c>
      <c r="H15" s="462">
        <v>16.581109999999999</v>
      </c>
      <c r="I15" s="459">
        <v>65.537949999999995</v>
      </c>
      <c r="J15" s="460">
        <v>-17.795383333333</v>
      </c>
      <c r="K15" s="463">
        <v>0.32768975</v>
      </c>
    </row>
    <row r="16" spans="1:11" ht="14.4" customHeight="1" thickBot="1" x14ac:dyDescent="0.35">
      <c r="A16" s="481" t="s">
        <v>278</v>
      </c>
      <c r="B16" s="459">
        <v>20</v>
      </c>
      <c r="C16" s="459">
        <v>8.2284699999999997</v>
      </c>
      <c r="D16" s="460">
        <v>-11.77153</v>
      </c>
      <c r="E16" s="461">
        <v>0.4114235</v>
      </c>
      <c r="F16" s="459">
        <v>10</v>
      </c>
      <c r="G16" s="460">
        <v>4.1666666666659999</v>
      </c>
      <c r="H16" s="462">
        <v>0.21032000000000001</v>
      </c>
      <c r="I16" s="459">
        <v>2.6094400000000002</v>
      </c>
      <c r="J16" s="460">
        <v>-1.557226666666</v>
      </c>
      <c r="K16" s="463">
        <v>0.26094400000000001</v>
      </c>
    </row>
    <row r="17" spans="1:11" ht="14.4" customHeight="1" thickBot="1" x14ac:dyDescent="0.35">
      <c r="A17" s="481" t="s">
        <v>279</v>
      </c>
      <c r="B17" s="459">
        <v>191.13127082925601</v>
      </c>
      <c r="C17" s="459">
        <v>148.394170000001</v>
      </c>
      <c r="D17" s="460">
        <v>-42.737100829254999</v>
      </c>
      <c r="E17" s="461">
        <v>0.77639922214799995</v>
      </c>
      <c r="F17" s="459">
        <v>190</v>
      </c>
      <c r="G17" s="460">
        <v>79.166666666666003</v>
      </c>
      <c r="H17" s="462">
        <v>1.2908999999999999</v>
      </c>
      <c r="I17" s="459">
        <v>27.103259999999999</v>
      </c>
      <c r="J17" s="460">
        <v>-52.063406666665998</v>
      </c>
      <c r="K17" s="463">
        <v>0.142648736842</v>
      </c>
    </row>
    <row r="18" spans="1:11" ht="14.4" customHeight="1" thickBot="1" x14ac:dyDescent="0.35">
      <c r="A18" s="481" t="s">
        <v>280</v>
      </c>
      <c r="B18" s="459">
        <v>6</v>
      </c>
      <c r="C18" s="459">
        <v>3.1909999999999998</v>
      </c>
      <c r="D18" s="460">
        <v>-2.8089999999990001</v>
      </c>
      <c r="E18" s="461">
        <v>0.53183333333299998</v>
      </c>
      <c r="F18" s="459">
        <v>5</v>
      </c>
      <c r="G18" s="460">
        <v>2.083333333333</v>
      </c>
      <c r="H18" s="462">
        <v>0.21</v>
      </c>
      <c r="I18" s="459">
        <v>1.2350000000000001</v>
      </c>
      <c r="J18" s="460">
        <v>-0.84833333333299998</v>
      </c>
      <c r="K18" s="463">
        <v>0.247</v>
      </c>
    </row>
    <row r="19" spans="1:11" ht="14.4" customHeight="1" thickBot="1" x14ac:dyDescent="0.35">
      <c r="A19" s="481" t="s">
        <v>281</v>
      </c>
      <c r="B19" s="459">
        <v>19.822747943385</v>
      </c>
      <c r="C19" s="459">
        <v>18.904979999999998</v>
      </c>
      <c r="D19" s="460">
        <v>-0.91776794338500001</v>
      </c>
      <c r="E19" s="461">
        <v>0.95370127562499996</v>
      </c>
      <c r="F19" s="459">
        <v>20</v>
      </c>
      <c r="G19" s="460">
        <v>8.333333333333</v>
      </c>
      <c r="H19" s="462">
        <v>1.1068</v>
      </c>
      <c r="I19" s="459">
        <v>4.7914700000000003</v>
      </c>
      <c r="J19" s="460">
        <v>-3.5418633333330001</v>
      </c>
      <c r="K19" s="463">
        <v>0.23957349999999999</v>
      </c>
    </row>
    <row r="20" spans="1:11" ht="14.4" customHeight="1" thickBot="1" x14ac:dyDescent="0.35">
      <c r="A20" s="480" t="s">
        <v>282</v>
      </c>
      <c r="B20" s="464">
        <v>115.62484221605899</v>
      </c>
      <c r="C20" s="464">
        <v>115.38213</v>
      </c>
      <c r="D20" s="465">
        <v>-0.242712216058</v>
      </c>
      <c r="E20" s="471">
        <v>0.99790086445600001</v>
      </c>
      <c r="F20" s="464">
        <v>103.810469284729</v>
      </c>
      <c r="G20" s="465">
        <v>43.254362201969997</v>
      </c>
      <c r="H20" s="467">
        <v>9.0267999999999997</v>
      </c>
      <c r="I20" s="464">
        <v>44.045140000000004</v>
      </c>
      <c r="J20" s="465">
        <v>0.79077779802899995</v>
      </c>
      <c r="K20" s="472">
        <v>0.42428418157999997</v>
      </c>
    </row>
    <row r="21" spans="1:11" ht="14.4" customHeight="1" thickBot="1" x14ac:dyDescent="0.35">
      <c r="A21" s="481" t="s">
        <v>283</v>
      </c>
      <c r="B21" s="459">
        <v>0</v>
      </c>
      <c r="C21" s="459">
        <v>4.16432</v>
      </c>
      <c r="D21" s="460">
        <v>4.16432</v>
      </c>
      <c r="E21" s="469" t="s">
        <v>266</v>
      </c>
      <c r="F21" s="459">
        <v>0</v>
      </c>
      <c r="G21" s="460">
        <v>0</v>
      </c>
      <c r="H21" s="462">
        <v>2.9980000000000002</v>
      </c>
      <c r="I21" s="459">
        <v>4.75129</v>
      </c>
      <c r="J21" s="460">
        <v>4.75129</v>
      </c>
      <c r="K21" s="470" t="s">
        <v>266</v>
      </c>
    </row>
    <row r="22" spans="1:11" ht="14.4" customHeight="1" thickBot="1" x14ac:dyDescent="0.35">
      <c r="A22" s="481" t="s">
        <v>284</v>
      </c>
      <c r="B22" s="459">
        <v>6.919713588714</v>
      </c>
      <c r="C22" s="459">
        <v>5.3445299999999998</v>
      </c>
      <c r="D22" s="460">
        <v>-1.575183588714</v>
      </c>
      <c r="E22" s="461">
        <v>0.77236289211599995</v>
      </c>
      <c r="F22" s="459">
        <v>7</v>
      </c>
      <c r="G22" s="460">
        <v>2.9166666666659999</v>
      </c>
      <c r="H22" s="462">
        <v>0.72145000000000004</v>
      </c>
      <c r="I22" s="459">
        <v>2.6766000000000001</v>
      </c>
      <c r="J22" s="460">
        <v>-0.24006666666599999</v>
      </c>
      <c r="K22" s="463">
        <v>0.38237142857099998</v>
      </c>
    </row>
    <row r="23" spans="1:11" ht="14.4" customHeight="1" thickBot="1" x14ac:dyDescent="0.35">
      <c r="A23" s="481" t="s">
        <v>285</v>
      </c>
      <c r="B23" s="459">
        <v>8.6161114615120002</v>
      </c>
      <c r="C23" s="459">
        <v>16.03586</v>
      </c>
      <c r="D23" s="460">
        <v>7.4197485384870001</v>
      </c>
      <c r="E23" s="461">
        <v>1.8611481608180001</v>
      </c>
      <c r="F23" s="459">
        <v>15</v>
      </c>
      <c r="G23" s="460">
        <v>6.25</v>
      </c>
      <c r="H23" s="462">
        <v>0.30565999999999999</v>
      </c>
      <c r="I23" s="459">
        <v>2.9227099999999999</v>
      </c>
      <c r="J23" s="460">
        <v>-3.3272900000000001</v>
      </c>
      <c r="K23" s="463">
        <v>0.194847333333</v>
      </c>
    </row>
    <row r="24" spans="1:11" ht="14.4" customHeight="1" thickBot="1" x14ac:dyDescent="0.35">
      <c r="A24" s="481" t="s">
        <v>286</v>
      </c>
      <c r="B24" s="459">
        <v>33.137804132874003</v>
      </c>
      <c r="C24" s="459">
        <v>33.788550000000001</v>
      </c>
      <c r="D24" s="460">
        <v>0.65074586712500004</v>
      </c>
      <c r="E24" s="461">
        <v>1.01963756755</v>
      </c>
      <c r="F24" s="459">
        <v>33</v>
      </c>
      <c r="G24" s="460">
        <v>13.75</v>
      </c>
      <c r="H24" s="462">
        <v>3.0399400000000001</v>
      </c>
      <c r="I24" s="459">
        <v>12.348929999999999</v>
      </c>
      <c r="J24" s="460">
        <v>-1.40107</v>
      </c>
      <c r="K24" s="463">
        <v>0.37420999999999999</v>
      </c>
    </row>
    <row r="25" spans="1:11" ht="14.4" customHeight="1" thickBot="1" x14ac:dyDescent="0.35">
      <c r="A25" s="481" t="s">
        <v>287</v>
      </c>
      <c r="B25" s="459">
        <v>3.5074837825829999</v>
      </c>
      <c r="C25" s="459">
        <v>0.38819999999999999</v>
      </c>
      <c r="D25" s="460">
        <v>-3.119283782583</v>
      </c>
      <c r="E25" s="461">
        <v>0.11067763218899999</v>
      </c>
      <c r="F25" s="459">
        <v>0.36616262680099998</v>
      </c>
      <c r="G25" s="460">
        <v>0.15256776116699999</v>
      </c>
      <c r="H25" s="462">
        <v>0</v>
      </c>
      <c r="I25" s="459">
        <v>0</v>
      </c>
      <c r="J25" s="460">
        <v>-0.15256776116699999</v>
      </c>
      <c r="K25" s="463">
        <v>0</v>
      </c>
    </row>
    <row r="26" spans="1:11" ht="14.4" customHeight="1" thickBot="1" x14ac:dyDescent="0.35">
      <c r="A26" s="481" t="s">
        <v>288</v>
      </c>
      <c r="B26" s="459">
        <v>0</v>
      </c>
      <c r="C26" s="459">
        <v>2.5999999999999999E-2</v>
      </c>
      <c r="D26" s="460">
        <v>2.5999999999999999E-2</v>
      </c>
      <c r="E26" s="469" t="s">
        <v>289</v>
      </c>
      <c r="F26" s="459">
        <v>0</v>
      </c>
      <c r="G26" s="460">
        <v>0</v>
      </c>
      <c r="H26" s="462">
        <v>0</v>
      </c>
      <c r="I26" s="459">
        <v>0</v>
      </c>
      <c r="J26" s="460">
        <v>0</v>
      </c>
      <c r="K26" s="470" t="s">
        <v>266</v>
      </c>
    </row>
    <row r="27" spans="1:11" ht="14.4" customHeight="1" thickBot="1" x14ac:dyDescent="0.35">
      <c r="A27" s="481" t="s">
        <v>290</v>
      </c>
      <c r="B27" s="459">
        <v>0</v>
      </c>
      <c r="C27" s="459">
        <v>0.51500000000000001</v>
      </c>
      <c r="D27" s="460">
        <v>0.51500000000000001</v>
      </c>
      <c r="E27" s="469" t="s">
        <v>266</v>
      </c>
      <c r="F27" s="459">
        <v>0</v>
      </c>
      <c r="G27" s="460">
        <v>0</v>
      </c>
      <c r="H27" s="462">
        <v>0</v>
      </c>
      <c r="I27" s="459">
        <v>0.39700000000000002</v>
      </c>
      <c r="J27" s="460">
        <v>0.39700000000000002</v>
      </c>
      <c r="K27" s="470" t="s">
        <v>266</v>
      </c>
    </row>
    <row r="28" spans="1:11" ht="14.4" customHeight="1" thickBot="1" x14ac:dyDescent="0.35">
      <c r="A28" s="481" t="s">
        <v>291</v>
      </c>
      <c r="B28" s="459">
        <v>5</v>
      </c>
      <c r="C28" s="459">
        <v>0.87200999999999995</v>
      </c>
      <c r="D28" s="460">
        <v>-4.1279899999999996</v>
      </c>
      <c r="E28" s="461">
        <v>0.174402</v>
      </c>
      <c r="F28" s="459">
        <v>2</v>
      </c>
      <c r="G28" s="460">
        <v>0.83333333333299997</v>
      </c>
      <c r="H28" s="462">
        <v>0</v>
      </c>
      <c r="I28" s="459">
        <v>0.47239999999999999</v>
      </c>
      <c r="J28" s="460">
        <v>-0.36093333333299998</v>
      </c>
      <c r="K28" s="463">
        <v>0.23619999999999999</v>
      </c>
    </row>
    <row r="29" spans="1:11" ht="14.4" customHeight="1" thickBot="1" x14ac:dyDescent="0.35">
      <c r="A29" s="481" t="s">
        <v>292</v>
      </c>
      <c r="B29" s="459">
        <v>24.879762528446999</v>
      </c>
      <c r="C29" s="459">
        <v>24.13381</v>
      </c>
      <c r="D29" s="460">
        <v>-0.745952528447</v>
      </c>
      <c r="E29" s="461">
        <v>0.97001769901900003</v>
      </c>
      <c r="F29" s="459">
        <v>21.444306657927001</v>
      </c>
      <c r="G29" s="460">
        <v>8.9351277741359993</v>
      </c>
      <c r="H29" s="462">
        <v>0.90749999999999997</v>
      </c>
      <c r="I29" s="459">
        <v>10.79467</v>
      </c>
      <c r="J29" s="460">
        <v>1.8595422258630001</v>
      </c>
      <c r="K29" s="463">
        <v>0.503381628149</v>
      </c>
    </row>
    <row r="30" spans="1:11" ht="14.4" customHeight="1" thickBot="1" x14ac:dyDescent="0.35">
      <c r="A30" s="481" t="s">
        <v>293</v>
      </c>
      <c r="B30" s="459">
        <v>0</v>
      </c>
      <c r="C30" s="459">
        <v>1.21</v>
      </c>
      <c r="D30" s="460">
        <v>1.21</v>
      </c>
      <c r="E30" s="469" t="s">
        <v>289</v>
      </c>
      <c r="F30" s="459">
        <v>0</v>
      </c>
      <c r="G30" s="460">
        <v>0</v>
      </c>
      <c r="H30" s="462">
        <v>0</v>
      </c>
      <c r="I30" s="459">
        <v>0</v>
      </c>
      <c r="J30" s="460">
        <v>0</v>
      </c>
      <c r="K30" s="463">
        <v>0</v>
      </c>
    </row>
    <row r="31" spans="1:11" ht="14.4" customHeight="1" thickBot="1" x14ac:dyDescent="0.35">
      <c r="A31" s="481" t="s">
        <v>294</v>
      </c>
      <c r="B31" s="459">
        <v>25</v>
      </c>
      <c r="C31" s="459">
        <v>23.241050000000001</v>
      </c>
      <c r="D31" s="460">
        <v>-1.7589499999989999</v>
      </c>
      <c r="E31" s="461">
        <v>0.92964199999999997</v>
      </c>
      <c r="F31" s="459">
        <v>25</v>
      </c>
      <c r="G31" s="460">
        <v>10.416666666666</v>
      </c>
      <c r="H31" s="462">
        <v>1.0542499999999999</v>
      </c>
      <c r="I31" s="459">
        <v>7.793939999999</v>
      </c>
      <c r="J31" s="460">
        <v>-2.6227266666659999</v>
      </c>
      <c r="K31" s="463">
        <v>0.31175760000000002</v>
      </c>
    </row>
    <row r="32" spans="1:11" ht="14.4" customHeight="1" thickBot="1" x14ac:dyDescent="0.35">
      <c r="A32" s="481" t="s">
        <v>295</v>
      </c>
      <c r="B32" s="459">
        <v>8.5639667219270006</v>
      </c>
      <c r="C32" s="459">
        <v>5.6627999999999998</v>
      </c>
      <c r="D32" s="460">
        <v>-2.9011667219269999</v>
      </c>
      <c r="E32" s="461">
        <v>0.66123563809499997</v>
      </c>
      <c r="F32" s="459">
        <v>0</v>
      </c>
      <c r="G32" s="460">
        <v>0</v>
      </c>
      <c r="H32" s="462">
        <v>0</v>
      </c>
      <c r="I32" s="459">
        <v>1.8875999999999999</v>
      </c>
      <c r="J32" s="460">
        <v>1.8875999999999999</v>
      </c>
      <c r="K32" s="470" t="s">
        <v>266</v>
      </c>
    </row>
    <row r="33" spans="1:11" ht="14.4" customHeight="1" thickBot="1" x14ac:dyDescent="0.35">
      <c r="A33" s="480" t="s">
        <v>296</v>
      </c>
      <c r="B33" s="464">
        <v>9.3296949157160007</v>
      </c>
      <c r="C33" s="464">
        <v>13.74661</v>
      </c>
      <c r="D33" s="465">
        <v>4.4169150842829996</v>
      </c>
      <c r="E33" s="471">
        <v>1.4734254575500001</v>
      </c>
      <c r="F33" s="464">
        <v>11.486239380068</v>
      </c>
      <c r="G33" s="465">
        <v>4.7859330750279998</v>
      </c>
      <c r="H33" s="467">
        <v>0.32079999999999997</v>
      </c>
      <c r="I33" s="464">
        <v>0.6482</v>
      </c>
      <c r="J33" s="465">
        <v>-4.1377330750279997</v>
      </c>
      <c r="K33" s="472">
        <v>5.6432743436999999E-2</v>
      </c>
    </row>
    <row r="34" spans="1:11" ht="14.4" customHeight="1" thickBot="1" x14ac:dyDescent="0.35">
      <c r="A34" s="481" t="s">
        <v>297</v>
      </c>
      <c r="B34" s="459">
        <v>6.8071174374129999</v>
      </c>
      <c r="C34" s="459">
        <v>9.5009200000000007</v>
      </c>
      <c r="D34" s="460">
        <v>2.6938025625859998</v>
      </c>
      <c r="E34" s="461">
        <v>1.3957332288369999</v>
      </c>
      <c r="F34" s="459">
        <v>2.4650637214779998</v>
      </c>
      <c r="G34" s="460">
        <v>1.027109883949</v>
      </c>
      <c r="H34" s="462">
        <v>0</v>
      </c>
      <c r="I34" s="459">
        <v>0</v>
      </c>
      <c r="J34" s="460">
        <v>-1.027109883949</v>
      </c>
      <c r="K34" s="463">
        <v>0</v>
      </c>
    </row>
    <row r="35" spans="1:11" ht="14.4" customHeight="1" thickBot="1" x14ac:dyDescent="0.35">
      <c r="A35" s="481" t="s">
        <v>298</v>
      </c>
      <c r="B35" s="459">
        <v>2.5225774783029999</v>
      </c>
      <c r="C35" s="459">
        <v>4.2456899999999997</v>
      </c>
      <c r="D35" s="460">
        <v>1.7231125216959999</v>
      </c>
      <c r="E35" s="461">
        <v>1.683076153861</v>
      </c>
      <c r="F35" s="459">
        <v>3.2693603084739999</v>
      </c>
      <c r="G35" s="460">
        <v>1.362233461864</v>
      </c>
      <c r="H35" s="462">
        <v>0.32079999999999997</v>
      </c>
      <c r="I35" s="459">
        <v>0.6482</v>
      </c>
      <c r="J35" s="460">
        <v>-0.71403346186399996</v>
      </c>
      <c r="K35" s="463">
        <v>0.198265085166</v>
      </c>
    </row>
    <row r="36" spans="1:11" ht="14.4" customHeight="1" thickBot="1" x14ac:dyDescent="0.35">
      <c r="A36" s="481" t="s">
        <v>299</v>
      </c>
      <c r="B36" s="459">
        <v>0</v>
      </c>
      <c r="C36" s="459">
        <v>0</v>
      </c>
      <c r="D36" s="460">
        <v>0</v>
      </c>
      <c r="E36" s="461">
        <v>1</v>
      </c>
      <c r="F36" s="459">
        <v>5.7518153501149998</v>
      </c>
      <c r="G36" s="460">
        <v>2.3965897292139999</v>
      </c>
      <c r="H36" s="462">
        <v>0</v>
      </c>
      <c r="I36" s="459">
        <v>0</v>
      </c>
      <c r="J36" s="460">
        <v>-2.3965897292139999</v>
      </c>
      <c r="K36" s="463">
        <v>0</v>
      </c>
    </row>
    <row r="37" spans="1:11" ht="14.4" customHeight="1" thickBot="1" x14ac:dyDescent="0.35">
      <c r="A37" s="480" t="s">
        <v>300</v>
      </c>
      <c r="B37" s="464">
        <v>12.090649985422999</v>
      </c>
      <c r="C37" s="464">
        <v>15.270799999999999</v>
      </c>
      <c r="D37" s="465">
        <v>3.1801500145760002</v>
      </c>
      <c r="E37" s="471">
        <v>1.2630255625960001</v>
      </c>
      <c r="F37" s="464">
        <v>4</v>
      </c>
      <c r="G37" s="465">
        <v>1.6666666666659999</v>
      </c>
      <c r="H37" s="467">
        <v>0.58103000000000005</v>
      </c>
      <c r="I37" s="464">
        <v>3.19814</v>
      </c>
      <c r="J37" s="465">
        <v>1.531473333333</v>
      </c>
      <c r="K37" s="472">
        <v>0.799535</v>
      </c>
    </row>
    <row r="38" spans="1:11" ht="14.4" customHeight="1" thickBot="1" x14ac:dyDescent="0.35">
      <c r="A38" s="481" t="s">
        <v>301</v>
      </c>
      <c r="B38" s="459">
        <v>8.0906499854229992</v>
      </c>
      <c r="C38" s="459">
        <v>8.5872700000000002</v>
      </c>
      <c r="D38" s="460">
        <v>0.49662001457600002</v>
      </c>
      <c r="E38" s="461">
        <v>1.0613819675139999</v>
      </c>
      <c r="F38" s="459">
        <v>0</v>
      </c>
      <c r="G38" s="460">
        <v>0</v>
      </c>
      <c r="H38" s="462">
        <v>0.31217</v>
      </c>
      <c r="I38" s="459">
        <v>1.98803</v>
      </c>
      <c r="J38" s="460">
        <v>1.98803</v>
      </c>
      <c r="K38" s="470" t="s">
        <v>266</v>
      </c>
    </row>
    <row r="39" spans="1:11" ht="14.4" customHeight="1" thickBot="1" x14ac:dyDescent="0.35">
      <c r="A39" s="481" t="s">
        <v>302</v>
      </c>
      <c r="B39" s="459">
        <v>0</v>
      </c>
      <c r="C39" s="459">
        <v>2.9184899999999998</v>
      </c>
      <c r="D39" s="460">
        <v>2.9184899999999998</v>
      </c>
      <c r="E39" s="469" t="s">
        <v>289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266</v>
      </c>
    </row>
    <row r="40" spans="1:11" ht="14.4" customHeight="1" thickBot="1" x14ac:dyDescent="0.35">
      <c r="A40" s="481" t="s">
        <v>303</v>
      </c>
      <c r="B40" s="459">
        <v>1</v>
      </c>
      <c r="C40" s="459">
        <v>0.76839999999999997</v>
      </c>
      <c r="D40" s="460">
        <v>-0.23159999999899999</v>
      </c>
      <c r="E40" s="461">
        <v>0.76839999999999997</v>
      </c>
      <c r="F40" s="459">
        <v>1</v>
      </c>
      <c r="G40" s="460">
        <v>0.416666666666</v>
      </c>
      <c r="H40" s="462">
        <v>0</v>
      </c>
      <c r="I40" s="459">
        <v>0</v>
      </c>
      <c r="J40" s="460">
        <v>-0.416666666666</v>
      </c>
      <c r="K40" s="463">
        <v>0</v>
      </c>
    </row>
    <row r="41" spans="1:11" ht="14.4" customHeight="1" thickBot="1" x14ac:dyDescent="0.35">
      <c r="A41" s="481" t="s">
        <v>304</v>
      </c>
      <c r="B41" s="459">
        <v>3</v>
      </c>
      <c r="C41" s="459">
        <v>2.9966400000000002</v>
      </c>
      <c r="D41" s="460">
        <v>-3.3599999990000001E-3</v>
      </c>
      <c r="E41" s="461">
        <v>0.99887999999999999</v>
      </c>
      <c r="F41" s="459">
        <v>3</v>
      </c>
      <c r="G41" s="460">
        <v>1.25</v>
      </c>
      <c r="H41" s="462">
        <v>0.26885999999999999</v>
      </c>
      <c r="I41" s="459">
        <v>1.21011</v>
      </c>
      <c r="J41" s="460">
        <v>-3.9890000000000002E-2</v>
      </c>
      <c r="K41" s="463">
        <v>0.40337000000000001</v>
      </c>
    </row>
    <row r="42" spans="1:11" ht="14.4" customHeight="1" thickBot="1" x14ac:dyDescent="0.35">
      <c r="A42" s="479" t="s">
        <v>42</v>
      </c>
      <c r="B42" s="459">
        <v>163.58267765678099</v>
      </c>
      <c r="C42" s="459">
        <v>162.61000000000001</v>
      </c>
      <c r="D42" s="460">
        <v>-0.97267765677999996</v>
      </c>
      <c r="E42" s="461">
        <v>0.99405390796399995</v>
      </c>
      <c r="F42" s="459">
        <v>187.75220365988301</v>
      </c>
      <c r="G42" s="460">
        <v>78.230084858284002</v>
      </c>
      <c r="H42" s="462">
        <v>14.148999999999999</v>
      </c>
      <c r="I42" s="459">
        <v>86.778000000000006</v>
      </c>
      <c r="J42" s="460">
        <v>8.5479151417150003</v>
      </c>
      <c r="K42" s="463">
        <v>0.46219430881899998</v>
      </c>
    </row>
    <row r="43" spans="1:11" ht="14.4" customHeight="1" thickBot="1" x14ac:dyDescent="0.35">
      <c r="A43" s="480" t="s">
        <v>305</v>
      </c>
      <c r="B43" s="464">
        <v>163.58267765678099</v>
      </c>
      <c r="C43" s="464">
        <v>162.61000000000001</v>
      </c>
      <c r="D43" s="465">
        <v>-0.97267765677999996</v>
      </c>
      <c r="E43" s="471">
        <v>0.99405390796399995</v>
      </c>
      <c r="F43" s="464">
        <v>187.75220365988301</v>
      </c>
      <c r="G43" s="465">
        <v>78.230084858284002</v>
      </c>
      <c r="H43" s="467">
        <v>14.148999999999999</v>
      </c>
      <c r="I43" s="464">
        <v>86.778000000000006</v>
      </c>
      <c r="J43" s="465">
        <v>8.5479151417150003</v>
      </c>
      <c r="K43" s="472">
        <v>0.46219430881899998</v>
      </c>
    </row>
    <row r="44" spans="1:11" ht="14.4" customHeight="1" thickBot="1" x14ac:dyDescent="0.35">
      <c r="A44" s="481" t="s">
        <v>306</v>
      </c>
      <c r="B44" s="459">
        <v>56.590948534797</v>
      </c>
      <c r="C44" s="459">
        <v>58.965000000000003</v>
      </c>
      <c r="D44" s="460">
        <v>2.3740514652020002</v>
      </c>
      <c r="E44" s="461">
        <v>1.0419510809879999</v>
      </c>
      <c r="F44" s="459">
        <v>77.203828123188003</v>
      </c>
      <c r="G44" s="460">
        <v>32.168261717995001</v>
      </c>
      <c r="H44" s="462">
        <v>6.3550000000000004</v>
      </c>
      <c r="I44" s="459">
        <v>32.807000000000002</v>
      </c>
      <c r="J44" s="460">
        <v>0.63873828200399996</v>
      </c>
      <c r="K44" s="463">
        <v>0.42494006835499998</v>
      </c>
    </row>
    <row r="45" spans="1:11" ht="14.4" customHeight="1" thickBot="1" x14ac:dyDescent="0.35">
      <c r="A45" s="481" t="s">
        <v>307</v>
      </c>
      <c r="B45" s="459">
        <v>26.103329548232999</v>
      </c>
      <c r="C45" s="459">
        <v>27.466999999999999</v>
      </c>
      <c r="D45" s="460">
        <v>1.3636704517660001</v>
      </c>
      <c r="E45" s="461">
        <v>1.052241245671</v>
      </c>
      <c r="F45" s="459">
        <v>27.096836424203001</v>
      </c>
      <c r="G45" s="460">
        <v>11.290348510084</v>
      </c>
      <c r="H45" s="462">
        <v>2.141</v>
      </c>
      <c r="I45" s="459">
        <v>11.531000000000001</v>
      </c>
      <c r="J45" s="460">
        <v>0.24065148991499999</v>
      </c>
      <c r="K45" s="463">
        <v>0.42554783220699999</v>
      </c>
    </row>
    <row r="46" spans="1:11" ht="14.4" customHeight="1" thickBot="1" x14ac:dyDescent="0.35">
      <c r="A46" s="481" t="s">
        <v>308</v>
      </c>
      <c r="B46" s="459">
        <v>80.888399573749993</v>
      </c>
      <c r="C46" s="459">
        <v>76.177999999999997</v>
      </c>
      <c r="D46" s="460">
        <v>-4.7103995737500002</v>
      </c>
      <c r="E46" s="461">
        <v>0.94176668597000002</v>
      </c>
      <c r="F46" s="459">
        <v>83.451539112491005</v>
      </c>
      <c r="G46" s="460">
        <v>34.771474630203997</v>
      </c>
      <c r="H46" s="462">
        <v>5.6529999999999996</v>
      </c>
      <c r="I46" s="459">
        <v>42.44</v>
      </c>
      <c r="J46" s="460">
        <v>7.6685253697949998</v>
      </c>
      <c r="K46" s="463">
        <v>0.50855862517700001</v>
      </c>
    </row>
    <row r="47" spans="1:11" ht="14.4" customHeight="1" thickBot="1" x14ac:dyDescent="0.35">
      <c r="A47" s="482" t="s">
        <v>309</v>
      </c>
      <c r="B47" s="464">
        <v>1568.3223746640699</v>
      </c>
      <c r="C47" s="464">
        <v>1906.1504199999999</v>
      </c>
      <c r="D47" s="465">
        <v>337.82804533593799</v>
      </c>
      <c r="E47" s="471">
        <v>1.2154072726330001</v>
      </c>
      <c r="F47" s="464">
        <v>1716.0740339763099</v>
      </c>
      <c r="G47" s="465">
        <v>715.03084749012999</v>
      </c>
      <c r="H47" s="467">
        <v>118.60089000000001</v>
      </c>
      <c r="I47" s="464">
        <v>474.77226000000002</v>
      </c>
      <c r="J47" s="465">
        <v>-240.25858749013</v>
      </c>
      <c r="K47" s="472">
        <v>0.27666187507000001</v>
      </c>
    </row>
    <row r="48" spans="1:11" ht="14.4" customHeight="1" thickBot="1" x14ac:dyDescent="0.35">
      <c r="A48" s="479" t="s">
        <v>45</v>
      </c>
      <c r="B48" s="459">
        <v>318.971382100109</v>
      </c>
      <c r="C48" s="459">
        <v>713.07642000000305</v>
      </c>
      <c r="D48" s="460">
        <v>394.105037899894</v>
      </c>
      <c r="E48" s="461">
        <v>2.2355498330439998</v>
      </c>
      <c r="F48" s="459">
        <v>437.42248659004298</v>
      </c>
      <c r="G48" s="460">
        <v>182.259369412518</v>
      </c>
      <c r="H48" s="462">
        <v>67.375529999999998</v>
      </c>
      <c r="I48" s="459">
        <v>182.25538</v>
      </c>
      <c r="J48" s="460">
        <v>-3.9894125169999996E-3</v>
      </c>
      <c r="K48" s="463">
        <v>0.41665754639300001</v>
      </c>
    </row>
    <row r="49" spans="1:11" ht="14.4" customHeight="1" thickBot="1" x14ac:dyDescent="0.35">
      <c r="A49" s="483" t="s">
        <v>310</v>
      </c>
      <c r="B49" s="459">
        <v>318.971382100109</v>
      </c>
      <c r="C49" s="459">
        <v>713.07642000000305</v>
      </c>
      <c r="D49" s="460">
        <v>394.105037899894</v>
      </c>
      <c r="E49" s="461">
        <v>2.2355498330439998</v>
      </c>
      <c r="F49" s="459">
        <v>437.42248659004298</v>
      </c>
      <c r="G49" s="460">
        <v>182.259369412518</v>
      </c>
      <c r="H49" s="462">
        <v>67.375529999999998</v>
      </c>
      <c r="I49" s="459">
        <v>182.25538</v>
      </c>
      <c r="J49" s="460">
        <v>-3.9894125169999996E-3</v>
      </c>
      <c r="K49" s="463">
        <v>0.41665754639300001</v>
      </c>
    </row>
    <row r="50" spans="1:11" ht="14.4" customHeight="1" thickBot="1" x14ac:dyDescent="0.35">
      <c r="A50" s="481" t="s">
        <v>311</v>
      </c>
      <c r="B50" s="459">
        <v>192.51354985390299</v>
      </c>
      <c r="C50" s="459">
        <v>601.73395000000301</v>
      </c>
      <c r="D50" s="460">
        <v>409.22040014610002</v>
      </c>
      <c r="E50" s="461">
        <v>3.1256706369840002</v>
      </c>
      <c r="F50" s="459">
        <v>285.34893424154598</v>
      </c>
      <c r="G50" s="460">
        <v>118.895389267311</v>
      </c>
      <c r="H50" s="462">
        <v>0</v>
      </c>
      <c r="I50" s="459">
        <v>85.065419999998994</v>
      </c>
      <c r="J50" s="460">
        <v>-33.829969267311</v>
      </c>
      <c r="K50" s="463">
        <v>0.29811017246600002</v>
      </c>
    </row>
    <row r="51" spans="1:11" ht="14.4" customHeight="1" thickBot="1" x14ac:dyDescent="0.35">
      <c r="A51" s="481" t="s">
        <v>312</v>
      </c>
      <c r="B51" s="459">
        <v>43.77582921914</v>
      </c>
      <c r="C51" s="459">
        <v>4.7674000000000003</v>
      </c>
      <c r="D51" s="460">
        <v>-39.008429219139998</v>
      </c>
      <c r="E51" s="461">
        <v>0.108904847379</v>
      </c>
      <c r="F51" s="459">
        <v>0.24384296602700001</v>
      </c>
      <c r="G51" s="460">
        <v>0.10160123584400001</v>
      </c>
      <c r="H51" s="462">
        <v>0</v>
      </c>
      <c r="I51" s="459">
        <v>15.589</v>
      </c>
      <c r="J51" s="460">
        <v>15.487398764154999</v>
      </c>
      <c r="K51" s="463">
        <v>0</v>
      </c>
    </row>
    <row r="52" spans="1:11" ht="14.4" customHeight="1" thickBot="1" x14ac:dyDescent="0.35">
      <c r="A52" s="481" t="s">
        <v>313</v>
      </c>
      <c r="B52" s="459">
        <v>40.581173918231997</v>
      </c>
      <c r="C52" s="459">
        <v>69.139129999999994</v>
      </c>
      <c r="D52" s="460">
        <v>28.557956081766999</v>
      </c>
      <c r="E52" s="461">
        <v>1.7037242475859999</v>
      </c>
      <c r="F52" s="459">
        <v>112.696298191926</v>
      </c>
      <c r="G52" s="460">
        <v>46.956790913302001</v>
      </c>
      <c r="H52" s="462">
        <v>64.645769999999999</v>
      </c>
      <c r="I52" s="459">
        <v>66.286770000000004</v>
      </c>
      <c r="J52" s="460">
        <v>19.329979086697001</v>
      </c>
      <c r="K52" s="463">
        <v>0.58818941760700005</v>
      </c>
    </row>
    <row r="53" spans="1:11" ht="14.4" customHeight="1" thickBot="1" x14ac:dyDescent="0.35">
      <c r="A53" s="481" t="s">
        <v>314</v>
      </c>
      <c r="B53" s="459">
        <v>42.100829108832002</v>
      </c>
      <c r="C53" s="459">
        <v>37.435940000000002</v>
      </c>
      <c r="D53" s="460">
        <v>-4.6648891088319999</v>
      </c>
      <c r="E53" s="461">
        <v>0.88919721517100003</v>
      </c>
      <c r="F53" s="459">
        <v>31.352059669523001</v>
      </c>
      <c r="G53" s="460">
        <v>13.063358195634001</v>
      </c>
      <c r="H53" s="462">
        <v>2.7297600000000002</v>
      </c>
      <c r="I53" s="459">
        <v>15.31419</v>
      </c>
      <c r="J53" s="460">
        <v>2.2508318043650002</v>
      </c>
      <c r="K53" s="463">
        <v>0.48845881774299998</v>
      </c>
    </row>
    <row r="54" spans="1:11" ht="14.4" customHeight="1" thickBot="1" x14ac:dyDescent="0.35">
      <c r="A54" s="481" t="s">
        <v>315</v>
      </c>
      <c r="B54" s="459">
        <v>0</v>
      </c>
      <c r="C54" s="459">
        <v>0</v>
      </c>
      <c r="D54" s="460">
        <v>0</v>
      </c>
      <c r="E54" s="461">
        <v>1</v>
      </c>
      <c r="F54" s="459">
        <v>2.9798713107600001</v>
      </c>
      <c r="G54" s="460">
        <v>1.2416130461499999</v>
      </c>
      <c r="H54" s="462">
        <v>0</v>
      </c>
      <c r="I54" s="459">
        <v>0</v>
      </c>
      <c r="J54" s="460">
        <v>-1.2416130461499999</v>
      </c>
      <c r="K54" s="463">
        <v>0</v>
      </c>
    </row>
    <row r="55" spans="1:11" ht="14.4" customHeight="1" thickBot="1" x14ac:dyDescent="0.35">
      <c r="A55" s="481" t="s">
        <v>316</v>
      </c>
      <c r="B55" s="459">
        <v>0</v>
      </c>
      <c r="C55" s="459">
        <v>0</v>
      </c>
      <c r="D55" s="460">
        <v>0</v>
      </c>
      <c r="E55" s="461">
        <v>1</v>
      </c>
      <c r="F55" s="459">
        <v>3.6256075057050001</v>
      </c>
      <c r="G55" s="460">
        <v>1.5106697940439999</v>
      </c>
      <c r="H55" s="462">
        <v>0</v>
      </c>
      <c r="I55" s="459">
        <v>0</v>
      </c>
      <c r="J55" s="460">
        <v>-1.5106697940439999</v>
      </c>
      <c r="K55" s="463">
        <v>0</v>
      </c>
    </row>
    <row r="56" spans="1:11" ht="14.4" customHeight="1" thickBot="1" x14ac:dyDescent="0.35">
      <c r="A56" s="481" t="s">
        <v>317</v>
      </c>
      <c r="B56" s="459">
        <v>0</v>
      </c>
      <c r="C56" s="459">
        <v>0</v>
      </c>
      <c r="D56" s="460">
        <v>0</v>
      </c>
      <c r="E56" s="461">
        <v>1</v>
      </c>
      <c r="F56" s="459">
        <v>1.175872704553</v>
      </c>
      <c r="G56" s="460">
        <v>0.48994696023000001</v>
      </c>
      <c r="H56" s="462">
        <v>0</v>
      </c>
      <c r="I56" s="459">
        <v>0</v>
      </c>
      <c r="J56" s="460">
        <v>-0.48994696023000001</v>
      </c>
      <c r="K56" s="463">
        <v>0</v>
      </c>
    </row>
    <row r="57" spans="1:11" ht="14.4" customHeight="1" thickBot="1" x14ac:dyDescent="0.35">
      <c r="A57" s="484" t="s">
        <v>46</v>
      </c>
      <c r="B57" s="464">
        <v>0</v>
      </c>
      <c r="C57" s="464">
        <v>78.254000000000005</v>
      </c>
      <c r="D57" s="465">
        <v>78.254000000000005</v>
      </c>
      <c r="E57" s="466" t="s">
        <v>266</v>
      </c>
      <c r="F57" s="464">
        <v>0</v>
      </c>
      <c r="G57" s="465">
        <v>0</v>
      </c>
      <c r="H57" s="467">
        <v>7.2279999999999998</v>
      </c>
      <c r="I57" s="464">
        <v>27.382999999999999</v>
      </c>
      <c r="J57" s="465">
        <v>27.382999999999999</v>
      </c>
      <c r="K57" s="468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63.787999999999997</v>
      </c>
      <c r="D58" s="465">
        <v>63.787999999999997</v>
      </c>
      <c r="E58" s="466" t="s">
        <v>266</v>
      </c>
      <c r="F58" s="464">
        <v>0</v>
      </c>
      <c r="G58" s="465">
        <v>0</v>
      </c>
      <c r="H58" s="467">
        <v>7.2279999999999998</v>
      </c>
      <c r="I58" s="464">
        <v>27.382999999999999</v>
      </c>
      <c r="J58" s="465">
        <v>27.382999999999999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62.887999999999998</v>
      </c>
      <c r="D59" s="460">
        <v>62.887999999999998</v>
      </c>
      <c r="E59" s="469" t="s">
        <v>266</v>
      </c>
      <c r="F59" s="459">
        <v>0</v>
      </c>
      <c r="G59" s="460">
        <v>0</v>
      </c>
      <c r="H59" s="462">
        <v>4.9779999999999998</v>
      </c>
      <c r="I59" s="459">
        <v>22.992999999999999</v>
      </c>
      <c r="J59" s="460">
        <v>22.992999999999999</v>
      </c>
      <c r="K59" s="470" t="s">
        <v>266</v>
      </c>
    </row>
    <row r="60" spans="1:11" ht="14.4" customHeight="1" thickBot="1" x14ac:dyDescent="0.35">
      <c r="A60" s="481" t="s">
        <v>320</v>
      </c>
      <c r="B60" s="459">
        <v>0</v>
      </c>
      <c r="C60" s="459">
        <v>0.9</v>
      </c>
      <c r="D60" s="460">
        <v>0.9</v>
      </c>
      <c r="E60" s="469" t="s">
        <v>266</v>
      </c>
      <c r="F60" s="459">
        <v>0</v>
      </c>
      <c r="G60" s="460">
        <v>0</v>
      </c>
      <c r="H60" s="462">
        <v>2.25</v>
      </c>
      <c r="I60" s="459">
        <v>4.3899999999999997</v>
      </c>
      <c r="J60" s="460">
        <v>4.3899999999999997</v>
      </c>
      <c r="K60" s="470" t="s">
        <v>266</v>
      </c>
    </row>
    <row r="61" spans="1:11" ht="14.4" customHeight="1" thickBot="1" x14ac:dyDescent="0.35">
      <c r="A61" s="480" t="s">
        <v>321</v>
      </c>
      <c r="B61" s="464">
        <v>0</v>
      </c>
      <c r="C61" s="464">
        <v>14.465999999998999</v>
      </c>
      <c r="D61" s="465">
        <v>14.465999999998999</v>
      </c>
      <c r="E61" s="466" t="s">
        <v>266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68" t="s">
        <v>266</v>
      </c>
    </row>
    <row r="62" spans="1:11" ht="14.4" customHeight="1" thickBot="1" x14ac:dyDescent="0.35">
      <c r="A62" s="481" t="s">
        <v>322</v>
      </c>
      <c r="B62" s="459">
        <v>0</v>
      </c>
      <c r="C62" s="459">
        <v>14.465999999998999</v>
      </c>
      <c r="D62" s="460">
        <v>14.465999999998999</v>
      </c>
      <c r="E62" s="469" t="s">
        <v>266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266</v>
      </c>
    </row>
    <row r="63" spans="1:11" ht="14.4" customHeight="1" thickBot="1" x14ac:dyDescent="0.35">
      <c r="A63" s="479" t="s">
        <v>47</v>
      </c>
      <c r="B63" s="459">
        <v>1249.3509925639601</v>
      </c>
      <c r="C63" s="459">
        <v>1114.82</v>
      </c>
      <c r="D63" s="460">
        <v>-134.530992563956</v>
      </c>
      <c r="E63" s="461">
        <v>0.89231929748700001</v>
      </c>
      <c r="F63" s="459">
        <v>1278.6515473862701</v>
      </c>
      <c r="G63" s="460">
        <v>532.77147807761196</v>
      </c>
      <c r="H63" s="462">
        <v>43.99736</v>
      </c>
      <c r="I63" s="459">
        <v>265.13387999999998</v>
      </c>
      <c r="J63" s="460">
        <v>-267.63759807761198</v>
      </c>
      <c r="K63" s="463">
        <v>0.207354287054</v>
      </c>
    </row>
    <row r="64" spans="1:11" ht="14.4" customHeight="1" thickBot="1" x14ac:dyDescent="0.35">
      <c r="A64" s="480" t="s">
        <v>323</v>
      </c>
      <c r="B64" s="464">
        <v>41.495417365441</v>
      </c>
      <c r="C64" s="464">
        <v>51.298490000000001</v>
      </c>
      <c r="D64" s="465">
        <v>9.8030726345579993</v>
      </c>
      <c r="E64" s="471">
        <v>1.2362447050050001</v>
      </c>
      <c r="F64" s="464">
        <v>51.626109002798003</v>
      </c>
      <c r="G64" s="465">
        <v>21.510878751166</v>
      </c>
      <c r="H64" s="467">
        <v>5.5827999999999998</v>
      </c>
      <c r="I64" s="464">
        <v>26.707039999999999</v>
      </c>
      <c r="J64" s="465">
        <v>5.1961612488329996</v>
      </c>
      <c r="K64" s="472">
        <v>0.51731653839199998</v>
      </c>
    </row>
    <row r="65" spans="1:11" ht="14.4" customHeight="1" thickBot="1" x14ac:dyDescent="0.35">
      <c r="A65" s="481" t="s">
        <v>324</v>
      </c>
      <c r="B65" s="459">
        <v>30.875383554245001</v>
      </c>
      <c r="C65" s="459">
        <v>39.792099999999998</v>
      </c>
      <c r="D65" s="460">
        <v>8.9167164457550001</v>
      </c>
      <c r="E65" s="461">
        <v>1.2887969449859999</v>
      </c>
      <c r="F65" s="459">
        <v>40.058546712991003</v>
      </c>
      <c r="G65" s="460">
        <v>16.691061130413001</v>
      </c>
      <c r="H65" s="462">
        <v>4.6430999999999996</v>
      </c>
      <c r="I65" s="459">
        <v>21.6402</v>
      </c>
      <c r="J65" s="460">
        <v>4.9491388695870002</v>
      </c>
      <c r="K65" s="463">
        <v>0.54021430570200002</v>
      </c>
    </row>
    <row r="66" spans="1:11" ht="14.4" customHeight="1" thickBot="1" x14ac:dyDescent="0.35">
      <c r="A66" s="481" t="s">
        <v>325</v>
      </c>
      <c r="B66" s="459">
        <v>10.620033811196</v>
      </c>
      <c r="C66" s="459">
        <v>11.50639</v>
      </c>
      <c r="D66" s="460">
        <v>0.88635618880300004</v>
      </c>
      <c r="E66" s="461">
        <v>1.08346076901</v>
      </c>
      <c r="F66" s="459">
        <v>11.567562289807</v>
      </c>
      <c r="G66" s="460">
        <v>4.8198176207529997</v>
      </c>
      <c r="H66" s="462">
        <v>0.93969999999999998</v>
      </c>
      <c r="I66" s="459">
        <v>5.06684</v>
      </c>
      <c r="J66" s="460">
        <v>0.24702237924600001</v>
      </c>
      <c r="K66" s="463">
        <v>0.43802141480200002</v>
      </c>
    </row>
    <row r="67" spans="1:11" ht="14.4" customHeight="1" thickBot="1" x14ac:dyDescent="0.35">
      <c r="A67" s="480" t="s">
        <v>326</v>
      </c>
      <c r="B67" s="464">
        <v>27.440013654967998</v>
      </c>
      <c r="C67" s="464">
        <v>20.608000000000001</v>
      </c>
      <c r="D67" s="465">
        <v>-6.8320136549679997</v>
      </c>
      <c r="E67" s="471">
        <v>0.75102003443300003</v>
      </c>
      <c r="F67" s="464">
        <v>2.9999999999989999</v>
      </c>
      <c r="G67" s="465">
        <v>1.2499999999989999</v>
      </c>
      <c r="H67" s="467">
        <v>0</v>
      </c>
      <c r="I67" s="464">
        <v>7.3193400000000004</v>
      </c>
      <c r="J67" s="465">
        <v>6.0693400000000004</v>
      </c>
      <c r="K67" s="472">
        <v>2.4397799999999998</v>
      </c>
    </row>
    <row r="68" spans="1:11" ht="14.4" customHeight="1" thickBot="1" x14ac:dyDescent="0.35">
      <c r="A68" s="481" t="s">
        <v>327</v>
      </c>
      <c r="B68" s="459">
        <v>2.8394366197180001</v>
      </c>
      <c r="C68" s="459">
        <v>2.7</v>
      </c>
      <c r="D68" s="460">
        <v>-0.139436619718</v>
      </c>
      <c r="E68" s="461">
        <v>0.950892857142</v>
      </c>
      <c r="F68" s="459">
        <v>2.9999999999989999</v>
      </c>
      <c r="G68" s="460">
        <v>1.2499999999989999</v>
      </c>
      <c r="H68" s="462">
        <v>0</v>
      </c>
      <c r="I68" s="459">
        <v>1.35</v>
      </c>
      <c r="J68" s="460">
        <v>0.1</v>
      </c>
      <c r="K68" s="463">
        <v>0.45</v>
      </c>
    </row>
    <row r="69" spans="1:11" ht="14.4" customHeight="1" thickBot="1" x14ac:dyDescent="0.35">
      <c r="A69" s="481" t="s">
        <v>328</v>
      </c>
      <c r="B69" s="459">
        <v>24.600577035249</v>
      </c>
      <c r="C69" s="459">
        <v>17.908000000000001</v>
      </c>
      <c r="D69" s="460">
        <v>-6.6925770352490002</v>
      </c>
      <c r="E69" s="461">
        <v>0.72795040434699998</v>
      </c>
      <c r="F69" s="459">
        <v>0</v>
      </c>
      <c r="G69" s="460">
        <v>0</v>
      </c>
      <c r="H69" s="462">
        <v>0</v>
      </c>
      <c r="I69" s="459">
        <v>5.9693399999999999</v>
      </c>
      <c r="J69" s="460">
        <v>5.9693399999999999</v>
      </c>
      <c r="K69" s="470" t="s">
        <v>266</v>
      </c>
    </row>
    <row r="70" spans="1:11" ht="14.4" customHeight="1" thickBot="1" x14ac:dyDescent="0.35">
      <c r="A70" s="480" t="s">
        <v>329</v>
      </c>
      <c r="B70" s="464">
        <v>295.332630834459</v>
      </c>
      <c r="C70" s="464">
        <v>272.59141</v>
      </c>
      <c r="D70" s="465">
        <v>-22.741220834458002</v>
      </c>
      <c r="E70" s="471">
        <v>0.92299794042299999</v>
      </c>
      <c r="F70" s="464">
        <v>282.033959159613</v>
      </c>
      <c r="G70" s="465">
        <v>117.514149649839</v>
      </c>
      <c r="H70" s="467">
        <v>24.011649999999999</v>
      </c>
      <c r="I70" s="464">
        <v>114.22874</v>
      </c>
      <c r="J70" s="465">
        <v>-3.2854096498379999</v>
      </c>
      <c r="K70" s="472">
        <v>0.40501768063799998</v>
      </c>
    </row>
    <row r="71" spans="1:11" ht="14.4" customHeight="1" thickBot="1" x14ac:dyDescent="0.35">
      <c r="A71" s="481" t="s">
        <v>330</v>
      </c>
      <c r="B71" s="459">
        <v>259.75243803257098</v>
      </c>
      <c r="C71" s="459">
        <v>239.1369</v>
      </c>
      <c r="D71" s="460">
        <v>-20.615538032570001</v>
      </c>
      <c r="E71" s="461">
        <v>0.92063389976700005</v>
      </c>
      <c r="F71" s="459">
        <v>247.38589968277401</v>
      </c>
      <c r="G71" s="460">
        <v>103.07745820115601</v>
      </c>
      <c r="H71" s="462">
        <v>20.920400000000001</v>
      </c>
      <c r="I71" s="459">
        <v>101.12139999999999</v>
      </c>
      <c r="J71" s="460">
        <v>-1.9560582011550001</v>
      </c>
      <c r="K71" s="463">
        <v>0.40875975603100001</v>
      </c>
    </row>
    <row r="72" spans="1:11" ht="14.4" customHeight="1" thickBot="1" x14ac:dyDescent="0.35">
      <c r="A72" s="481" t="s">
        <v>331</v>
      </c>
      <c r="B72" s="459">
        <v>0</v>
      </c>
      <c r="C72" s="459">
        <v>0.36399999999999999</v>
      </c>
      <c r="D72" s="460">
        <v>0.36399999999999999</v>
      </c>
      <c r="E72" s="469" t="s">
        <v>266</v>
      </c>
      <c r="F72" s="459">
        <v>0.35685609777799998</v>
      </c>
      <c r="G72" s="460">
        <v>0.14869004074100001</v>
      </c>
      <c r="H72" s="462">
        <v>0</v>
      </c>
      <c r="I72" s="459">
        <v>0.182</v>
      </c>
      <c r="J72" s="460">
        <v>3.3309959258000003E-2</v>
      </c>
      <c r="K72" s="463">
        <v>0.5100095</v>
      </c>
    </row>
    <row r="73" spans="1:11" ht="14.4" customHeight="1" thickBot="1" x14ac:dyDescent="0.35">
      <c r="A73" s="481" t="s">
        <v>332</v>
      </c>
      <c r="B73" s="459">
        <v>35.580192801888003</v>
      </c>
      <c r="C73" s="459">
        <v>33.090510000000002</v>
      </c>
      <c r="D73" s="460">
        <v>-2.4896828018880002</v>
      </c>
      <c r="E73" s="461">
        <v>0.93002615764999996</v>
      </c>
      <c r="F73" s="459">
        <v>34.291203379060001</v>
      </c>
      <c r="G73" s="460">
        <v>14.288001407941</v>
      </c>
      <c r="H73" s="462">
        <v>2.5339999999999998</v>
      </c>
      <c r="I73" s="459">
        <v>12.00023</v>
      </c>
      <c r="J73" s="460">
        <v>-2.2877714079409999</v>
      </c>
      <c r="K73" s="463">
        <v>0.34995068173400001</v>
      </c>
    </row>
    <row r="74" spans="1:11" ht="14.4" customHeight="1" thickBot="1" x14ac:dyDescent="0.35">
      <c r="A74" s="481" t="s">
        <v>333</v>
      </c>
      <c r="B74" s="459">
        <v>0</v>
      </c>
      <c r="C74" s="459">
        <v>0</v>
      </c>
      <c r="D74" s="460">
        <v>0</v>
      </c>
      <c r="E74" s="461">
        <v>1</v>
      </c>
      <c r="F74" s="459">
        <v>0</v>
      </c>
      <c r="G74" s="460">
        <v>0</v>
      </c>
      <c r="H74" s="462">
        <v>0.55725000000000002</v>
      </c>
      <c r="I74" s="459">
        <v>0.92510999999900001</v>
      </c>
      <c r="J74" s="460">
        <v>0.92510999999900001</v>
      </c>
      <c r="K74" s="470" t="s">
        <v>289</v>
      </c>
    </row>
    <row r="75" spans="1:11" ht="14.4" customHeight="1" thickBot="1" x14ac:dyDescent="0.35">
      <c r="A75" s="480" t="s">
        <v>334</v>
      </c>
      <c r="B75" s="464">
        <v>675.08293070908906</v>
      </c>
      <c r="C75" s="464">
        <v>649.51512000000105</v>
      </c>
      <c r="D75" s="465">
        <v>-25.567810709086999</v>
      </c>
      <c r="E75" s="471">
        <v>0.96212641507200003</v>
      </c>
      <c r="F75" s="464">
        <v>711.99147922385703</v>
      </c>
      <c r="G75" s="465">
        <v>296.663116343274</v>
      </c>
      <c r="H75" s="467">
        <v>14.40291</v>
      </c>
      <c r="I75" s="464">
        <v>116.87876</v>
      </c>
      <c r="J75" s="465">
        <v>-179.784356343274</v>
      </c>
      <c r="K75" s="472">
        <v>0.16415752633299999</v>
      </c>
    </row>
    <row r="76" spans="1:11" ht="14.4" customHeight="1" thickBot="1" x14ac:dyDescent="0.35">
      <c r="A76" s="481" t="s">
        <v>335</v>
      </c>
      <c r="B76" s="459">
        <v>459.54662533480501</v>
      </c>
      <c r="C76" s="459">
        <v>376.59744000000097</v>
      </c>
      <c r="D76" s="460">
        <v>-82.949185334804</v>
      </c>
      <c r="E76" s="461">
        <v>0.81949778159200004</v>
      </c>
      <c r="F76" s="459">
        <v>447.95134008808901</v>
      </c>
      <c r="G76" s="460">
        <v>186.64639170337099</v>
      </c>
      <c r="H76" s="462">
        <v>3.9969100000000002</v>
      </c>
      <c r="I76" s="459">
        <v>80.799709999998996</v>
      </c>
      <c r="J76" s="460">
        <v>-105.846681703371</v>
      </c>
      <c r="K76" s="463">
        <v>0.18037608724199999</v>
      </c>
    </row>
    <row r="77" spans="1:11" ht="14.4" customHeight="1" thickBot="1" x14ac:dyDescent="0.35">
      <c r="A77" s="481" t="s">
        <v>336</v>
      </c>
      <c r="B77" s="459">
        <v>15.544532759457001</v>
      </c>
      <c r="C77" s="459">
        <v>8.7575000000000003</v>
      </c>
      <c r="D77" s="460">
        <v>-6.7870327594570004</v>
      </c>
      <c r="E77" s="461">
        <v>0.563381359576</v>
      </c>
      <c r="F77" s="459">
        <v>10</v>
      </c>
      <c r="G77" s="460">
        <v>4.1666666666659999</v>
      </c>
      <c r="H77" s="462">
        <v>0</v>
      </c>
      <c r="I77" s="459">
        <v>1.4370000000000001</v>
      </c>
      <c r="J77" s="460">
        <v>-2.7296666666660001</v>
      </c>
      <c r="K77" s="463">
        <v>0.14369999999999999</v>
      </c>
    </row>
    <row r="78" spans="1:11" ht="14.4" customHeight="1" thickBot="1" x14ac:dyDescent="0.35">
      <c r="A78" s="481" t="s">
        <v>337</v>
      </c>
      <c r="B78" s="459">
        <v>197.82051572174001</v>
      </c>
      <c r="C78" s="459">
        <v>245.74936</v>
      </c>
      <c r="D78" s="460">
        <v>47.928844278259</v>
      </c>
      <c r="E78" s="461">
        <v>1.2422844976580001</v>
      </c>
      <c r="F78" s="459">
        <v>233.75619728673399</v>
      </c>
      <c r="G78" s="460">
        <v>97.398415536138998</v>
      </c>
      <c r="H78" s="462">
        <v>10.406000000000001</v>
      </c>
      <c r="I78" s="459">
        <v>28.318750000000001</v>
      </c>
      <c r="J78" s="460">
        <v>-69.079665536139004</v>
      </c>
      <c r="K78" s="463">
        <v>0.121146520728</v>
      </c>
    </row>
    <row r="79" spans="1:11" ht="14.4" customHeight="1" thickBot="1" x14ac:dyDescent="0.35">
      <c r="A79" s="481" t="s">
        <v>338</v>
      </c>
      <c r="B79" s="459">
        <v>2.1712568930849998</v>
      </c>
      <c r="C79" s="459">
        <v>18.410820000000001</v>
      </c>
      <c r="D79" s="460">
        <v>16.239563106914002</v>
      </c>
      <c r="E79" s="461">
        <v>8.4793375019909991</v>
      </c>
      <c r="F79" s="459">
        <v>20.283941849032999</v>
      </c>
      <c r="G79" s="460">
        <v>8.451642437097</v>
      </c>
      <c r="H79" s="462">
        <v>0</v>
      </c>
      <c r="I79" s="459">
        <v>6.3232999999999997</v>
      </c>
      <c r="J79" s="460">
        <v>-2.1283424370969999</v>
      </c>
      <c r="K79" s="463">
        <v>0.31173920962000001</v>
      </c>
    </row>
    <row r="80" spans="1:11" ht="14.4" customHeight="1" thickBot="1" x14ac:dyDescent="0.35">
      <c r="A80" s="480" t="s">
        <v>339</v>
      </c>
      <c r="B80" s="464">
        <v>210</v>
      </c>
      <c r="C80" s="464">
        <v>120.80698</v>
      </c>
      <c r="D80" s="465">
        <v>-89.193019999998995</v>
      </c>
      <c r="E80" s="471">
        <v>0.57527133333299996</v>
      </c>
      <c r="F80" s="464">
        <v>230</v>
      </c>
      <c r="G80" s="465">
        <v>95.833333333333002</v>
      </c>
      <c r="H80" s="467">
        <v>0</v>
      </c>
      <c r="I80" s="464">
        <v>0</v>
      </c>
      <c r="J80" s="465">
        <v>-95.833333333333002</v>
      </c>
      <c r="K80" s="472">
        <v>0</v>
      </c>
    </row>
    <row r="81" spans="1:11" ht="14.4" customHeight="1" thickBot="1" x14ac:dyDescent="0.35">
      <c r="A81" s="481" t="s">
        <v>340</v>
      </c>
      <c r="B81" s="459">
        <v>0</v>
      </c>
      <c r="C81" s="459">
        <v>1.1000000000000001</v>
      </c>
      <c r="D81" s="460">
        <v>1.1000000000000001</v>
      </c>
      <c r="E81" s="469" t="s">
        <v>289</v>
      </c>
      <c r="F81" s="459">
        <v>0</v>
      </c>
      <c r="G81" s="460">
        <v>0</v>
      </c>
      <c r="H81" s="462">
        <v>0</v>
      </c>
      <c r="I81" s="459">
        <v>0</v>
      </c>
      <c r="J81" s="460">
        <v>0</v>
      </c>
      <c r="K81" s="470" t="s">
        <v>266</v>
      </c>
    </row>
    <row r="82" spans="1:11" ht="14.4" customHeight="1" thickBot="1" x14ac:dyDescent="0.35">
      <c r="A82" s="481" t="s">
        <v>341</v>
      </c>
      <c r="B82" s="459">
        <v>160</v>
      </c>
      <c r="C82" s="459">
        <v>66.818979999999996</v>
      </c>
      <c r="D82" s="460">
        <v>-93.181019999998995</v>
      </c>
      <c r="E82" s="461">
        <v>0.41761862500000002</v>
      </c>
      <c r="F82" s="459">
        <v>120</v>
      </c>
      <c r="G82" s="460">
        <v>50</v>
      </c>
      <c r="H82" s="462">
        <v>0</v>
      </c>
      <c r="I82" s="459">
        <v>0</v>
      </c>
      <c r="J82" s="460">
        <v>-50</v>
      </c>
      <c r="K82" s="463">
        <v>0</v>
      </c>
    </row>
    <row r="83" spans="1:11" ht="14.4" customHeight="1" thickBot="1" x14ac:dyDescent="0.35">
      <c r="A83" s="481" t="s">
        <v>342</v>
      </c>
      <c r="B83" s="459">
        <v>50</v>
      </c>
      <c r="C83" s="459">
        <v>52.040999999999997</v>
      </c>
      <c r="D83" s="460">
        <v>2.0409999999999999</v>
      </c>
      <c r="E83" s="461">
        <v>1.0408200000000001</v>
      </c>
      <c r="F83" s="459">
        <v>110</v>
      </c>
      <c r="G83" s="460">
        <v>45.833333333333002</v>
      </c>
      <c r="H83" s="462">
        <v>0</v>
      </c>
      <c r="I83" s="459">
        <v>0</v>
      </c>
      <c r="J83" s="460">
        <v>-45.833333333333002</v>
      </c>
      <c r="K83" s="463">
        <v>0</v>
      </c>
    </row>
    <row r="84" spans="1:11" ht="14.4" customHeight="1" thickBot="1" x14ac:dyDescent="0.35">
      <c r="A84" s="481" t="s">
        <v>343</v>
      </c>
      <c r="B84" s="459">
        <v>0</v>
      </c>
      <c r="C84" s="459">
        <v>0.84699999999999998</v>
      </c>
      <c r="D84" s="460">
        <v>0.84699999999999998</v>
      </c>
      <c r="E84" s="469" t="s">
        <v>289</v>
      </c>
      <c r="F84" s="459">
        <v>0</v>
      </c>
      <c r="G84" s="460">
        <v>0</v>
      </c>
      <c r="H84" s="462">
        <v>0</v>
      </c>
      <c r="I84" s="459">
        <v>0</v>
      </c>
      <c r="J84" s="460">
        <v>0</v>
      </c>
      <c r="K84" s="470" t="s">
        <v>266</v>
      </c>
    </row>
    <row r="85" spans="1:11" ht="14.4" customHeight="1" thickBot="1" x14ac:dyDescent="0.35">
      <c r="A85" s="478" t="s">
        <v>48</v>
      </c>
      <c r="B85" s="459">
        <v>18881.9959987609</v>
      </c>
      <c r="C85" s="459">
        <v>21137.790069999999</v>
      </c>
      <c r="D85" s="460">
        <v>2255.7940712391401</v>
      </c>
      <c r="E85" s="461">
        <v>1.1194679879909999</v>
      </c>
      <c r="F85" s="459">
        <v>23016.645256</v>
      </c>
      <c r="G85" s="460">
        <v>9590.2688566666802</v>
      </c>
      <c r="H85" s="462">
        <v>1680.1657</v>
      </c>
      <c r="I85" s="459">
        <v>8403.6482699999997</v>
      </c>
      <c r="J85" s="460">
        <v>-1186.6205866666801</v>
      </c>
      <c r="K85" s="463">
        <v>0.36511177786900001</v>
      </c>
    </row>
    <row r="86" spans="1:11" ht="14.4" customHeight="1" thickBot="1" x14ac:dyDescent="0.35">
      <c r="A86" s="484" t="s">
        <v>344</v>
      </c>
      <c r="B86" s="464">
        <v>13931.9959987609</v>
      </c>
      <c r="C86" s="464">
        <v>15575.951999999999</v>
      </c>
      <c r="D86" s="465">
        <v>1643.9560012391401</v>
      </c>
      <c r="E86" s="471">
        <v>1.1179985984330001</v>
      </c>
      <c r="F86" s="464">
        <v>16350.56</v>
      </c>
      <c r="G86" s="465">
        <v>6812.7333333333499</v>
      </c>
      <c r="H86" s="467">
        <v>1235.4849999999999</v>
      </c>
      <c r="I86" s="464">
        <v>6184.2560000000003</v>
      </c>
      <c r="J86" s="465">
        <v>-628.47733333334997</v>
      </c>
      <c r="K86" s="472">
        <v>0.37822900255399999</v>
      </c>
    </row>
    <row r="87" spans="1:11" ht="14.4" customHeight="1" thickBot="1" x14ac:dyDescent="0.35">
      <c r="A87" s="480" t="s">
        <v>345</v>
      </c>
      <c r="B87" s="464">
        <v>13750</v>
      </c>
      <c r="C87" s="464">
        <v>15384.217000000001</v>
      </c>
      <c r="D87" s="465">
        <v>1634.2170000000699</v>
      </c>
      <c r="E87" s="471">
        <v>1.1188521454539999</v>
      </c>
      <c r="F87" s="464">
        <v>15897.67</v>
      </c>
      <c r="G87" s="465">
        <v>6624.0291666666799</v>
      </c>
      <c r="H87" s="467">
        <v>1230.6849999999999</v>
      </c>
      <c r="I87" s="464">
        <v>6132.701</v>
      </c>
      <c r="J87" s="465">
        <v>-491.32816666668299</v>
      </c>
      <c r="K87" s="472">
        <v>0.38576099516399998</v>
      </c>
    </row>
    <row r="88" spans="1:11" ht="14.4" customHeight="1" thickBot="1" x14ac:dyDescent="0.35">
      <c r="A88" s="481" t="s">
        <v>346</v>
      </c>
      <c r="B88" s="459">
        <v>13750</v>
      </c>
      <c r="C88" s="459">
        <v>15384.217000000001</v>
      </c>
      <c r="D88" s="460">
        <v>1634.2170000000699</v>
      </c>
      <c r="E88" s="461">
        <v>1.1188521454539999</v>
      </c>
      <c r="F88" s="459">
        <v>15897.67</v>
      </c>
      <c r="G88" s="460">
        <v>6624.0291666666799</v>
      </c>
      <c r="H88" s="462">
        <v>1230.6849999999999</v>
      </c>
      <c r="I88" s="459">
        <v>6132.701</v>
      </c>
      <c r="J88" s="460">
        <v>-491.32816666668299</v>
      </c>
      <c r="K88" s="463">
        <v>0.38576099516399998</v>
      </c>
    </row>
    <row r="89" spans="1:11" ht="14.4" customHeight="1" thickBot="1" x14ac:dyDescent="0.35">
      <c r="A89" s="480" t="s">
        <v>347</v>
      </c>
      <c r="B89" s="464">
        <v>149.22699876093</v>
      </c>
      <c r="C89" s="464">
        <v>158.85</v>
      </c>
      <c r="D89" s="465">
        <v>9.6230012390699997</v>
      </c>
      <c r="E89" s="471">
        <v>1.064485658218</v>
      </c>
      <c r="F89" s="464">
        <v>416.30000000000098</v>
      </c>
      <c r="G89" s="465">
        <v>173.458333333334</v>
      </c>
      <c r="H89" s="467">
        <v>4.8</v>
      </c>
      <c r="I89" s="464">
        <v>28.05</v>
      </c>
      <c r="J89" s="465">
        <v>-145.40833333333401</v>
      </c>
      <c r="K89" s="472">
        <v>6.7379293778000005E-2</v>
      </c>
    </row>
    <row r="90" spans="1:11" ht="14.4" customHeight="1" thickBot="1" x14ac:dyDescent="0.35">
      <c r="A90" s="481" t="s">
        <v>348</v>
      </c>
      <c r="B90" s="459">
        <v>149.22699876093</v>
      </c>
      <c r="C90" s="459">
        <v>158.85</v>
      </c>
      <c r="D90" s="460">
        <v>9.6230012390699997</v>
      </c>
      <c r="E90" s="461">
        <v>1.064485658218</v>
      </c>
      <c r="F90" s="459">
        <v>416.30000000000098</v>
      </c>
      <c r="G90" s="460">
        <v>173.458333333334</v>
      </c>
      <c r="H90" s="462">
        <v>4.8</v>
      </c>
      <c r="I90" s="459">
        <v>28.05</v>
      </c>
      <c r="J90" s="460">
        <v>-145.40833333333401</v>
      </c>
      <c r="K90" s="463">
        <v>6.7379293778000005E-2</v>
      </c>
    </row>
    <row r="91" spans="1:11" ht="14.4" customHeight="1" thickBot="1" x14ac:dyDescent="0.35">
      <c r="A91" s="480" t="s">
        <v>349</v>
      </c>
      <c r="B91" s="464">
        <v>32.768999999999998</v>
      </c>
      <c r="C91" s="464">
        <v>22.885000000000002</v>
      </c>
      <c r="D91" s="465">
        <v>-9.8839999999990003</v>
      </c>
      <c r="E91" s="471">
        <v>0.69837346272300005</v>
      </c>
      <c r="F91" s="464">
        <v>23.51</v>
      </c>
      <c r="G91" s="465">
        <v>9.7958333333330003</v>
      </c>
      <c r="H91" s="467">
        <v>0</v>
      </c>
      <c r="I91" s="464">
        <v>18.504999999999999</v>
      </c>
      <c r="J91" s="465">
        <v>8.7091666666660004</v>
      </c>
      <c r="K91" s="472">
        <v>0.78711186729000004</v>
      </c>
    </row>
    <row r="92" spans="1:11" ht="14.4" customHeight="1" thickBot="1" x14ac:dyDescent="0.35">
      <c r="A92" s="481" t="s">
        <v>350</v>
      </c>
      <c r="B92" s="459">
        <v>32.768999999999998</v>
      </c>
      <c r="C92" s="459">
        <v>22.885000000000002</v>
      </c>
      <c r="D92" s="460">
        <v>-9.8839999999990003</v>
      </c>
      <c r="E92" s="461">
        <v>0.69837346272300005</v>
      </c>
      <c r="F92" s="459">
        <v>23.51</v>
      </c>
      <c r="G92" s="460">
        <v>9.7958333333330003</v>
      </c>
      <c r="H92" s="462">
        <v>0</v>
      </c>
      <c r="I92" s="459">
        <v>18.504999999999999</v>
      </c>
      <c r="J92" s="460">
        <v>8.7091666666660004</v>
      </c>
      <c r="K92" s="463">
        <v>0.78711186729000004</v>
      </c>
    </row>
    <row r="93" spans="1:11" ht="14.4" customHeight="1" thickBot="1" x14ac:dyDescent="0.35">
      <c r="A93" s="483" t="s">
        <v>351</v>
      </c>
      <c r="B93" s="459">
        <v>0</v>
      </c>
      <c r="C93" s="459">
        <v>10</v>
      </c>
      <c r="D93" s="460">
        <v>10</v>
      </c>
      <c r="E93" s="469" t="s">
        <v>266</v>
      </c>
      <c r="F93" s="459">
        <v>13.08</v>
      </c>
      <c r="G93" s="460">
        <v>5.45</v>
      </c>
      <c r="H93" s="462">
        <v>0</v>
      </c>
      <c r="I93" s="459">
        <v>4.9999999999989999</v>
      </c>
      <c r="J93" s="460">
        <v>-0.45</v>
      </c>
      <c r="K93" s="463">
        <v>0.38226299694100002</v>
      </c>
    </row>
    <row r="94" spans="1:11" ht="14.4" customHeight="1" thickBot="1" x14ac:dyDescent="0.35">
      <c r="A94" s="481" t="s">
        <v>352</v>
      </c>
      <c r="B94" s="459">
        <v>0</v>
      </c>
      <c r="C94" s="459">
        <v>10</v>
      </c>
      <c r="D94" s="460">
        <v>10</v>
      </c>
      <c r="E94" s="469" t="s">
        <v>266</v>
      </c>
      <c r="F94" s="459">
        <v>13.08</v>
      </c>
      <c r="G94" s="460">
        <v>5.45</v>
      </c>
      <c r="H94" s="462">
        <v>0</v>
      </c>
      <c r="I94" s="459">
        <v>4.9999999999989999</v>
      </c>
      <c r="J94" s="460">
        <v>-0.45</v>
      </c>
      <c r="K94" s="463">
        <v>0.38226299694100002</v>
      </c>
    </row>
    <row r="95" spans="1:11" ht="14.4" customHeight="1" thickBot="1" x14ac:dyDescent="0.35">
      <c r="A95" s="479" t="s">
        <v>353</v>
      </c>
      <c r="B95" s="459">
        <v>4675</v>
      </c>
      <c r="C95" s="459">
        <v>5253.68084000001</v>
      </c>
      <c r="D95" s="460">
        <v>578.68084000001102</v>
      </c>
      <c r="E95" s="461">
        <v>1.1237819978600001</v>
      </c>
      <c r="F95" s="459">
        <v>6222.0899999999901</v>
      </c>
      <c r="G95" s="460">
        <v>2592.5374999999999</v>
      </c>
      <c r="H95" s="462">
        <v>420.06432000000001</v>
      </c>
      <c r="I95" s="459">
        <v>2096.3564500000002</v>
      </c>
      <c r="J95" s="460">
        <v>-496.18105000000003</v>
      </c>
      <c r="K95" s="463">
        <v>0.33692158904800001</v>
      </c>
    </row>
    <row r="96" spans="1:11" ht="14.4" customHeight="1" thickBot="1" x14ac:dyDescent="0.35">
      <c r="A96" s="480" t="s">
        <v>354</v>
      </c>
      <c r="B96" s="464">
        <v>1237.5</v>
      </c>
      <c r="C96" s="464">
        <v>1391.66608</v>
      </c>
      <c r="D96" s="465">
        <v>154.16607999999999</v>
      </c>
      <c r="E96" s="471">
        <v>1.1245786505049999</v>
      </c>
      <c r="F96" s="464">
        <v>1652.11</v>
      </c>
      <c r="G96" s="465">
        <v>688.37916666666501</v>
      </c>
      <c r="H96" s="467">
        <v>111.19307000000001</v>
      </c>
      <c r="I96" s="464">
        <v>554.91871000000003</v>
      </c>
      <c r="J96" s="465">
        <v>-133.460456666666</v>
      </c>
      <c r="K96" s="472">
        <v>0.335884844229</v>
      </c>
    </row>
    <row r="97" spans="1:11" ht="14.4" customHeight="1" thickBot="1" x14ac:dyDescent="0.35">
      <c r="A97" s="481" t="s">
        <v>355</v>
      </c>
      <c r="B97" s="459">
        <v>1237.5</v>
      </c>
      <c r="C97" s="459">
        <v>1391.66608</v>
      </c>
      <c r="D97" s="460">
        <v>154.16607999999999</v>
      </c>
      <c r="E97" s="461">
        <v>1.1245786505049999</v>
      </c>
      <c r="F97" s="459">
        <v>1652.11</v>
      </c>
      <c r="G97" s="460">
        <v>688.37916666666501</v>
      </c>
      <c r="H97" s="462">
        <v>111.19307000000001</v>
      </c>
      <c r="I97" s="459">
        <v>554.91871000000003</v>
      </c>
      <c r="J97" s="460">
        <v>-133.460456666666</v>
      </c>
      <c r="K97" s="463">
        <v>0.335884844229</v>
      </c>
    </row>
    <row r="98" spans="1:11" ht="14.4" customHeight="1" thickBot="1" x14ac:dyDescent="0.35">
      <c r="A98" s="480" t="s">
        <v>356</v>
      </c>
      <c r="B98" s="464">
        <v>3437.5</v>
      </c>
      <c r="C98" s="464">
        <v>3862.01476000001</v>
      </c>
      <c r="D98" s="465">
        <v>424.51476000001099</v>
      </c>
      <c r="E98" s="471">
        <v>1.123495202909</v>
      </c>
      <c r="F98" s="464">
        <v>4569.9799999999996</v>
      </c>
      <c r="G98" s="465">
        <v>1904.1583333333299</v>
      </c>
      <c r="H98" s="467">
        <v>308.87124999999997</v>
      </c>
      <c r="I98" s="464">
        <v>1541.4377400000001</v>
      </c>
      <c r="J98" s="465">
        <v>-362.720593333333</v>
      </c>
      <c r="K98" s="472">
        <v>0.33729638641699999</v>
      </c>
    </row>
    <row r="99" spans="1:11" ht="14.4" customHeight="1" thickBot="1" x14ac:dyDescent="0.35">
      <c r="A99" s="481" t="s">
        <v>357</v>
      </c>
      <c r="B99" s="459">
        <v>3437.5</v>
      </c>
      <c r="C99" s="459">
        <v>3862.01476000001</v>
      </c>
      <c r="D99" s="460">
        <v>424.51476000001099</v>
      </c>
      <c r="E99" s="461">
        <v>1.123495202909</v>
      </c>
      <c r="F99" s="459">
        <v>4569.9799999999996</v>
      </c>
      <c r="G99" s="460">
        <v>1904.1583333333299</v>
      </c>
      <c r="H99" s="462">
        <v>308.87124999999997</v>
      </c>
      <c r="I99" s="459">
        <v>1541.4377400000001</v>
      </c>
      <c r="J99" s="460">
        <v>-362.720593333333</v>
      </c>
      <c r="K99" s="463">
        <v>0.33729638641699999</v>
      </c>
    </row>
    <row r="100" spans="1:11" ht="14.4" customHeight="1" thickBot="1" x14ac:dyDescent="0.35">
      <c r="A100" s="479" t="s">
        <v>358</v>
      </c>
      <c r="B100" s="459">
        <v>0</v>
      </c>
      <c r="C100" s="459">
        <v>0</v>
      </c>
      <c r="D100" s="460">
        <v>0</v>
      </c>
      <c r="E100" s="461">
        <v>1</v>
      </c>
      <c r="F100" s="459">
        <v>75.485256000000007</v>
      </c>
      <c r="G100" s="460">
        <v>31.452190000000002</v>
      </c>
      <c r="H100" s="462">
        <v>0</v>
      </c>
      <c r="I100" s="459">
        <v>0</v>
      </c>
      <c r="J100" s="460">
        <v>-31.452190000000002</v>
      </c>
      <c r="K100" s="463">
        <v>0</v>
      </c>
    </row>
    <row r="101" spans="1:11" ht="14.4" customHeight="1" thickBot="1" x14ac:dyDescent="0.35">
      <c r="A101" s="480" t="s">
        <v>359</v>
      </c>
      <c r="B101" s="464">
        <v>0</v>
      </c>
      <c r="C101" s="464">
        <v>0</v>
      </c>
      <c r="D101" s="465">
        <v>0</v>
      </c>
      <c r="E101" s="471">
        <v>1</v>
      </c>
      <c r="F101" s="464">
        <v>75.485256000000007</v>
      </c>
      <c r="G101" s="465">
        <v>31.452190000000002</v>
      </c>
      <c r="H101" s="467">
        <v>0</v>
      </c>
      <c r="I101" s="464">
        <v>0</v>
      </c>
      <c r="J101" s="465">
        <v>-31.452190000000002</v>
      </c>
      <c r="K101" s="472">
        <v>0</v>
      </c>
    </row>
    <row r="102" spans="1:11" ht="14.4" customHeight="1" thickBot="1" x14ac:dyDescent="0.35">
      <c r="A102" s="481" t="s">
        <v>360</v>
      </c>
      <c r="B102" s="459">
        <v>0</v>
      </c>
      <c r="C102" s="459">
        <v>0</v>
      </c>
      <c r="D102" s="460">
        <v>0</v>
      </c>
      <c r="E102" s="461">
        <v>1</v>
      </c>
      <c r="F102" s="459">
        <v>75.485256000000007</v>
      </c>
      <c r="G102" s="460">
        <v>31.452190000000002</v>
      </c>
      <c r="H102" s="462">
        <v>0</v>
      </c>
      <c r="I102" s="459">
        <v>0</v>
      </c>
      <c r="J102" s="460">
        <v>-31.452190000000002</v>
      </c>
      <c r="K102" s="463">
        <v>0</v>
      </c>
    </row>
    <row r="103" spans="1:11" ht="14.4" customHeight="1" thickBot="1" x14ac:dyDescent="0.35">
      <c r="A103" s="479" t="s">
        <v>361</v>
      </c>
      <c r="B103" s="459">
        <v>275.00000000000102</v>
      </c>
      <c r="C103" s="459">
        <v>308.15723000000003</v>
      </c>
      <c r="D103" s="460">
        <v>33.157229999998997</v>
      </c>
      <c r="E103" s="461">
        <v>1.1205717454540001</v>
      </c>
      <c r="F103" s="459">
        <v>368.51</v>
      </c>
      <c r="G103" s="460">
        <v>153.54583333333301</v>
      </c>
      <c r="H103" s="462">
        <v>24.616379999999999</v>
      </c>
      <c r="I103" s="459">
        <v>123.03582</v>
      </c>
      <c r="J103" s="460">
        <v>-30.510013333332999</v>
      </c>
      <c r="K103" s="463">
        <v>0.33387376190599999</v>
      </c>
    </row>
    <row r="104" spans="1:11" ht="14.4" customHeight="1" thickBot="1" x14ac:dyDescent="0.35">
      <c r="A104" s="480" t="s">
        <v>362</v>
      </c>
      <c r="B104" s="464">
        <v>275.00000000000102</v>
      </c>
      <c r="C104" s="464">
        <v>308.15723000000003</v>
      </c>
      <c r="D104" s="465">
        <v>33.157229999998997</v>
      </c>
      <c r="E104" s="471">
        <v>1.1205717454540001</v>
      </c>
      <c r="F104" s="464">
        <v>368.51</v>
      </c>
      <c r="G104" s="465">
        <v>153.54583333333301</v>
      </c>
      <c r="H104" s="467">
        <v>24.616379999999999</v>
      </c>
      <c r="I104" s="464">
        <v>123.03582</v>
      </c>
      <c r="J104" s="465">
        <v>-30.510013333332999</v>
      </c>
      <c r="K104" s="472">
        <v>0.33387376190599999</v>
      </c>
    </row>
    <row r="105" spans="1:11" ht="14.4" customHeight="1" thickBot="1" x14ac:dyDescent="0.35">
      <c r="A105" s="481" t="s">
        <v>363</v>
      </c>
      <c r="B105" s="459">
        <v>275.00000000000102</v>
      </c>
      <c r="C105" s="459">
        <v>308.15723000000003</v>
      </c>
      <c r="D105" s="460">
        <v>33.157229999998997</v>
      </c>
      <c r="E105" s="461">
        <v>1.1205717454540001</v>
      </c>
      <c r="F105" s="459">
        <v>368.51</v>
      </c>
      <c r="G105" s="460">
        <v>153.54583333333301</v>
      </c>
      <c r="H105" s="462">
        <v>24.616379999999999</v>
      </c>
      <c r="I105" s="459">
        <v>123.03582</v>
      </c>
      <c r="J105" s="460">
        <v>-30.510013333332999</v>
      </c>
      <c r="K105" s="463">
        <v>0.33387376190599999</v>
      </c>
    </row>
    <row r="106" spans="1:11" ht="14.4" customHeight="1" thickBot="1" x14ac:dyDescent="0.35">
      <c r="A106" s="478" t="s">
        <v>364</v>
      </c>
      <c r="B106" s="459">
        <v>16.552120762752001</v>
      </c>
      <c r="C106" s="459">
        <v>85.568250000000006</v>
      </c>
      <c r="D106" s="460">
        <v>69.016129237247</v>
      </c>
      <c r="E106" s="461">
        <v>5.1696245590809999</v>
      </c>
      <c r="F106" s="459">
        <v>19.861508426156998</v>
      </c>
      <c r="G106" s="460">
        <v>8.2756285108980006</v>
      </c>
      <c r="H106" s="462">
        <v>21.783149999999999</v>
      </c>
      <c r="I106" s="459">
        <v>36.86515</v>
      </c>
      <c r="J106" s="460">
        <v>28.589521489100999</v>
      </c>
      <c r="K106" s="463">
        <v>1.856110281706</v>
      </c>
    </row>
    <row r="107" spans="1:11" ht="14.4" customHeight="1" thickBot="1" x14ac:dyDescent="0.35">
      <c r="A107" s="479" t="s">
        <v>365</v>
      </c>
      <c r="B107" s="459">
        <v>16.552120762752001</v>
      </c>
      <c r="C107" s="459">
        <v>85.568250000000006</v>
      </c>
      <c r="D107" s="460">
        <v>69.016129237247</v>
      </c>
      <c r="E107" s="461">
        <v>5.1696245590809999</v>
      </c>
      <c r="F107" s="459">
        <v>19.861508426156998</v>
      </c>
      <c r="G107" s="460">
        <v>8.2756285108980006</v>
      </c>
      <c r="H107" s="462">
        <v>21.783149999999999</v>
      </c>
      <c r="I107" s="459">
        <v>36.86515</v>
      </c>
      <c r="J107" s="460">
        <v>28.589521489100999</v>
      </c>
      <c r="K107" s="463">
        <v>1.856110281706</v>
      </c>
    </row>
    <row r="108" spans="1:11" ht="14.4" customHeight="1" thickBot="1" x14ac:dyDescent="0.35">
      <c r="A108" s="480" t="s">
        <v>366</v>
      </c>
      <c r="B108" s="464">
        <v>0</v>
      </c>
      <c r="C108" s="464">
        <v>17.984249999999999</v>
      </c>
      <c r="D108" s="465">
        <v>17.984249999999999</v>
      </c>
      <c r="E108" s="466" t="s">
        <v>266</v>
      </c>
      <c r="F108" s="464">
        <v>0</v>
      </c>
      <c r="G108" s="465">
        <v>0</v>
      </c>
      <c r="H108" s="467">
        <v>21.783149999999999</v>
      </c>
      <c r="I108" s="464">
        <v>34.565150000000003</v>
      </c>
      <c r="J108" s="465">
        <v>34.565150000000003</v>
      </c>
      <c r="K108" s="468" t="s">
        <v>266</v>
      </c>
    </row>
    <row r="109" spans="1:11" ht="14.4" customHeight="1" thickBot="1" x14ac:dyDescent="0.35">
      <c r="A109" s="481" t="s">
        <v>367</v>
      </c>
      <c r="B109" s="459">
        <v>0</v>
      </c>
      <c r="C109" s="459">
        <v>1.36425</v>
      </c>
      <c r="D109" s="460">
        <v>1.36425</v>
      </c>
      <c r="E109" s="469" t="s">
        <v>266</v>
      </c>
      <c r="F109" s="459">
        <v>0</v>
      </c>
      <c r="G109" s="460">
        <v>0</v>
      </c>
      <c r="H109" s="462">
        <v>3.3149999999999999E-2</v>
      </c>
      <c r="I109" s="459">
        <v>3.3149999999999999E-2</v>
      </c>
      <c r="J109" s="460">
        <v>3.3149999999999999E-2</v>
      </c>
      <c r="K109" s="470" t="s">
        <v>266</v>
      </c>
    </row>
    <row r="110" spans="1:11" ht="14.4" customHeight="1" thickBot="1" x14ac:dyDescent="0.35">
      <c r="A110" s="481" t="s">
        <v>368</v>
      </c>
      <c r="B110" s="459">
        <v>0</v>
      </c>
      <c r="C110" s="459">
        <v>4.5</v>
      </c>
      <c r="D110" s="460">
        <v>4.5</v>
      </c>
      <c r="E110" s="469" t="s">
        <v>289</v>
      </c>
      <c r="F110" s="459">
        <v>0</v>
      </c>
      <c r="G110" s="460">
        <v>0</v>
      </c>
      <c r="H110" s="462">
        <v>0</v>
      </c>
      <c r="I110" s="459">
        <v>2.9</v>
      </c>
      <c r="J110" s="460">
        <v>2.9</v>
      </c>
      <c r="K110" s="470" t="s">
        <v>266</v>
      </c>
    </row>
    <row r="111" spans="1:11" ht="14.4" customHeight="1" thickBot="1" x14ac:dyDescent="0.35">
      <c r="A111" s="481" t="s">
        <v>369</v>
      </c>
      <c r="B111" s="459">
        <v>0</v>
      </c>
      <c r="C111" s="459">
        <v>12.01</v>
      </c>
      <c r="D111" s="460">
        <v>12.01</v>
      </c>
      <c r="E111" s="469" t="s">
        <v>266</v>
      </c>
      <c r="F111" s="459">
        <v>0</v>
      </c>
      <c r="G111" s="460">
        <v>0</v>
      </c>
      <c r="H111" s="462">
        <v>21.75</v>
      </c>
      <c r="I111" s="459">
        <v>31.632000000000001</v>
      </c>
      <c r="J111" s="460">
        <v>31.632000000000001</v>
      </c>
      <c r="K111" s="470" t="s">
        <v>266</v>
      </c>
    </row>
    <row r="112" spans="1:11" ht="14.4" customHeight="1" thickBot="1" x14ac:dyDescent="0.35">
      <c r="A112" s="481" t="s">
        <v>370</v>
      </c>
      <c r="B112" s="459">
        <v>0</v>
      </c>
      <c r="C112" s="459">
        <v>0.11</v>
      </c>
      <c r="D112" s="460">
        <v>0.11</v>
      </c>
      <c r="E112" s="469" t="s">
        <v>289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266</v>
      </c>
    </row>
    <row r="113" spans="1:11" ht="14.4" customHeight="1" thickBot="1" x14ac:dyDescent="0.35">
      <c r="A113" s="483" t="s">
        <v>371</v>
      </c>
      <c r="B113" s="459">
        <v>0</v>
      </c>
      <c r="C113" s="459">
        <v>17.454000000000001</v>
      </c>
      <c r="D113" s="460">
        <v>17.454000000000001</v>
      </c>
      <c r="E113" s="469" t="s">
        <v>289</v>
      </c>
      <c r="F113" s="459">
        <v>19.861508426156998</v>
      </c>
      <c r="G113" s="460">
        <v>8.2756285108980006</v>
      </c>
      <c r="H113" s="462">
        <v>0</v>
      </c>
      <c r="I113" s="459">
        <v>0</v>
      </c>
      <c r="J113" s="460">
        <v>-8.2756285108980006</v>
      </c>
      <c r="K113" s="463">
        <v>0</v>
      </c>
    </row>
    <row r="114" spans="1:11" ht="14.4" customHeight="1" thickBot="1" x14ac:dyDescent="0.35">
      <c r="A114" s="481" t="s">
        <v>372</v>
      </c>
      <c r="B114" s="459">
        <v>0</v>
      </c>
      <c r="C114" s="459">
        <v>17.454000000000001</v>
      </c>
      <c r="D114" s="460">
        <v>17.454000000000001</v>
      </c>
      <c r="E114" s="469" t="s">
        <v>289</v>
      </c>
      <c r="F114" s="459">
        <v>19.861508426156998</v>
      </c>
      <c r="G114" s="460">
        <v>8.2756285108980006</v>
      </c>
      <c r="H114" s="462">
        <v>0</v>
      </c>
      <c r="I114" s="459">
        <v>0</v>
      </c>
      <c r="J114" s="460">
        <v>-8.2756285108980006</v>
      </c>
      <c r="K114" s="463">
        <v>0</v>
      </c>
    </row>
    <row r="115" spans="1:11" ht="14.4" customHeight="1" thickBot="1" x14ac:dyDescent="0.35">
      <c r="A115" s="483" t="s">
        <v>373</v>
      </c>
      <c r="B115" s="459">
        <v>16.552120762752001</v>
      </c>
      <c r="C115" s="459">
        <v>11</v>
      </c>
      <c r="D115" s="460">
        <v>-5.5521207627519997</v>
      </c>
      <c r="E115" s="461">
        <v>0.66456740846999995</v>
      </c>
      <c r="F115" s="459">
        <v>0</v>
      </c>
      <c r="G115" s="460">
        <v>0</v>
      </c>
      <c r="H115" s="462">
        <v>0</v>
      </c>
      <c r="I115" s="459">
        <v>0.7</v>
      </c>
      <c r="J115" s="460">
        <v>0.7</v>
      </c>
      <c r="K115" s="470" t="s">
        <v>266</v>
      </c>
    </row>
    <row r="116" spans="1:11" ht="14.4" customHeight="1" thickBot="1" x14ac:dyDescent="0.35">
      <c r="A116" s="481" t="s">
        <v>374</v>
      </c>
      <c r="B116" s="459">
        <v>16.552120762752001</v>
      </c>
      <c r="C116" s="459">
        <v>11</v>
      </c>
      <c r="D116" s="460">
        <v>-5.5521207627519997</v>
      </c>
      <c r="E116" s="461">
        <v>0.66456740846999995</v>
      </c>
      <c r="F116" s="459">
        <v>0</v>
      </c>
      <c r="G116" s="460">
        <v>0</v>
      </c>
      <c r="H116" s="462">
        <v>0</v>
      </c>
      <c r="I116" s="459">
        <v>0.7</v>
      </c>
      <c r="J116" s="460">
        <v>0.7</v>
      </c>
      <c r="K116" s="470" t="s">
        <v>266</v>
      </c>
    </row>
    <row r="117" spans="1:11" ht="14.4" customHeight="1" thickBot="1" x14ac:dyDescent="0.35">
      <c r="A117" s="483" t="s">
        <v>375</v>
      </c>
      <c r="B117" s="459">
        <v>0</v>
      </c>
      <c r="C117" s="459">
        <v>25.143999999999998</v>
      </c>
      <c r="D117" s="460">
        <v>25.143999999999998</v>
      </c>
      <c r="E117" s="469" t="s">
        <v>266</v>
      </c>
      <c r="F117" s="459">
        <v>0</v>
      </c>
      <c r="G117" s="460">
        <v>0</v>
      </c>
      <c r="H117" s="462">
        <v>0</v>
      </c>
      <c r="I117" s="459">
        <v>1.6</v>
      </c>
      <c r="J117" s="460">
        <v>1.6</v>
      </c>
      <c r="K117" s="470" t="s">
        <v>266</v>
      </c>
    </row>
    <row r="118" spans="1:11" ht="14.4" customHeight="1" thickBot="1" x14ac:dyDescent="0.35">
      <c r="A118" s="481" t="s">
        <v>376</v>
      </c>
      <c r="B118" s="459">
        <v>0</v>
      </c>
      <c r="C118" s="459">
        <v>25.143999999999998</v>
      </c>
      <c r="D118" s="460">
        <v>25.143999999999998</v>
      </c>
      <c r="E118" s="469" t="s">
        <v>266</v>
      </c>
      <c r="F118" s="459">
        <v>0</v>
      </c>
      <c r="G118" s="460">
        <v>0</v>
      </c>
      <c r="H118" s="462">
        <v>0</v>
      </c>
      <c r="I118" s="459">
        <v>1.6</v>
      </c>
      <c r="J118" s="460">
        <v>1.6</v>
      </c>
      <c r="K118" s="470" t="s">
        <v>266</v>
      </c>
    </row>
    <row r="119" spans="1:11" ht="14.4" customHeight="1" thickBot="1" x14ac:dyDescent="0.35">
      <c r="A119" s="483" t="s">
        <v>377</v>
      </c>
      <c r="B119" s="459">
        <v>0</v>
      </c>
      <c r="C119" s="459">
        <v>13.986000000000001</v>
      </c>
      <c r="D119" s="460">
        <v>13.986000000000001</v>
      </c>
      <c r="E119" s="469" t="s">
        <v>266</v>
      </c>
      <c r="F119" s="459">
        <v>0</v>
      </c>
      <c r="G119" s="460">
        <v>0</v>
      </c>
      <c r="H119" s="462">
        <v>0</v>
      </c>
      <c r="I119" s="459">
        <v>0</v>
      </c>
      <c r="J119" s="460">
        <v>0</v>
      </c>
      <c r="K119" s="470" t="s">
        <v>266</v>
      </c>
    </row>
    <row r="120" spans="1:11" ht="14.4" customHeight="1" thickBot="1" x14ac:dyDescent="0.35">
      <c r="A120" s="481" t="s">
        <v>378</v>
      </c>
      <c r="B120" s="459">
        <v>0</v>
      </c>
      <c r="C120" s="459">
        <v>13.986000000000001</v>
      </c>
      <c r="D120" s="460">
        <v>13.986000000000001</v>
      </c>
      <c r="E120" s="469" t="s">
        <v>266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70" t="s">
        <v>266</v>
      </c>
    </row>
    <row r="121" spans="1:11" ht="14.4" customHeight="1" thickBot="1" x14ac:dyDescent="0.35">
      <c r="A121" s="478" t="s">
        <v>379</v>
      </c>
      <c r="B121" s="459">
        <v>1274.76838900639</v>
      </c>
      <c r="C121" s="459">
        <v>1406.35283</v>
      </c>
      <c r="D121" s="460">
        <v>131.58444099360901</v>
      </c>
      <c r="E121" s="461">
        <v>1.1032222340369999</v>
      </c>
      <c r="F121" s="459">
        <v>1835.99999999997</v>
      </c>
      <c r="G121" s="460">
        <v>764.99999999998897</v>
      </c>
      <c r="H121" s="462">
        <v>123.34021</v>
      </c>
      <c r="I121" s="459">
        <v>596.14395999999999</v>
      </c>
      <c r="J121" s="460">
        <v>-168.85603999998901</v>
      </c>
      <c r="K121" s="463">
        <v>0.32469714596900001</v>
      </c>
    </row>
    <row r="122" spans="1:11" ht="14.4" customHeight="1" thickBot="1" x14ac:dyDescent="0.35">
      <c r="A122" s="479" t="s">
        <v>380</v>
      </c>
      <c r="B122" s="459">
        <v>1274.76838900639</v>
      </c>
      <c r="C122" s="459">
        <v>1347.271</v>
      </c>
      <c r="D122" s="460">
        <v>72.502610993608997</v>
      </c>
      <c r="E122" s="461">
        <v>1.0568751246250001</v>
      </c>
      <c r="F122" s="459">
        <v>1823.99999999997</v>
      </c>
      <c r="G122" s="460">
        <v>759.99999999998897</v>
      </c>
      <c r="H122" s="462">
        <v>123.34021</v>
      </c>
      <c r="I122" s="459">
        <v>584.05606</v>
      </c>
      <c r="J122" s="460">
        <v>-175.943939999989</v>
      </c>
      <c r="K122" s="463">
        <v>0.320206173245</v>
      </c>
    </row>
    <row r="123" spans="1:11" ht="14.4" customHeight="1" thickBot="1" x14ac:dyDescent="0.35">
      <c r="A123" s="480" t="s">
        <v>381</v>
      </c>
      <c r="B123" s="464">
        <v>1274.76838900639</v>
      </c>
      <c r="C123" s="464">
        <v>1347.271</v>
      </c>
      <c r="D123" s="465">
        <v>72.502610993608997</v>
      </c>
      <c r="E123" s="471">
        <v>1.0568751246250001</v>
      </c>
      <c r="F123" s="464">
        <v>1823.99999999997</v>
      </c>
      <c r="G123" s="465">
        <v>759.99999999998897</v>
      </c>
      <c r="H123" s="467">
        <v>123.34021</v>
      </c>
      <c r="I123" s="464">
        <v>584.05606</v>
      </c>
      <c r="J123" s="465">
        <v>-175.943939999989</v>
      </c>
      <c r="K123" s="472">
        <v>0.320206173245</v>
      </c>
    </row>
    <row r="124" spans="1:11" ht="14.4" customHeight="1" thickBot="1" x14ac:dyDescent="0.35">
      <c r="A124" s="481" t="s">
        <v>382</v>
      </c>
      <c r="B124" s="459">
        <v>44.992838238300997</v>
      </c>
      <c r="C124" s="459">
        <v>42.335999999999999</v>
      </c>
      <c r="D124" s="460">
        <v>-2.6568382383009999</v>
      </c>
      <c r="E124" s="461">
        <v>0.94094975239699996</v>
      </c>
      <c r="F124" s="459">
        <v>3.9999999999989999</v>
      </c>
      <c r="G124" s="460">
        <v>1.6666666666659999</v>
      </c>
      <c r="H124" s="462">
        <v>0</v>
      </c>
      <c r="I124" s="459">
        <v>3.528</v>
      </c>
      <c r="J124" s="460">
        <v>1.861333333333</v>
      </c>
      <c r="K124" s="463">
        <v>0.88200000000000001</v>
      </c>
    </row>
    <row r="125" spans="1:11" ht="14.4" customHeight="1" thickBot="1" x14ac:dyDescent="0.35">
      <c r="A125" s="481" t="s">
        <v>383</v>
      </c>
      <c r="B125" s="459">
        <v>467.73060822696999</v>
      </c>
      <c r="C125" s="459">
        <v>496.80200000000099</v>
      </c>
      <c r="D125" s="460">
        <v>29.071391773030999</v>
      </c>
      <c r="E125" s="461">
        <v>1.0621541358669999</v>
      </c>
      <c r="F125" s="459">
        <v>496.99999999999301</v>
      </c>
      <c r="G125" s="460">
        <v>207.08333333332999</v>
      </c>
      <c r="H125" s="462">
        <v>41.378120000000003</v>
      </c>
      <c r="I125" s="459">
        <v>206.89061000000001</v>
      </c>
      <c r="J125" s="460">
        <v>-0.19272333333</v>
      </c>
      <c r="K125" s="463">
        <v>0.41627889336000001</v>
      </c>
    </row>
    <row r="126" spans="1:11" ht="14.4" customHeight="1" thickBot="1" x14ac:dyDescent="0.35">
      <c r="A126" s="481" t="s">
        <v>384</v>
      </c>
      <c r="B126" s="459">
        <v>756.966031592028</v>
      </c>
      <c r="C126" s="459">
        <v>698.19500000000096</v>
      </c>
      <c r="D126" s="460">
        <v>-58.771031592027001</v>
      </c>
      <c r="E126" s="461">
        <v>0.92235975045200003</v>
      </c>
      <c r="F126" s="459">
        <v>703.99999999999</v>
      </c>
      <c r="G126" s="460">
        <v>293.33333333332899</v>
      </c>
      <c r="H126" s="462">
        <v>19.132000000000001</v>
      </c>
      <c r="I126" s="459">
        <v>104.65300000000001</v>
      </c>
      <c r="J126" s="460">
        <v>-188.680333333329</v>
      </c>
      <c r="K126" s="463">
        <v>0.14865482954500001</v>
      </c>
    </row>
    <row r="127" spans="1:11" ht="14.4" customHeight="1" thickBot="1" x14ac:dyDescent="0.35">
      <c r="A127" s="481" t="s">
        <v>385</v>
      </c>
      <c r="B127" s="459">
        <v>0</v>
      </c>
      <c r="C127" s="459">
        <v>58.62</v>
      </c>
      <c r="D127" s="460">
        <v>58.62</v>
      </c>
      <c r="E127" s="469" t="s">
        <v>289</v>
      </c>
      <c r="F127" s="459">
        <v>58.999999999998998</v>
      </c>
      <c r="G127" s="460">
        <v>24.583333333333002</v>
      </c>
      <c r="H127" s="462">
        <v>4.8840000000000003</v>
      </c>
      <c r="I127" s="459">
        <v>24.422000000000001</v>
      </c>
      <c r="J127" s="460">
        <v>-0.16133333333200001</v>
      </c>
      <c r="K127" s="463">
        <v>0.413932203389</v>
      </c>
    </row>
    <row r="128" spans="1:11" ht="14.4" customHeight="1" thickBot="1" x14ac:dyDescent="0.35">
      <c r="A128" s="481" t="s">
        <v>386</v>
      </c>
      <c r="B128" s="459">
        <v>5.0789109490930002</v>
      </c>
      <c r="C128" s="459">
        <v>5.0880000000000001</v>
      </c>
      <c r="D128" s="460">
        <v>9.0890509060000003E-3</v>
      </c>
      <c r="E128" s="461">
        <v>1.001789566896</v>
      </c>
      <c r="F128" s="459">
        <v>4.9999999999989999</v>
      </c>
      <c r="G128" s="460">
        <v>2.083333333333</v>
      </c>
      <c r="H128" s="462">
        <v>0.42409000000000002</v>
      </c>
      <c r="I128" s="459">
        <v>2.1204499999999999</v>
      </c>
      <c r="J128" s="460">
        <v>3.7116666665999998E-2</v>
      </c>
      <c r="K128" s="463">
        <v>0.42409000000000002</v>
      </c>
    </row>
    <row r="129" spans="1:11" ht="14.4" customHeight="1" thickBot="1" x14ac:dyDescent="0.35">
      <c r="A129" s="481" t="s">
        <v>387</v>
      </c>
      <c r="B129" s="459">
        <v>0</v>
      </c>
      <c r="C129" s="459">
        <v>46.23</v>
      </c>
      <c r="D129" s="460">
        <v>46.23</v>
      </c>
      <c r="E129" s="469" t="s">
        <v>289</v>
      </c>
      <c r="F129" s="459">
        <v>554.99999999999204</v>
      </c>
      <c r="G129" s="460">
        <v>231.24999999999699</v>
      </c>
      <c r="H129" s="462">
        <v>57.521999999999998</v>
      </c>
      <c r="I129" s="459">
        <v>242.44200000000001</v>
      </c>
      <c r="J129" s="460">
        <v>11.192000000003</v>
      </c>
      <c r="K129" s="463">
        <v>0.43683243243199998</v>
      </c>
    </row>
    <row r="130" spans="1:11" ht="14.4" customHeight="1" thickBot="1" x14ac:dyDescent="0.35">
      <c r="A130" s="479" t="s">
        <v>388</v>
      </c>
      <c r="B130" s="459">
        <v>0</v>
      </c>
      <c r="C130" s="459">
        <v>59.081829999999997</v>
      </c>
      <c r="D130" s="460">
        <v>59.081829999999997</v>
      </c>
      <c r="E130" s="469" t="s">
        <v>266</v>
      </c>
      <c r="F130" s="459">
        <v>12</v>
      </c>
      <c r="G130" s="460">
        <v>5</v>
      </c>
      <c r="H130" s="462">
        <v>0</v>
      </c>
      <c r="I130" s="459">
        <v>12.087899999999999</v>
      </c>
      <c r="J130" s="460">
        <v>7.0878999999990002</v>
      </c>
      <c r="K130" s="463">
        <v>1.007325</v>
      </c>
    </row>
    <row r="131" spans="1:11" ht="14.4" customHeight="1" thickBot="1" x14ac:dyDescent="0.35">
      <c r="A131" s="480" t="s">
        <v>389</v>
      </c>
      <c r="B131" s="464">
        <v>0</v>
      </c>
      <c r="C131" s="464">
        <v>52.291829999999997</v>
      </c>
      <c r="D131" s="465">
        <v>52.291829999999997</v>
      </c>
      <c r="E131" s="466" t="s">
        <v>266</v>
      </c>
      <c r="F131" s="464">
        <v>12</v>
      </c>
      <c r="G131" s="465">
        <v>5</v>
      </c>
      <c r="H131" s="467">
        <v>0</v>
      </c>
      <c r="I131" s="464">
        <v>12.087899999999999</v>
      </c>
      <c r="J131" s="465">
        <v>7.0878999999990002</v>
      </c>
      <c r="K131" s="472">
        <v>1.007325</v>
      </c>
    </row>
    <row r="132" spans="1:11" ht="14.4" customHeight="1" thickBot="1" x14ac:dyDescent="0.35">
      <c r="A132" s="481" t="s">
        <v>390</v>
      </c>
      <c r="B132" s="459">
        <v>0</v>
      </c>
      <c r="C132" s="459">
        <v>52.291829999999997</v>
      </c>
      <c r="D132" s="460">
        <v>52.291829999999997</v>
      </c>
      <c r="E132" s="469" t="s">
        <v>266</v>
      </c>
      <c r="F132" s="459">
        <v>12</v>
      </c>
      <c r="G132" s="460">
        <v>5</v>
      </c>
      <c r="H132" s="462">
        <v>0</v>
      </c>
      <c r="I132" s="459">
        <v>12.087899999999999</v>
      </c>
      <c r="J132" s="460">
        <v>7.0878999999990002</v>
      </c>
      <c r="K132" s="463">
        <v>1.007325</v>
      </c>
    </row>
    <row r="133" spans="1:11" ht="14.4" customHeight="1" thickBot="1" x14ac:dyDescent="0.35">
      <c r="A133" s="480" t="s">
        <v>391</v>
      </c>
      <c r="B133" s="464">
        <v>0</v>
      </c>
      <c r="C133" s="464">
        <v>6.79</v>
      </c>
      <c r="D133" s="465">
        <v>6.79</v>
      </c>
      <c r="E133" s="466" t="s">
        <v>289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68" t="s">
        <v>266</v>
      </c>
    </row>
    <row r="134" spans="1:11" ht="14.4" customHeight="1" thickBot="1" x14ac:dyDescent="0.35">
      <c r="A134" s="481" t="s">
        <v>392</v>
      </c>
      <c r="B134" s="459">
        <v>0</v>
      </c>
      <c r="C134" s="459">
        <v>6.79</v>
      </c>
      <c r="D134" s="460">
        <v>6.79</v>
      </c>
      <c r="E134" s="469" t="s">
        <v>289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266</v>
      </c>
    </row>
    <row r="135" spans="1:11" ht="14.4" customHeight="1" thickBot="1" x14ac:dyDescent="0.35">
      <c r="A135" s="478" t="s">
        <v>393</v>
      </c>
      <c r="B135" s="459">
        <v>0</v>
      </c>
      <c r="C135" s="459">
        <v>9.9379999999999996E-2</v>
      </c>
      <c r="D135" s="460">
        <v>9.9379999999999996E-2</v>
      </c>
      <c r="E135" s="469" t="s">
        <v>266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" customHeight="1" thickBot="1" x14ac:dyDescent="0.35">
      <c r="A136" s="479" t="s">
        <v>394</v>
      </c>
      <c r="B136" s="459">
        <v>0</v>
      </c>
      <c r="C136" s="459">
        <v>9.9379999999999996E-2</v>
      </c>
      <c r="D136" s="460">
        <v>9.9379999999999996E-2</v>
      </c>
      <c r="E136" s="469" t="s">
        <v>266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266</v>
      </c>
    </row>
    <row r="137" spans="1:11" ht="14.4" customHeight="1" thickBot="1" x14ac:dyDescent="0.35">
      <c r="A137" s="480" t="s">
        <v>395</v>
      </c>
      <c r="B137" s="464">
        <v>0</v>
      </c>
      <c r="C137" s="464">
        <v>9.9379999999999996E-2</v>
      </c>
      <c r="D137" s="465">
        <v>9.9379999999999996E-2</v>
      </c>
      <c r="E137" s="466" t="s">
        <v>266</v>
      </c>
      <c r="F137" s="464">
        <v>0</v>
      </c>
      <c r="G137" s="465">
        <v>0</v>
      </c>
      <c r="H137" s="467">
        <v>0</v>
      </c>
      <c r="I137" s="464">
        <v>0</v>
      </c>
      <c r="J137" s="465">
        <v>0</v>
      </c>
      <c r="K137" s="468" t="s">
        <v>266</v>
      </c>
    </row>
    <row r="138" spans="1:11" ht="14.4" customHeight="1" thickBot="1" x14ac:dyDescent="0.35">
      <c r="A138" s="481" t="s">
        <v>396</v>
      </c>
      <c r="B138" s="459">
        <v>0</v>
      </c>
      <c r="C138" s="459">
        <v>9.9379999999999996E-2</v>
      </c>
      <c r="D138" s="460">
        <v>9.9379999999999996E-2</v>
      </c>
      <c r="E138" s="469" t="s">
        <v>266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266</v>
      </c>
    </row>
    <row r="139" spans="1:11" ht="14.4" customHeight="1" thickBot="1" x14ac:dyDescent="0.35">
      <c r="A139" s="477" t="s">
        <v>397</v>
      </c>
      <c r="B139" s="459">
        <v>82966.4299938146</v>
      </c>
      <c r="C139" s="459">
        <v>43253.244079999997</v>
      </c>
      <c r="D139" s="460">
        <v>-39713.185913814603</v>
      </c>
      <c r="E139" s="461">
        <v>0.52133428042100005</v>
      </c>
      <c r="F139" s="459">
        <v>18890.854659393899</v>
      </c>
      <c r="G139" s="460">
        <v>7871.1894414141298</v>
      </c>
      <c r="H139" s="462">
        <v>5088.1227200000003</v>
      </c>
      <c r="I139" s="459">
        <v>25830.294999999998</v>
      </c>
      <c r="J139" s="460">
        <v>17959.105558585899</v>
      </c>
      <c r="K139" s="463">
        <v>1.367343906124</v>
      </c>
    </row>
    <row r="140" spans="1:11" ht="14.4" customHeight="1" thickBot="1" x14ac:dyDescent="0.35">
      <c r="A140" s="478" t="s">
        <v>398</v>
      </c>
      <c r="B140" s="459">
        <v>82931.927874898494</v>
      </c>
      <c r="C140" s="459">
        <v>43234.196069999998</v>
      </c>
      <c r="D140" s="460">
        <v>-39697.731804898503</v>
      </c>
      <c r="E140" s="461">
        <v>0.52132148833199998</v>
      </c>
      <c r="F140" s="459">
        <v>18890.854659393899</v>
      </c>
      <c r="G140" s="460">
        <v>7871.1894414141298</v>
      </c>
      <c r="H140" s="462">
        <v>5088.1227200000003</v>
      </c>
      <c r="I140" s="459">
        <v>25822.865570000002</v>
      </c>
      <c r="J140" s="460">
        <v>17951.676128585899</v>
      </c>
      <c r="K140" s="463">
        <v>1.3669506242880001</v>
      </c>
    </row>
    <row r="141" spans="1:11" ht="14.4" customHeight="1" thickBot="1" x14ac:dyDescent="0.35">
      <c r="A141" s="479" t="s">
        <v>399</v>
      </c>
      <c r="B141" s="459">
        <v>82931.927874898494</v>
      </c>
      <c r="C141" s="459">
        <v>43234.196069999998</v>
      </c>
      <c r="D141" s="460">
        <v>-39697.731804898503</v>
      </c>
      <c r="E141" s="461">
        <v>0.52132148833199998</v>
      </c>
      <c r="F141" s="459">
        <v>18890.854659393899</v>
      </c>
      <c r="G141" s="460">
        <v>7871.1894414141298</v>
      </c>
      <c r="H141" s="462">
        <v>5088.1227200000003</v>
      </c>
      <c r="I141" s="459">
        <v>25822.865570000002</v>
      </c>
      <c r="J141" s="460">
        <v>17951.676128585899</v>
      </c>
      <c r="K141" s="463">
        <v>1.3669506242880001</v>
      </c>
    </row>
    <row r="142" spans="1:11" ht="14.4" customHeight="1" thickBot="1" x14ac:dyDescent="0.35">
      <c r="A142" s="480" t="s">
        <v>400</v>
      </c>
      <c r="B142" s="464">
        <v>25.991262776671999</v>
      </c>
      <c r="C142" s="464">
        <v>52.909799999999997</v>
      </c>
      <c r="D142" s="465">
        <v>26.918537223327</v>
      </c>
      <c r="E142" s="471">
        <v>2.03567639074</v>
      </c>
      <c r="F142" s="464">
        <v>57.642385794799999</v>
      </c>
      <c r="G142" s="465">
        <v>24.017660747832998</v>
      </c>
      <c r="H142" s="467">
        <v>0</v>
      </c>
      <c r="I142" s="464">
        <v>12.1092</v>
      </c>
      <c r="J142" s="465">
        <v>-11.908460747833001</v>
      </c>
      <c r="K142" s="472">
        <v>0.21007458024199999</v>
      </c>
    </row>
    <row r="143" spans="1:11" ht="14.4" customHeight="1" thickBot="1" x14ac:dyDescent="0.35">
      <c r="A143" s="481" t="s">
        <v>401</v>
      </c>
      <c r="B143" s="459">
        <v>0.263101171473</v>
      </c>
      <c r="C143" s="459">
        <v>33.828000000000003</v>
      </c>
      <c r="D143" s="460">
        <v>33.564898828525997</v>
      </c>
      <c r="E143" s="461">
        <v>128.57411394463099</v>
      </c>
      <c r="F143" s="459">
        <v>39.359513808259997</v>
      </c>
      <c r="G143" s="460">
        <v>16.399797420108001</v>
      </c>
      <c r="H143" s="462">
        <v>0</v>
      </c>
      <c r="I143" s="459">
        <v>0</v>
      </c>
      <c r="J143" s="460">
        <v>-16.399797420108001</v>
      </c>
      <c r="K143" s="463">
        <v>0</v>
      </c>
    </row>
    <row r="144" spans="1:11" ht="14.4" customHeight="1" thickBot="1" x14ac:dyDescent="0.35">
      <c r="A144" s="481" t="s">
        <v>402</v>
      </c>
      <c r="B144" s="459">
        <v>2.846120438876</v>
      </c>
      <c r="C144" s="459">
        <v>1.8264</v>
      </c>
      <c r="D144" s="460">
        <v>-1.0197204388759999</v>
      </c>
      <c r="E144" s="461">
        <v>0.641715640368</v>
      </c>
      <c r="F144" s="459">
        <v>1.8727266245950001</v>
      </c>
      <c r="G144" s="460">
        <v>0.78030276024800005</v>
      </c>
      <c r="H144" s="462">
        <v>0</v>
      </c>
      <c r="I144" s="459">
        <v>10.755000000000001</v>
      </c>
      <c r="J144" s="460">
        <v>9.9746972397510003</v>
      </c>
      <c r="K144" s="463">
        <v>5.7429631526299998</v>
      </c>
    </row>
    <row r="145" spans="1:11" ht="14.4" customHeight="1" thickBot="1" x14ac:dyDescent="0.35">
      <c r="A145" s="481" t="s">
        <v>403</v>
      </c>
      <c r="B145" s="459">
        <v>22.882041166322001</v>
      </c>
      <c r="C145" s="459">
        <v>17.255400000000002</v>
      </c>
      <c r="D145" s="460">
        <v>-5.626641166322</v>
      </c>
      <c r="E145" s="461">
        <v>0.75410230558400004</v>
      </c>
      <c r="F145" s="459">
        <v>16.410145361944</v>
      </c>
      <c r="G145" s="460">
        <v>6.8375605674770004</v>
      </c>
      <c r="H145" s="462">
        <v>0</v>
      </c>
      <c r="I145" s="459">
        <v>1.3542000000000001</v>
      </c>
      <c r="J145" s="460">
        <v>-5.4833605674769998</v>
      </c>
      <c r="K145" s="463">
        <v>8.2522120926999995E-2</v>
      </c>
    </row>
    <row r="146" spans="1:11" ht="14.4" customHeight="1" thickBot="1" x14ac:dyDescent="0.35">
      <c r="A146" s="480" t="s">
        <v>404</v>
      </c>
      <c r="B146" s="464">
        <v>37.038982367144001</v>
      </c>
      <c r="C146" s="464">
        <v>85.891350000000003</v>
      </c>
      <c r="D146" s="465">
        <v>48.852367632855</v>
      </c>
      <c r="E146" s="471">
        <v>2.318944649953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68" t="s">
        <v>266</v>
      </c>
    </row>
    <row r="147" spans="1:11" ht="14.4" customHeight="1" thickBot="1" x14ac:dyDescent="0.35">
      <c r="A147" s="481" t="s">
        <v>405</v>
      </c>
      <c r="B147" s="459">
        <v>37.038982367144001</v>
      </c>
      <c r="C147" s="459">
        <v>85.891350000000003</v>
      </c>
      <c r="D147" s="460">
        <v>48.852367632855</v>
      </c>
      <c r="E147" s="461">
        <v>2.318944649953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70" t="s">
        <v>266</v>
      </c>
    </row>
    <row r="148" spans="1:11" ht="14.4" customHeight="1" thickBot="1" x14ac:dyDescent="0.35">
      <c r="A148" s="483" t="s">
        <v>406</v>
      </c>
      <c r="B148" s="459">
        <v>4.7208109027459999</v>
      </c>
      <c r="C148" s="459">
        <v>240.96913000000001</v>
      </c>
      <c r="D148" s="460">
        <v>236.24831909725401</v>
      </c>
      <c r="E148" s="461">
        <v>51.044012345384999</v>
      </c>
      <c r="F148" s="459">
        <v>0</v>
      </c>
      <c r="G148" s="460">
        <v>0</v>
      </c>
      <c r="H148" s="462">
        <v>0</v>
      </c>
      <c r="I148" s="459">
        <v>-11.93234</v>
      </c>
      <c r="J148" s="460">
        <v>-11.93234</v>
      </c>
      <c r="K148" s="470" t="s">
        <v>266</v>
      </c>
    </row>
    <row r="149" spans="1:11" ht="14.4" customHeight="1" thickBot="1" x14ac:dyDescent="0.35">
      <c r="A149" s="481" t="s">
        <v>407</v>
      </c>
      <c r="B149" s="459">
        <v>0</v>
      </c>
      <c r="C149" s="459">
        <v>0</v>
      </c>
      <c r="D149" s="460">
        <v>0</v>
      </c>
      <c r="E149" s="461">
        <v>1</v>
      </c>
      <c r="F149" s="459">
        <v>0</v>
      </c>
      <c r="G149" s="460">
        <v>0</v>
      </c>
      <c r="H149" s="462">
        <v>0</v>
      </c>
      <c r="I149" s="459">
        <v>-11.93234</v>
      </c>
      <c r="J149" s="460">
        <v>-11.93234</v>
      </c>
      <c r="K149" s="470" t="s">
        <v>266</v>
      </c>
    </row>
    <row r="150" spans="1:11" ht="14.4" customHeight="1" thickBot="1" x14ac:dyDescent="0.35">
      <c r="A150" s="481" t="s">
        <v>408</v>
      </c>
      <c r="B150" s="459">
        <v>4.7208109027459999</v>
      </c>
      <c r="C150" s="459">
        <v>70.896060000000006</v>
      </c>
      <c r="D150" s="460">
        <v>66.175249097253001</v>
      </c>
      <c r="E150" s="461">
        <v>15.017771620286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266</v>
      </c>
    </row>
    <row r="151" spans="1:11" ht="14.4" customHeight="1" thickBot="1" x14ac:dyDescent="0.35">
      <c r="A151" s="481" t="s">
        <v>409</v>
      </c>
      <c r="B151" s="459">
        <v>0</v>
      </c>
      <c r="C151" s="459">
        <v>170.07307</v>
      </c>
      <c r="D151" s="460">
        <v>170.07307</v>
      </c>
      <c r="E151" s="469" t="s">
        <v>266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266</v>
      </c>
    </row>
    <row r="152" spans="1:11" ht="14.4" customHeight="1" thickBot="1" x14ac:dyDescent="0.35">
      <c r="A152" s="480" t="s">
        <v>410</v>
      </c>
      <c r="B152" s="464">
        <v>82864.176818851905</v>
      </c>
      <c r="C152" s="464">
        <v>36748.44167</v>
      </c>
      <c r="D152" s="465">
        <v>-46115.735148851898</v>
      </c>
      <c r="E152" s="471">
        <v>0.443478027306</v>
      </c>
      <c r="F152" s="464">
        <v>18833.2122735991</v>
      </c>
      <c r="G152" s="465">
        <v>7847.17178066629</v>
      </c>
      <c r="H152" s="467">
        <v>4972.4205499999998</v>
      </c>
      <c r="I152" s="464">
        <v>23257.393690000001</v>
      </c>
      <c r="J152" s="465">
        <v>15410.221909333701</v>
      </c>
      <c r="K152" s="472">
        <v>1.23491379761</v>
      </c>
    </row>
    <row r="153" spans="1:11" ht="14.4" customHeight="1" thickBot="1" x14ac:dyDescent="0.35">
      <c r="A153" s="481" t="s">
        <v>411</v>
      </c>
      <c r="B153" s="459">
        <v>33634.274548514797</v>
      </c>
      <c r="C153" s="459">
        <v>16541.192500000001</v>
      </c>
      <c r="D153" s="460">
        <v>-17093.0820485148</v>
      </c>
      <c r="E153" s="461">
        <v>0.49179572688899997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266</v>
      </c>
    </row>
    <row r="154" spans="1:11" ht="14.4" customHeight="1" thickBot="1" x14ac:dyDescent="0.35">
      <c r="A154" s="481" t="s">
        <v>412</v>
      </c>
      <c r="B154" s="459">
        <v>49229.902270337101</v>
      </c>
      <c r="C154" s="459">
        <v>20207.249169999999</v>
      </c>
      <c r="D154" s="460">
        <v>-29022.653100337098</v>
      </c>
      <c r="E154" s="461">
        <v>0.41046697714399999</v>
      </c>
      <c r="F154" s="459">
        <v>18833.2122735991</v>
      </c>
      <c r="G154" s="460">
        <v>7847.17178066629</v>
      </c>
      <c r="H154" s="462">
        <v>4972.4205499999998</v>
      </c>
      <c r="I154" s="459">
        <v>23257.393690000001</v>
      </c>
      <c r="J154" s="460">
        <v>15410.221909333701</v>
      </c>
      <c r="K154" s="463">
        <v>1.23491379761</v>
      </c>
    </row>
    <row r="155" spans="1:11" ht="14.4" customHeight="1" thickBot="1" x14ac:dyDescent="0.35">
      <c r="A155" s="480" t="s">
        <v>413</v>
      </c>
      <c r="B155" s="464">
        <v>0</v>
      </c>
      <c r="C155" s="464">
        <v>6105.9841200000001</v>
      </c>
      <c r="D155" s="465">
        <v>6105.9841200000001</v>
      </c>
      <c r="E155" s="466" t="s">
        <v>266</v>
      </c>
      <c r="F155" s="464">
        <v>0</v>
      </c>
      <c r="G155" s="465">
        <v>0</v>
      </c>
      <c r="H155" s="467">
        <v>115.70217</v>
      </c>
      <c r="I155" s="464">
        <v>2565.29502</v>
      </c>
      <c r="J155" s="465">
        <v>2565.29502</v>
      </c>
      <c r="K155" s="468" t="s">
        <v>266</v>
      </c>
    </row>
    <row r="156" spans="1:11" ht="14.4" customHeight="1" thickBot="1" x14ac:dyDescent="0.35">
      <c r="A156" s="481" t="s">
        <v>414</v>
      </c>
      <c r="B156" s="459">
        <v>0</v>
      </c>
      <c r="C156" s="459">
        <v>1737.48748</v>
      </c>
      <c r="D156" s="460">
        <v>1737.48748</v>
      </c>
      <c r="E156" s="469" t="s">
        <v>266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266</v>
      </c>
    </row>
    <row r="157" spans="1:11" ht="14.4" customHeight="1" thickBot="1" x14ac:dyDescent="0.35">
      <c r="A157" s="481" t="s">
        <v>415</v>
      </c>
      <c r="B157" s="459">
        <v>0</v>
      </c>
      <c r="C157" s="459">
        <v>4368.4966400000003</v>
      </c>
      <c r="D157" s="460">
        <v>4368.4966400000003</v>
      </c>
      <c r="E157" s="469" t="s">
        <v>266</v>
      </c>
      <c r="F157" s="459">
        <v>0</v>
      </c>
      <c r="G157" s="460">
        <v>0</v>
      </c>
      <c r="H157" s="462">
        <v>115.70217</v>
      </c>
      <c r="I157" s="459">
        <v>2565.29502</v>
      </c>
      <c r="J157" s="460">
        <v>2565.29502</v>
      </c>
      <c r="K157" s="470" t="s">
        <v>266</v>
      </c>
    </row>
    <row r="158" spans="1:11" ht="14.4" customHeight="1" thickBot="1" x14ac:dyDescent="0.35">
      <c r="A158" s="478" t="s">
        <v>416</v>
      </c>
      <c r="B158" s="459">
        <v>34.502118916157997</v>
      </c>
      <c r="C158" s="459">
        <v>18.263660000000002</v>
      </c>
      <c r="D158" s="460">
        <v>-16.238458916157999</v>
      </c>
      <c r="E158" s="461">
        <v>0.52934893779600001</v>
      </c>
      <c r="F158" s="459">
        <v>0</v>
      </c>
      <c r="G158" s="460">
        <v>0</v>
      </c>
      <c r="H158" s="462">
        <v>0</v>
      </c>
      <c r="I158" s="459">
        <v>7.42943</v>
      </c>
      <c r="J158" s="460">
        <v>7.42943</v>
      </c>
      <c r="K158" s="470" t="s">
        <v>266</v>
      </c>
    </row>
    <row r="159" spans="1:11" ht="14.4" customHeight="1" thickBot="1" x14ac:dyDescent="0.35">
      <c r="A159" s="479" t="s">
        <v>417</v>
      </c>
      <c r="B159" s="459">
        <v>0</v>
      </c>
      <c r="C159" s="459">
        <v>9.9999999999989999</v>
      </c>
      <c r="D159" s="460">
        <v>9.9999999999989999</v>
      </c>
      <c r="E159" s="469" t="s">
        <v>266</v>
      </c>
      <c r="F159" s="459">
        <v>0</v>
      </c>
      <c r="G159" s="460">
        <v>0</v>
      </c>
      <c r="H159" s="462">
        <v>0</v>
      </c>
      <c r="I159" s="459">
        <v>5</v>
      </c>
      <c r="J159" s="460">
        <v>5</v>
      </c>
      <c r="K159" s="470" t="s">
        <v>266</v>
      </c>
    </row>
    <row r="160" spans="1:11" ht="14.4" customHeight="1" thickBot="1" x14ac:dyDescent="0.35">
      <c r="A160" s="480" t="s">
        <v>418</v>
      </c>
      <c r="B160" s="464">
        <v>0</v>
      </c>
      <c r="C160" s="464">
        <v>9.9999999999989999</v>
      </c>
      <c r="D160" s="465">
        <v>9.9999999999989999</v>
      </c>
      <c r="E160" s="466" t="s">
        <v>266</v>
      </c>
      <c r="F160" s="464">
        <v>0</v>
      </c>
      <c r="G160" s="465">
        <v>0</v>
      </c>
      <c r="H160" s="467">
        <v>0</v>
      </c>
      <c r="I160" s="464">
        <v>5</v>
      </c>
      <c r="J160" s="465">
        <v>5</v>
      </c>
      <c r="K160" s="468" t="s">
        <v>266</v>
      </c>
    </row>
    <row r="161" spans="1:11" ht="14.4" customHeight="1" thickBot="1" x14ac:dyDescent="0.35">
      <c r="A161" s="481" t="s">
        <v>419</v>
      </c>
      <c r="B161" s="459">
        <v>0</v>
      </c>
      <c r="C161" s="459">
        <v>9.9999999999989999</v>
      </c>
      <c r="D161" s="460">
        <v>9.9999999999989999</v>
      </c>
      <c r="E161" s="469" t="s">
        <v>266</v>
      </c>
      <c r="F161" s="459">
        <v>0</v>
      </c>
      <c r="G161" s="460">
        <v>0</v>
      </c>
      <c r="H161" s="462">
        <v>0</v>
      </c>
      <c r="I161" s="459">
        <v>5</v>
      </c>
      <c r="J161" s="460">
        <v>5</v>
      </c>
      <c r="K161" s="470" t="s">
        <v>266</v>
      </c>
    </row>
    <row r="162" spans="1:11" ht="14.4" customHeight="1" thickBot="1" x14ac:dyDescent="0.35">
      <c r="A162" s="484" t="s">
        <v>420</v>
      </c>
      <c r="B162" s="464">
        <v>34.502118916157997</v>
      </c>
      <c r="C162" s="464">
        <v>8.2636599999999998</v>
      </c>
      <c r="D162" s="465">
        <v>-26.238458916157999</v>
      </c>
      <c r="E162" s="471">
        <v>0.23951166651700001</v>
      </c>
      <c r="F162" s="464">
        <v>0</v>
      </c>
      <c r="G162" s="465">
        <v>0</v>
      </c>
      <c r="H162" s="467">
        <v>0</v>
      </c>
      <c r="I162" s="464">
        <v>2.42943</v>
      </c>
      <c r="J162" s="465">
        <v>2.42943</v>
      </c>
      <c r="K162" s="468" t="s">
        <v>266</v>
      </c>
    </row>
    <row r="163" spans="1:11" ht="14.4" customHeight="1" thickBot="1" x14ac:dyDescent="0.35">
      <c r="A163" s="480" t="s">
        <v>421</v>
      </c>
      <c r="B163" s="464">
        <v>0</v>
      </c>
      <c r="C163" s="464">
        <v>-8.0000000000000004E-4</v>
      </c>
      <c r="D163" s="465">
        <v>-8.0000000000000004E-4</v>
      </c>
      <c r="E163" s="466" t="s">
        <v>266</v>
      </c>
      <c r="F163" s="464">
        <v>0</v>
      </c>
      <c r="G163" s="465">
        <v>0</v>
      </c>
      <c r="H163" s="467">
        <v>0</v>
      </c>
      <c r="I163" s="464">
        <v>-2.9E-4</v>
      </c>
      <c r="J163" s="465">
        <v>-2.9E-4</v>
      </c>
      <c r="K163" s="468" t="s">
        <v>266</v>
      </c>
    </row>
    <row r="164" spans="1:11" ht="14.4" customHeight="1" thickBot="1" x14ac:dyDescent="0.35">
      <c r="A164" s="481" t="s">
        <v>422</v>
      </c>
      <c r="B164" s="459">
        <v>0</v>
      </c>
      <c r="C164" s="459">
        <v>-8.0000000000000004E-4</v>
      </c>
      <c r="D164" s="460">
        <v>-8.0000000000000004E-4</v>
      </c>
      <c r="E164" s="469" t="s">
        <v>266</v>
      </c>
      <c r="F164" s="459">
        <v>0</v>
      </c>
      <c r="G164" s="460">
        <v>0</v>
      </c>
      <c r="H164" s="462">
        <v>0</v>
      </c>
      <c r="I164" s="459">
        <v>-2.9E-4</v>
      </c>
      <c r="J164" s="460">
        <v>-2.9E-4</v>
      </c>
      <c r="K164" s="470" t="s">
        <v>266</v>
      </c>
    </row>
    <row r="165" spans="1:11" ht="14.4" customHeight="1" thickBot="1" x14ac:dyDescent="0.35">
      <c r="A165" s="480" t="s">
        <v>423</v>
      </c>
      <c r="B165" s="464">
        <v>34.502118916157997</v>
      </c>
      <c r="C165" s="464">
        <v>8.2644599999999997</v>
      </c>
      <c r="D165" s="465">
        <v>-26.237658916158001</v>
      </c>
      <c r="E165" s="471">
        <v>0.239534853499</v>
      </c>
      <c r="F165" s="464">
        <v>0</v>
      </c>
      <c r="G165" s="465">
        <v>0</v>
      </c>
      <c r="H165" s="467">
        <v>0</v>
      </c>
      <c r="I165" s="464">
        <v>2.4297200000000001</v>
      </c>
      <c r="J165" s="465">
        <v>2.4297200000000001</v>
      </c>
      <c r="K165" s="468" t="s">
        <v>266</v>
      </c>
    </row>
    <row r="166" spans="1:11" ht="14.4" customHeight="1" thickBot="1" x14ac:dyDescent="0.35">
      <c r="A166" s="481" t="s">
        <v>424</v>
      </c>
      <c r="B166" s="459">
        <v>34.502118916157997</v>
      </c>
      <c r="C166" s="459">
        <v>8.2644599999999997</v>
      </c>
      <c r="D166" s="460">
        <v>-26.237658916158001</v>
      </c>
      <c r="E166" s="461">
        <v>0.239534853499</v>
      </c>
      <c r="F166" s="459">
        <v>0</v>
      </c>
      <c r="G166" s="460">
        <v>0</v>
      </c>
      <c r="H166" s="462">
        <v>0</v>
      </c>
      <c r="I166" s="459">
        <v>2.4297200000000001</v>
      </c>
      <c r="J166" s="460">
        <v>2.4297200000000001</v>
      </c>
      <c r="K166" s="470" t="s">
        <v>266</v>
      </c>
    </row>
    <row r="167" spans="1:11" ht="14.4" customHeight="1" thickBot="1" x14ac:dyDescent="0.35">
      <c r="A167" s="478" t="s">
        <v>425</v>
      </c>
      <c r="B167" s="459">
        <v>0</v>
      </c>
      <c r="C167" s="459">
        <v>0.78434999999999999</v>
      </c>
      <c r="D167" s="460">
        <v>0.78434999999999999</v>
      </c>
      <c r="E167" s="469" t="s">
        <v>266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266</v>
      </c>
    </row>
    <row r="168" spans="1:11" ht="14.4" customHeight="1" thickBot="1" x14ac:dyDescent="0.35">
      <c r="A168" s="484" t="s">
        <v>426</v>
      </c>
      <c r="B168" s="464">
        <v>0</v>
      </c>
      <c r="C168" s="464">
        <v>0.78434999999999999</v>
      </c>
      <c r="D168" s="465">
        <v>0.78434999999999999</v>
      </c>
      <c r="E168" s="466" t="s">
        <v>266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68" t="s">
        <v>266</v>
      </c>
    </row>
    <row r="169" spans="1:11" ht="14.4" customHeight="1" thickBot="1" x14ac:dyDescent="0.35">
      <c r="A169" s="480" t="s">
        <v>427</v>
      </c>
      <c r="B169" s="464">
        <v>0</v>
      </c>
      <c r="C169" s="464">
        <v>0.78434999999999999</v>
      </c>
      <c r="D169" s="465">
        <v>0.78434999999999999</v>
      </c>
      <c r="E169" s="466" t="s">
        <v>266</v>
      </c>
      <c r="F169" s="464">
        <v>0</v>
      </c>
      <c r="G169" s="465">
        <v>0</v>
      </c>
      <c r="H169" s="467">
        <v>0</v>
      </c>
      <c r="I169" s="464">
        <v>0</v>
      </c>
      <c r="J169" s="465">
        <v>0</v>
      </c>
      <c r="K169" s="468" t="s">
        <v>266</v>
      </c>
    </row>
    <row r="170" spans="1:11" ht="14.4" customHeight="1" thickBot="1" x14ac:dyDescent="0.35">
      <c r="A170" s="481" t="s">
        <v>428</v>
      </c>
      <c r="B170" s="459">
        <v>0</v>
      </c>
      <c r="C170" s="459">
        <v>0.78434999999999999</v>
      </c>
      <c r="D170" s="460">
        <v>0.78434999999999999</v>
      </c>
      <c r="E170" s="469" t="s">
        <v>266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70" t="s">
        <v>266</v>
      </c>
    </row>
    <row r="171" spans="1:11" ht="14.4" customHeight="1" thickBot="1" x14ac:dyDescent="0.35">
      <c r="A171" s="477" t="s">
        <v>429</v>
      </c>
      <c r="B171" s="459">
        <v>3186.8240487186699</v>
      </c>
      <c r="C171" s="459">
        <v>3280.9645500000001</v>
      </c>
      <c r="D171" s="460">
        <v>94.140501281325996</v>
      </c>
      <c r="E171" s="461">
        <v>1.029540539371</v>
      </c>
      <c r="F171" s="459">
        <v>3362.57291813335</v>
      </c>
      <c r="G171" s="460">
        <v>1401.0720492222299</v>
      </c>
      <c r="H171" s="462">
        <v>258.04073</v>
      </c>
      <c r="I171" s="459">
        <v>1379.9593400000001</v>
      </c>
      <c r="J171" s="460">
        <v>-21.112709222229</v>
      </c>
      <c r="K171" s="463">
        <v>0.41038793019399999</v>
      </c>
    </row>
    <row r="172" spans="1:11" ht="14.4" customHeight="1" thickBot="1" x14ac:dyDescent="0.35">
      <c r="A172" s="482" t="s">
        <v>430</v>
      </c>
      <c r="B172" s="464">
        <v>3186.8240487186699</v>
      </c>
      <c r="C172" s="464">
        <v>3280.9645500000001</v>
      </c>
      <c r="D172" s="465">
        <v>94.140501281325996</v>
      </c>
      <c r="E172" s="471">
        <v>1.029540539371</v>
      </c>
      <c r="F172" s="464">
        <v>3362.57291813335</v>
      </c>
      <c r="G172" s="465">
        <v>1401.0720492222299</v>
      </c>
      <c r="H172" s="467">
        <v>258.04073</v>
      </c>
      <c r="I172" s="464">
        <v>1379.9593400000001</v>
      </c>
      <c r="J172" s="465">
        <v>-21.112709222229</v>
      </c>
      <c r="K172" s="472">
        <v>0.41038793019399999</v>
      </c>
    </row>
    <row r="173" spans="1:11" ht="14.4" customHeight="1" thickBot="1" x14ac:dyDescent="0.35">
      <c r="A173" s="484" t="s">
        <v>54</v>
      </c>
      <c r="B173" s="464">
        <v>3186.8240487186699</v>
      </c>
      <c r="C173" s="464">
        <v>3280.9645500000001</v>
      </c>
      <c r="D173" s="465">
        <v>94.140501281325996</v>
      </c>
      <c r="E173" s="471">
        <v>1.029540539371</v>
      </c>
      <c r="F173" s="464">
        <v>3362.57291813335</v>
      </c>
      <c r="G173" s="465">
        <v>1401.0720492222299</v>
      </c>
      <c r="H173" s="467">
        <v>258.04073</v>
      </c>
      <c r="I173" s="464">
        <v>1379.9593400000001</v>
      </c>
      <c r="J173" s="465">
        <v>-21.112709222229</v>
      </c>
      <c r="K173" s="472">
        <v>0.41038793019399999</v>
      </c>
    </row>
    <row r="174" spans="1:11" ht="14.4" customHeight="1" thickBot="1" x14ac:dyDescent="0.35">
      <c r="A174" s="483" t="s">
        <v>431</v>
      </c>
      <c r="B174" s="459">
        <v>0</v>
      </c>
      <c r="C174" s="459">
        <v>0.4425</v>
      </c>
      <c r="D174" s="460">
        <v>0.4425</v>
      </c>
      <c r="E174" s="469" t="s">
        <v>289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0</v>
      </c>
    </row>
    <row r="175" spans="1:11" ht="14.4" customHeight="1" thickBot="1" x14ac:dyDescent="0.35">
      <c r="A175" s="481" t="s">
        <v>432</v>
      </c>
      <c r="B175" s="459">
        <v>0</v>
      </c>
      <c r="C175" s="459">
        <v>0.4425</v>
      </c>
      <c r="D175" s="460">
        <v>0.4425</v>
      </c>
      <c r="E175" s="469" t="s">
        <v>289</v>
      </c>
      <c r="F175" s="459">
        <v>0</v>
      </c>
      <c r="G175" s="460">
        <v>0</v>
      </c>
      <c r="H175" s="462">
        <v>0</v>
      </c>
      <c r="I175" s="459">
        <v>0</v>
      </c>
      <c r="J175" s="460">
        <v>0</v>
      </c>
      <c r="K175" s="463">
        <v>0</v>
      </c>
    </row>
    <row r="176" spans="1:11" ht="14.4" customHeight="1" thickBot="1" x14ac:dyDescent="0.35">
      <c r="A176" s="480" t="s">
        <v>433</v>
      </c>
      <c r="B176" s="464">
        <v>30.842748270925998</v>
      </c>
      <c r="C176" s="464">
        <v>23.173999999999999</v>
      </c>
      <c r="D176" s="465">
        <v>-7.6687482709259998</v>
      </c>
      <c r="E176" s="471">
        <v>0.75135976199099996</v>
      </c>
      <c r="F176" s="464">
        <v>20.285038163776999</v>
      </c>
      <c r="G176" s="465">
        <v>8.4520992349069992</v>
      </c>
      <c r="H176" s="467">
        <v>1.98</v>
      </c>
      <c r="I176" s="464">
        <v>4.4630000000000001</v>
      </c>
      <c r="J176" s="465">
        <v>-3.989099234907</v>
      </c>
      <c r="K176" s="472">
        <v>0.22001437532199999</v>
      </c>
    </row>
    <row r="177" spans="1:11" ht="14.4" customHeight="1" thickBot="1" x14ac:dyDescent="0.35">
      <c r="A177" s="481" t="s">
        <v>434</v>
      </c>
      <c r="B177" s="459">
        <v>30.842748270925998</v>
      </c>
      <c r="C177" s="459">
        <v>23.173999999999999</v>
      </c>
      <c r="D177" s="460">
        <v>-7.6687482709259998</v>
      </c>
      <c r="E177" s="461">
        <v>0.75135976199099996</v>
      </c>
      <c r="F177" s="459">
        <v>20.285038163776999</v>
      </c>
      <c r="G177" s="460">
        <v>8.4520992349069992</v>
      </c>
      <c r="H177" s="462">
        <v>1.98</v>
      </c>
      <c r="I177" s="459">
        <v>4.4630000000000001</v>
      </c>
      <c r="J177" s="460">
        <v>-3.989099234907</v>
      </c>
      <c r="K177" s="463">
        <v>0.22001437532199999</v>
      </c>
    </row>
    <row r="178" spans="1:11" ht="14.4" customHeight="1" thickBot="1" x14ac:dyDescent="0.35">
      <c r="A178" s="480" t="s">
        <v>435</v>
      </c>
      <c r="B178" s="464">
        <v>2.9555333374739998</v>
      </c>
      <c r="C178" s="464">
        <v>3.2582200000000001</v>
      </c>
      <c r="D178" s="465">
        <v>0.30268666252499998</v>
      </c>
      <c r="E178" s="471">
        <v>1.102413550436</v>
      </c>
      <c r="F178" s="464">
        <v>2.726390473336</v>
      </c>
      <c r="G178" s="465">
        <v>1.135996030557</v>
      </c>
      <c r="H178" s="467">
        <v>0.29399999999999998</v>
      </c>
      <c r="I178" s="464">
        <v>1.0525199999999999</v>
      </c>
      <c r="J178" s="465">
        <v>-8.3476030556999994E-2</v>
      </c>
      <c r="K178" s="472">
        <v>0.38604888415400002</v>
      </c>
    </row>
    <row r="179" spans="1:11" ht="14.4" customHeight="1" thickBot="1" x14ac:dyDescent="0.35">
      <c r="A179" s="481" t="s">
        <v>436</v>
      </c>
      <c r="B179" s="459">
        <v>0</v>
      </c>
      <c r="C179" s="459">
        <v>0.37</v>
      </c>
      <c r="D179" s="460">
        <v>0.37</v>
      </c>
      <c r="E179" s="469" t="s">
        <v>289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63">
        <v>0</v>
      </c>
    </row>
    <row r="180" spans="1:11" ht="14.4" customHeight="1" thickBot="1" x14ac:dyDescent="0.35">
      <c r="A180" s="481" t="s">
        <v>437</v>
      </c>
      <c r="B180" s="459">
        <v>0</v>
      </c>
      <c r="C180" s="459">
        <v>0.3216</v>
      </c>
      <c r="D180" s="460">
        <v>0.3216</v>
      </c>
      <c r="E180" s="469" t="s">
        <v>289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63">
        <v>0</v>
      </c>
    </row>
    <row r="181" spans="1:11" ht="14.4" customHeight="1" thickBot="1" x14ac:dyDescent="0.35">
      <c r="A181" s="481" t="s">
        <v>438</v>
      </c>
      <c r="B181" s="459">
        <v>2.9555333374739998</v>
      </c>
      <c r="C181" s="459">
        <v>2.5666199999999999</v>
      </c>
      <c r="D181" s="460">
        <v>-0.38891333747399998</v>
      </c>
      <c r="E181" s="461">
        <v>0.86841179135299995</v>
      </c>
      <c r="F181" s="459">
        <v>2.726390473336</v>
      </c>
      <c r="G181" s="460">
        <v>1.135996030557</v>
      </c>
      <c r="H181" s="462">
        <v>0.29399999999999998</v>
      </c>
      <c r="I181" s="459">
        <v>1.0525199999999999</v>
      </c>
      <c r="J181" s="460">
        <v>-8.3476030556999994E-2</v>
      </c>
      <c r="K181" s="463">
        <v>0.38604888415400002</v>
      </c>
    </row>
    <row r="182" spans="1:11" ht="14.4" customHeight="1" thickBot="1" x14ac:dyDescent="0.35">
      <c r="A182" s="483" t="s">
        <v>439</v>
      </c>
      <c r="B182" s="459">
        <v>0</v>
      </c>
      <c r="C182" s="459">
        <v>0</v>
      </c>
      <c r="D182" s="460">
        <v>0</v>
      </c>
      <c r="E182" s="461">
        <v>1</v>
      </c>
      <c r="F182" s="459">
        <v>0</v>
      </c>
      <c r="G182" s="460">
        <v>0</v>
      </c>
      <c r="H182" s="462">
        <v>6.5460000000000004E-2</v>
      </c>
      <c r="I182" s="459">
        <v>6.5460000000000004E-2</v>
      </c>
      <c r="J182" s="460">
        <v>6.5460000000000004E-2</v>
      </c>
      <c r="K182" s="470" t="s">
        <v>289</v>
      </c>
    </row>
    <row r="183" spans="1:11" ht="14.4" customHeight="1" thickBot="1" x14ac:dyDescent="0.35">
      <c r="A183" s="481" t="s">
        <v>440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6.5460000000000004E-2</v>
      </c>
      <c r="I183" s="459">
        <v>6.5460000000000004E-2</v>
      </c>
      <c r="J183" s="460">
        <v>6.5460000000000004E-2</v>
      </c>
      <c r="K183" s="470" t="s">
        <v>289</v>
      </c>
    </row>
    <row r="184" spans="1:11" ht="14.4" customHeight="1" thickBot="1" x14ac:dyDescent="0.35">
      <c r="A184" s="480" t="s">
        <v>441</v>
      </c>
      <c r="B184" s="464">
        <v>25.692542087014999</v>
      </c>
      <c r="C184" s="464">
        <v>28.5059</v>
      </c>
      <c r="D184" s="465">
        <v>2.8133579129839998</v>
      </c>
      <c r="E184" s="471">
        <v>1.109500955703</v>
      </c>
      <c r="F184" s="464">
        <v>29.720706824592</v>
      </c>
      <c r="G184" s="465">
        <v>12.383627843579999</v>
      </c>
      <c r="H184" s="467">
        <v>0</v>
      </c>
      <c r="I184" s="464">
        <v>7.5845799999999999</v>
      </c>
      <c r="J184" s="465">
        <v>-4.7990478435800004</v>
      </c>
      <c r="K184" s="472">
        <v>0.255195142052</v>
      </c>
    </row>
    <row r="185" spans="1:11" ht="14.4" customHeight="1" thickBot="1" x14ac:dyDescent="0.35">
      <c r="A185" s="481" t="s">
        <v>442</v>
      </c>
      <c r="B185" s="459">
        <v>25.692542087014999</v>
      </c>
      <c r="C185" s="459">
        <v>28.5059</v>
      </c>
      <c r="D185" s="460">
        <v>2.8133579129839998</v>
      </c>
      <c r="E185" s="461">
        <v>1.109500955703</v>
      </c>
      <c r="F185" s="459">
        <v>29.720706824592</v>
      </c>
      <c r="G185" s="460">
        <v>12.383627843579999</v>
      </c>
      <c r="H185" s="462">
        <v>0</v>
      </c>
      <c r="I185" s="459">
        <v>7.5845799999999999</v>
      </c>
      <c r="J185" s="460">
        <v>-4.7990478435800004</v>
      </c>
      <c r="K185" s="463">
        <v>0.255195142052</v>
      </c>
    </row>
    <row r="186" spans="1:11" ht="14.4" customHeight="1" thickBot="1" x14ac:dyDescent="0.35">
      <c r="A186" s="480" t="s">
        <v>443</v>
      </c>
      <c r="B186" s="464">
        <v>0</v>
      </c>
      <c r="C186" s="464">
        <v>0.45200000000000001</v>
      </c>
      <c r="D186" s="465">
        <v>0.45200000000000001</v>
      </c>
      <c r="E186" s="466" t="s">
        <v>289</v>
      </c>
      <c r="F186" s="464">
        <v>0</v>
      </c>
      <c r="G186" s="465">
        <v>0</v>
      </c>
      <c r="H186" s="467">
        <v>5.6000000000000001E-2</v>
      </c>
      <c r="I186" s="464">
        <v>0.28000000000000003</v>
      </c>
      <c r="J186" s="465">
        <v>0.28000000000000003</v>
      </c>
      <c r="K186" s="468" t="s">
        <v>289</v>
      </c>
    </row>
    <row r="187" spans="1:11" ht="14.4" customHeight="1" thickBot="1" x14ac:dyDescent="0.35">
      <c r="A187" s="481" t="s">
        <v>444</v>
      </c>
      <c r="B187" s="459">
        <v>0</v>
      </c>
      <c r="C187" s="459">
        <v>0.45200000000000001</v>
      </c>
      <c r="D187" s="460">
        <v>0.45200000000000001</v>
      </c>
      <c r="E187" s="469" t="s">
        <v>289</v>
      </c>
      <c r="F187" s="459">
        <v>0</v>
      </c>
      <c r="G187" s="460">
        <v>0</v>
      </c>
      <c r="H187" s="462">
        <v>5.6000000000000001E-2</v>
      </c>
      <c r="I187" s="459">
        <v>0.28000000000000003</v>
      </c>
      <c r="J187" s="460">
        <v>0.28000000000000003</v>
      </c>
      <c r="K187" s="470" t="s">
        <v>289</v>
      </c>
    </row>
    <row r="188" spans="1:11" ht="14.4" customHeight="1" thickBot="1" x14ac:dyDescent="0.35">
      <c r="A188" s="480" t="s">
        <v>445</v>
      </c>
      <c r="B188" s="464">
        <v>1246.84697830854</v>
      </c>
      <c r="C188" s="464">
        <v>1044.2982199999999</v>
      </c>
      <c r="D188" s="465">
        <v>-202.548758308543</v>
      </c>
      <c r="E188" s="471">
        <v>0.83755122975600005</v>
      </c>
      <c r="F188" s="464">
        <v>1402.17931505212</v>
      </c>
      <c r="G188" s="465">
        <v>584.24138127171602</v>
      </c>
      <c r="H188" s="467">
        <v>88.635549999999995</v>
      </c>
      <c r="I188" s="464">
        <v>465.68182000000002</v>
      </c>
      <c r="J188" s="465">
        <v>-118.55956127171601</v>
      </c>
      <c r="K188" s="472">
        <v>0.332112886705</v>
      </c>
    </row>
    <row r="189" spans="1:11" ht="14.4" customHeight="1" thickBot="1" x14ac:dyDescent="0.35">
      <c r="A189" s="481" t="s">
        <v>446</v>
      </c>
      <c r="B189" s="459">
        <v>1246.84697830854</v>
      </c>
      <c r="C189" s="459">
        <v>1044.2982199999999</v>
      </c>
      <c r="D189" s="460">
        <v>-202.548758308543</v>
      </c>
      <c r="E189" s="461">
        <v>0.83755122975600005</v>
      </c>
      <c r="F189" s="459">
        <v>1402.17931505212</v>
      </c>
      <c r="G189" s="460">
        <v>584.24138127171602</v>
      </c>
      <c r="H189" s="462">
        <v>88.635549999999995</v>
      </c>
      <c r="I189" s="459">
        <v>465.68182000000002</v>
      </c>
      <c r="J189" s="460">
        <v>-118.55956127171601</v>
      </c>
      <c r="K189" s="463">
        <v>0.332112886705</v>
      </c>
    </row>
    <row r="190" spans="1:11" ht="14.4" customHeight="1" thickBot="1" x14ac:dyDescent="0.35">
      <c r="A190" s="480" t="s">
        <v>447</v>
      </c>
      <c r="B190" s="464">
        <v>0</v>
      </c>
      <c r="C190" s="464">
        <v>0.35637000000000002</v>
      </c>
      <c r="D190" s="465">
        <v>0.35637000000000002</v>
      </c>
      <c r="E190" s="466" t="s">
        <v>289</v>
      </c>
      <c r="F190" s="464">
        <v>0</v>
      </c>
      <c r="G190" s="465">
        <v>0</v>
      </c>
      <c r="H190" s="467">
        <v>0</v>
      </c>
      <c r="I190" s="464">
        <v>0</v>
      </c>
      <c r="J190" s="465">
        <v>0</v>
      </c>
      <c r="K190" s="472">
        <v>0</v>
      </c>
    </row>
    <row r="191" spans="1:11" ht="14.4" customHeight="1" thickBot="1" x14ac:dyDescent="0.35">
      <c r="A191" s="481" t="s">
        <v>448</v>
      </c>
      <c r="B191" s="459">
        <v>0</v>
      </c>
      <c r="C191" s="459">
        <v>0.35637000000000002</v>
      </c>
      <c r="D191" s="460">
        <v>0.35637000000000002</v>
      </c>
      <c r="E191" s="469" t="s">
        <v>289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63">
        <v>0</v>
      </c>
    </row>
    <row r="192" spans="1:11" ht="14.4" customHeight="1" thickBot="1" x14ac:dyDescent="0.35">
      <c r="A192" s="480" t="s">
        <v>449</v>
      </c>
      <c r="B192" s="464">
        <v>1880.48624671471</v>
      </c>
      <c r="C192" s="464">
        <v>2180.4773399999999</v>
      </c>
      <c r="D192" s="465">
        <v>299.99109328528698</v>
      </c>
      <c r="E192" s="471">
        <v>1.159528469729</v>
      </c>
      <c r="F192" s="464">
        <v>1907.66146761953</v>
      </c>
      <c r="G192" s="465">
        <v>794.858944841469</v>
      </c>
      <c r="H192" s="467">
        <v>167.00971999999999</v>
      </c>
      <c r="I192" s="464">
        <v>900.83195999999998</v>
      </c>
      <c r="J192" s="465">
        <v>105.973015158531</v>
      </c>
      <c r="K192" s="472">
        <v>0.472217935566</v>
      </c>
    </row>
    <row r="193" spans="1:11" ht="14.4" customHeight="1" thickBot="1" x14ac:dyDescent="0.35">
      <c r="A193" s="481" t="s">
        <v>450</v>
      </c>
      <c r="B193" s="459">
        <v>1880.48624671471</v>
      </c>
      <c r="C193" s="459">
        <v>2180.4773399999999</v>
      </c>
      <c r="D193" s="460">
        <v>299.99109328528698</v>
      </c>
      <c r="E193" s="461">
        <v>1.159528469729</v>
      </c>
      <c r="F193" s="459">
        <v>1907.66146761953</v>
      </c>
      <c r="G193" s="460">
        <v>794.858944841469</v>
      </c>
      <c r="H193" s="462">
        <v>167.00971999999999</v>
      </c>
      <c r="I193" s="459">
        <v>900.83195999999998</v>
      </c>
      <c r="J193" s="460">
        <v>105.973015158531</v>
      </c>
      <c r="K193" s="463">
        <v>0.472217935566</v>
      </c>
    </row>
    <row r="194" spans="1:11" ht="14.4" customHeight="1" thickBot="1" x14ac:dyDescent="0.35">
      <c r="A194" s="485"/>
      <c r="B194" s="459">
        <v>52910.385178355296</v>
      </c>
      <c r="C194" s="459">
        <v>10277.03829</v>
      </c>
      <c r="D194" s="460">
        <v>-42633.3468883553</v>
      </c>
      <c r="E194" s="461">
        <v>0.19423480391100001</v>
      </c>
      <c r="F194" s="459">
        <v>-15032.3479694666</v>
      </c>
      <c r="G194" s="460">
        <v>-6263.4783206110797</v>
      </c>
      <c r="H194" s="462">
        <v>2754.3068800000001</v>
      </c>
      <c r="I194" s="459">
        <v>13645.52715</v>
      </c>
      <c r="J194" s="460">
        <v>19909.0054706111</v>
      </c>
      <c r="K194" s="463">
        <v>-0.90774423115500003</v>
      </c>
    </row>
    <row r="195" spans="1:11" ht="14.4" customHeight="1" thickBot="1" x14ac:dyDescent="0.35">
      <c r="A195" s="486" t="s">
        <v>66</v>
      </c>
      <c r="B195" s="473">
        <v>52910.385178355296</v>
      </c>
      <c r="C195" s="473">
        <v>10277.03829</v>
      </c>
      <c r="D195" s="474">
        <v>-42633.3468883553</v>
      </c>
      <c r="E195" s="475">
        <v>-1.6133831264809999</v>
      </c>
      <c r="F195" s="473">
        <v>-15032.3479694666</v>
      </c>
      <c r="G195" s="474">
        <v>-6263.4783206110797</v>
      </c>
      <c r="H195" s="473">
        <v>2754.3068800000001</v>
      </c>
      <c r="I195" s="473">
        <v>13645.52715</v>
      </c>
      <c r="J195" s="474">
        <v>19909.0054706111</v>
      </c>
      <c r="K195" s="476">
        <v>-0.90774423115500003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451</v>
      </c>
      <c r="B5" s="488" t="s">
        <v>452</v>
      </c>
      <c r="C5" s="489" t="s">
        <v>453</v>
      </c>
      <c r="D5" s="489" t="s">
        <v>453</v>
      </c>
      <c r="E5" s="489"/>
      <c r="F5" s="489" t="s">
        <v>453</v>
      </c>
      <c r="G5" s="489" t="s">
        <v>453</v>
      </c>
      <c r="H5" s="489" t="s">
        <v>453</v>
      </c>
      <c r="I5" s="490" t="s">
        <v>453</v>
      </c>
      <c r="J5" s="491" t="s">
        <v>68</v>
      </c>
    </row>
    <row r="6" spans="1:10" ht="14.4" customHeight="1" x14ac:dyDescent="0.3">
      <c r="A6" s="487" t="s">
        <v>451</v>
      </c>
      <c r="B6" s="488" t="s">
        <v>454</v>
      </c>
      <c r="C6" s="489">
        <v>13.008810000000004</v>
      </c>
      <c r="D6" s="489">
        <v>13.682790000000002</v>
      </c>
      <c r="E6" s="489"/>
      <c r="F6" s="489">
        <v>13.531399999999994</v>
      </c>
      <c r="G6" s="489">
        <v>16.666668121337892</v>
      </c>
      <c r="H6" s="489">
        <v>-3.1352681213378979</v>
      </c>
      <c r="I6" s="490">
        <v>0.81188392913854823</v>
      </c>
      <c r="J6" s="491" t="s">
        <v>1</v>
      </c>
    </row>
    <row r="7" spans="1:10" ht="14.4" customHeight="1" x14ac:dyDescent="0.3">
      <c r="A7" s="487" t="s">
        <v>451</v>
      </c>
      <c r="B7" s="488" t="s">
        <v>455</v>
      </c>
      <c r="C7" s="489">
        <v>13.008810000000004</v>
      </c>
      <c r="D7" s="489">
        <v>13.682790000000002</v>
      </c>
      <c r="E7" s="489"/>
      <c r="F7" s="489">
        <v>13.531399999999994</v>
      </c>
      <c r="G7" s="489">
        <v>16.666668121337892</v>
      </c>
      <c r="H7" s="489">
        <v>-3.1352681213378979</v>
      </c>
      <c r="I7" s="490">
        <v>0.81188392913854823</v>
      </c>
      <c r="J7" s="491" t="s">
        <v>456</v>
      </c>
    </row>
    <row r="9" spans="1:10" ht="14.4" customHeight="1" x14ac:dyDescent="0.3">
      <c r="A9" s="487" t="s">
        <v>451</v>
      </c>
      <c r="B9" s="488" t="s">
        <v>452</v>
      </c>
      <c r="C9" s="489" t="s">
        <v>453</v>
      </c>
      <c r="D9" s="489" t="s">
        <v>453</v>
      </c>
      <c r="E9" s="489"/>
      <c r="F9" s="489" t="s">
        <v>453</v>
      </c>
      <c r="G9" s="489" t="s">
        <v>453</v>
      </c>
      <c r="H9" s="489" t="s">
        <v>453</v>
      </c>
      <c r="I9" s="490" t="s">
        <v>453</v>
      </c>
      <c r="J9" s="491" t="s">
        <v>68</v>
      </c>
    </row>
    <row r="10" spans="1:10" ht="14.4" customHeight="1" x14ac:dyDescent="0.3">
      <c r="A10" s="487" t="s">
        <v>457</v>
      </c>
      <c r="B10" s="488" t="s">
        <v>458</v>
      </c>
      <c r="C10" s="489" t="s">
        <v>453</v>
      </c>
      <c r="D10" s="489" t="s">
        <v>453</v>
      </c>
      <c r="E10" s="489"/>
      <c r="F10" s="489" t="s">
        <v>453</v>
      </c>
      <c r="G10" s="489" t="s">
        <v>453</v>
      </c>
      <c r="H10" s="489" t="s">
        <v>453</v>
      </c>
      <c r="I10" s="490" t="s">
        <v>453</v>
      </c>
      <c r="J10" s="491" t="s">
        <v>0</v>
      </c>
    </row>
    <row r="11" spans="1:10" ht="14.4" customHeight="1" x14ac:dyDescent="0.3">
      <c r="A11" s="487" t="s">
        <v>457</v>
      </c>
      <c r="B11" s="488" t="s">
        <v>454</v>
      </c>
      <c r="C11" s="489">
        <v>0.19363999999999998</v>
      </c>
      <c r="D11" s="489">
        <v>0.26208999999999999</v>
      </c>
      <c r="E11" s="489"/>
      <c r="F11" s="489">
        <v>0</v>
      </c>
      <c r="G11" s="489">
        <v>0</v>
      </c>
      <c r="H11" s="489">
        <v>0</v>
      </c>
      <c r="I11" s="490" t="s">
        <v>453</v>
      </c>
      <c r="J11" s="491" t="s">
        <v>1</v>
      </c>
    </row>
    <row r="12" spans="1:10" ht="14.4" customHeight="1" x14ac:dyDescent="0.3">
      <c r="A12" s="487" t="s">
        <v>457</v>
      </c>
      <c r="B12" s="488" t="s">
        <v>459</v>
      </c>
      <c r="C12" s="489">
        <v>0.19363999999999998</v>
      </c>
      <c r="D12" s="489">
        <v>0.26208999999999999</v>
      </c>
      <c r="E12" s="489"/>
      <c r="F12" s="489">
        <v>0</v>
      </c>
      <c r="G12" s="489">
        <v>0</v>
      </c>
      <c r="H12" s="489">
        <v>0</v>
      </c>
      <c r="I12" s="490" t="s">
        <v>453</v>
      </c>
      <c r="J12" s="491" t="s">
        <v>460</v>
      </c>
    </row>
    <row r="13" spans="1:10" ht="14.4" customHeight="1" x14ac:dyDescent="0.3">
      <c r="A13" s="487" t="s">
        <v>453</v>
      </c>
      <c r="B13" s="488" t="s">
        <v>453</v>
      </c>
      <c r="C13" s="489" t="s">
        <v>453</v>
      </c>
      <c r="D13" s="489" t="s">
        <v>453</v>
      </c>
      <c r="E13" s="489"/>
      <c r="F13" s="489" t="s">
        <v>453</v>
      </c>
      <c r="G13" s="489" t="s">
        <v>453</v>
      </c>
      <c r="H13" s="489" t="s">
        <v>453</v>
      </c>
      <c r="I13" s="490" t="s">
        <v>453</v>
      </c>
      <c r="J13" s="491" t="s">
        <v>461</v>
      </c>
    </row>
    <row r="14" spans="1:10" ht="14.4" customHeight="1" x14ac:dyDescent="0.3">
      <c r="A14" s="487" t="s">
        <v>462</v>
      </c>
      <c r="B14" s="488" t="s">
        <v>463</v>
      </c>
      <c r="C14" s="489" t="s">
        <v>453</v>
      </c>
      <c r="D14" s="489" t="s">
        <v>453</v>
      </c>
      <c r="E14" s="489"/>
      <c r="F14" s="489" t="s">
        <v>453</v>
      </c>
      <c r="G14" s="489" t="s">
        <v>453</v>
      </c>
      <c r="H14" s="489" t="s">
        <v>453</v>
      </c>
      <c r="I14" s="490" t="s">
        <v>453</v>
      </c>
      <c r="J14" s="491" t="s">
        <v>0</v>
      </c>
    </row>
    <row r="15" spans="1:10" ht="14.4" customHeight="1" x14ac:dyDescent="0.3">
      <c r="A15" s="487" t="s">
        <v>462</v>
      </c>
      <c r="B15" s="488" t="s">
        <v>454</v>
      </c>
      <c r="C15" s="489">
        <v>12.815170000000004</v>
      </c>
      <c r="D15" s="489">
        <v>13.420700000000002</v>
      </c>
      <c r="E15" s="489"/>
      <c r="F15" s="489">
        <v>13.531399999999994</v>
      </c>
      <c r="G15" s="489">
        <v>16</v>
      </c>
      <c r="H15" s="489">
        <v>-2.4686000000000057</v>
      </c>
      <c r="I15" s="490">
        <v>0.84571249999999965</v>
      </c>
      <c r="J15" s="491" t="s">
        <v>1</v>
      </c>
    </row>
    <row r="16" spans="1:10" ht="14.4" customHeight="1" x14ac:dyDescent="0.3">
      <c r="A16" s="487" t="s">
        <v>462</v>
      </c>
      <c r="B16" s="488" t="s">
        <v>464</v>
      </c>
      <c r="C16" s="489">
        <v>12.815170000000004</v>
      </c>
      <c r="D16" s="489">
        <v>13.420700000000002</v>
      </c>
      <c r="E16" s="489"/>
      <c r="F16" s="489">
        <v>13.531399999999994</v>
      </c>
      <c r="G16" s="489">
        <v>16</v>
      </c>
      <c r="H16" s="489">
        <v>-2.4686000000000057</v>
      </c>
      <c r="I16" s="490">
        <v>0.84571249999999965</v>
      </c>
      <c r="J16" s="491" t="s">
        <v>460</v>
      </c>
    </row>
    <row r="17" spans="1:10" ht="14.4" customHeight="1" x14ac:dyDescent="0.3">
      <c r="A17" s="487" t="s">
        <v>453</v>
      </c>
      <c r="B17" s="488" t="s">
        <v>453</v>
      </c>
      <c r="C17" s="489" t="s">
        <v>453</v>
      </c>
      <c r="D17" s="489" t="s">
        <v>453</v>
      </c>
      <c r="E17" s="489"/>
      <c r="F17" s="489" t="s">
        <v>453</v>
      </c>
      <c r="G17" s="489" t="s">
        <v>453</v>
      </c>
      <c r="H17" s="489" t="s">
        <v>453</v>
      </c>
      <c r="I17" s="490" t="s">
        <v>453</v>
      </c>
      <c r="J17" s="491" t="s">
        <v>461</v>
      </c>
    </row>
    <row r="18" spans="1:10" ht="14.4" customHeight="1" x14ac:dyDescent="0.3">
      <c r="A18" s="487" t="s">
        <v>451</v>
      </c>
      <c r="B18" s="488" t="s">
        <v>455</v>
      </c>
      <c r="C18" s="489">
        <v>13.008810000000004</v>
      </c>
      <c r="D18" s="489">
        <v>13.682790000000002</v>
      </c>
      <c r="E18" s="489"/>
      <c r="F18" s="489">
        <v>13.531399999999994</v>
      </c>
      <c r="G18" s="489">
        <v>17</v>
      </c>
      <c r="H18" s="489">
        <v>-3.4686000000000057</v>
      </c>
      <c r="I18" s="490">
        <v>0.79596470588235257</v>
      </c>
      <c r="J18" s="491" t="s">
        <v>456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222.86456603360017</v>
      </c>
      <c r="M3" s="98">
        <f>SUBTOTAL(9,M5:M1048576)</f>
        <v>15.5</v>
      </c>
      <c r="N3" s="99">
        <f>SUBTOTAL(9,N5:N1048576)</f>
        <v>3454.4007735208024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451</v>
      </c>
      <c r="B5" s="499" t="s">
        <v>452</v>
      </c>
      <c r="C5" s="500" t="s">
        <v>462</v>
      </c>
      <c r="D5" s="501" t="s">
        <v>463</v>
      </c>
      <c r="E5" s="502">
        <v>50113001</v>
      </c>
      <c r="F5" s="501" t="s">
        <v>465</v>
      </c>
      <c r="G5" s="500" t="s">
        <v>466</v>
      </c>
      <c r="H5" s="500">
        <v>51366</v>
      </c>
      <c r="I5" s="500">
        <v>51366</v>
      </c>
      <c r="J5" s="500" t="s">
        <v>467</v>
      </c>
      <c r="K5" s="500" t="s">
        <v>468</v>
      </c>
      <c r="L5" s="503">
        <v>171.6</v>
      </c>
      <c r="M5" s="503">
        <v>0.5</v>
      </c>
      <c r="N5" s="504">
        <v>85.8</v>
      </c>
    </row>
    <row r="6" spans="1:14" ht="14.4" customHeight="1" x14ac:dyDescent="0.3">
      <c r="A6" s="505" t="s">
        <v>451</v>
      </c>
      <c r="B6" s="506" t="s">
        <v>452</v>
      </c>
      <c r="C6" s="507" t="s">
        <v>462</v>
      </c>
      <c r="D6" s="508" t="s">
        <v>463</v>
      </c>
      <c r="E6" s="509">
        <v>50113001</v>
      </c>
      <c r="F6" s="508" t="s">
        <v>465</v>
      </c>
      <c r="G6" s="507" t="s">
        <v>466</v>
      </c>
      <c r="H6" s="507">
        <v>900321</v>
      </c>
      <c r="I6" s="507">
        <v>0</v>
      </c>
      <c r="J6" s="507" t="s">
        <v>469</v>
      </c>
      <c r="K6" s="507" t="s">
        <v>453</v>
      </c>
      <c r="L6" s="510">
        <v>226.8</v>
      </c>
      <c r="M6" s="510">
        <v>5</v>
      </c>
      <c r="N6" s="511">
        <v>1134</v>
      </c>
    </row>
    <row r="7" spans="1:14" ht="14.4" customHeight="1" thickBot="1" x14ac:dyDescent="0.35">
      <c r="A7" s="512" t="s">
        <v>451</v>
      </c>
      <c r="B7" s="513" t="s">
        <v>452</v>
      </c>
      <c r="C7" s="514" t="s">
        <v>462</v>
      </c>
      <c r="D7" s="515" t="s">
        <v>463</v>
      </c>
      <c r="E7" s="516">
        <v>50113001</v>
      </c>
      <c r="F7" s="515" t="s">
        <v>465</v>
      </c>
      <c r="G7" s="514" t="s">
        <v>466</v>
      </c>
      <c r="H7" s="514">
        <v>921227</v>
      </c>
      <c r="I7" s="514">
        <v>0</v>
      </c>
      <c r="J7" s="514" t="s">
        <v>470</v>
      </c>
      <c r="K7" s="514" t="s">
        <v>453</v>
      </c>
      <c r="L7" s="517">
        <v>223.46007735208022</v>
      </c>
      <c r="M7" s="517">
        <v>10</v>
      </c>
      <c r="N7" s="518">
        <v>2234.6007735208022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19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471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472</v>
      </c>
      <c r="B7" s="538">
        <v>16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5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473</v>
      </c>
      <c r="B8" s="539">
        <v>16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14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2019-06-27T10:46:08Z</dcterms:modified>
</cp:coreProperties>
</file>