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5587515-CBA2-43B6-98D4-72382A0C0EB1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431" l="1"/>
  <c r="I15" i="431"/>
  <c r="L10" i="431"/>
  <c r="N12" i="431"/>
  <c r="O21" i="431"/>
  <c r="P22" i="431"/>
  <c r="C18" i="431"/>
  <c r="D19" i="431"/>
  <c r="E20" i="431"/>
  <c r="F21" i="431"/>
  <c r="G22" i="431"/>
  <c r="H23" i="431"/>
  <c r="J9" i="431"/>
  <c r="K10" i="431"/>
  <c r="L11" i="431"/>
  <c r="M12" i="431"/>
  <c r="N13" i="431"/>
  <c r="O14" i="431"/>
  <c r="P15" i="431"/>
  <c r="Q16" i="431"/>
  <c r="C19" i="431"/>
  <c r="D20" i="431"/>
  <c r="E21" i="431"/>
  <c r="F22" i="431"/>
  <c r="G23" i="431"/>
  <c r="I9" i="431"/>
  <c r="J10" i="431"/>
  <c r="K11" i="431"/>
  <c r="L12" i="431"/>
  <c r="M13" i="431"/>
  <c r="N14" i="431"/>
  <c r="O15" i="431"/>
  <c r="P16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22" i="431"/>
  <c r="E15" i="431"/>
  <c r="E23" i="431"/>
  <c r="F16" i="431"/>
  <c r="G9" i="431"/>
  <c r="G17" i="431"/>
  <c r="H10" i="431"/>
  <c r="H18" i="431"/>
  <c r="I11" i="431"/>
  <c r="J12" i="431"/>
  <c r="J20" i="431"/>
  <c r="K13" i="431"/>
  <c r="K21" i="431"/>
  <c r="L22" i="431"/>
  <c r="M15" i="431"/>
  <c r="N16" i="431"/>
  <c r="O9" i="431"/>
  <c r="P10" i="431"/>
  <c r="P18" i="431"/>
  <c r="Q19" i="431"/>
  <c r="C14" i="431"/>
  <c r="D15" i="431"/>
  <c r="E16" i="431"/>
  <c r="F17" i="431"/>
  <c r="G18" i="431"/>
  <c r="H19" i="431"/>
  <c r="I20" i="431"/>
  <c r="J21" i="431"/>
  <c r="K22" i="431"/>
  <c r="L23" i="431"/>
  <c r="N9" i="431"/>
  <c r="O10" i="431"/>
  <c r="P11" i="431"/>
  <c r="Q12" i="431"/>
  <c r="C15" i="431"/>
  <c r="D16" i="431"/>
  <c r="E17" i="431"/>
  <c r="F18" i="431"/>
  <c r="G19" i="431"/>
  <c r="H20" i="431"/>
  <c r="I21" i="431"/>
  <c r="J22" i="431"/>
  <c r="K23" i="431"/>
  <c r="M9" i="431"/>
  <c r="N10" i="431"/>
  <c r="O11" i="431"/>
  <c r="P12" i="431"/>
  <c r="Q13" i="431"/>
  <c r="D14" i="431"/>
  <c r="I19" i="431"/>
  <c r="L14" i="431"/>
  <c r="M23" i="431"/>
  <c r="O17" i="431"/>
  <c r="Q11" i="431"/>
  <c r="C22" i="431"/>
  <c r="D23" i="431"/>
  <c r="F9" i="431"/>
  <c r="G10" i="431"/>
  <c r="H11" i="431"/>
  <c r="I12" i="431"/>
  <c r="J13" i="431"/>
  <c r="K14" i="431"/>
  <c r="L15" i="431"/>
  <c r="M16" i="431"/>
  <c r="N17" i="431"/>
  <c r="O18" i="431"/>
  <c r="P19" i="431"/>
  <c r="Q20" i="431"/>
  <c r="C23" i="431"/>
  <c r="E9" i="431"/>
  <c r="F10" i="431"/>
  <c r="G11" i="431"/>
  <c r="H12" i="431"/>
  <c r="I13" i="431"/>
  <c r="J14" i="431"/>
  <c r="K15" i="431"/>
  <c r="L16" i="431"/>
  <c r="M17" i="431"/>
  <c r="N18" i="431"/>
  <c r="O19" i="431"/>
  <c r="P20" i="431"/>
  <c r="Q21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C9" i="431"/>
  <c r="C17" i="431"/>
  <c r="D18" i="431"/>
  <c r="E11" i="431"/>
  <c r="E19" i="431"/>
  <c r="F12" i="431"/>
  <c r="F20" i="431"/>
  <c r="G13" i="431"/>
  <c r="G21" i="431"/>
  <c r="H14" i="431"/>
  <c r="H22" i="431"/>
  <c r="I23" i="431"/>
  <c r="J16" i="431"/>
  <c r="K9" i="431"/>
  <c r="K17" i="431"/>
  <c r="L18" i="431"/>
  <c r="M11" i="431"/>
  <c r="M19" i="431"/>
  <c r="N20" i="431"/>
  <c r="O13" i="431"/>
  <c r="P14" i="431"/>
  <c r="Q15" i="431"/>
  <c r="Q23" i="431"/>
  <c r="C10" i="431"/>
  <c r="D11" i="431"/>
  <c r="E12" i="431"/>
  <c r="F13" i="431"/>
  <c r="G14" i="431"/>
  <c r="H15" i="431"/>
  <c r="I16" i="431"/>
  <c r="J17" i="431"/>
  <c r="K18" i="431"/>
  <c r="L19" i="431"/>
  <c r="M20" i="431"/>
  <c r="N21" i="431"/>
  <c r="O22" i="431"/>
  <c r="P23" i="431"/>
  <c r="C11" i="431"/>
  <c r="D12" i="431"/>
  <c r="E13" i="431"/>
  <c r="F14" i="431"/>
  <c r="G15" i="431"/>
  <c r="H16" i="431"/>
  <c r="I17" i="431"/>
  <c r="J18" i="431"/>
  <c r="K19" i="431"/>
  <c r="L20" i="431"/>
  <c r="M21" i="431"/>
  <c r="N22" i="431"/>
  <c r="O23" i="431"/>
  <c r="Q9" i="431"/>
  <c r="Q17" i="431"/>
  <c r="J8" i="431"/>
  <c r="K8" i="431"/>
  <c r="D8" i="431"/>
  <c r="Q8" i="431"/>
  <c r="E8" i="431"/>
  <c r="G8" i="431"/>
  <c r="L8" i="431"/>
  <c r="P8" i="431"/>
  <c r="N8" i="431"/>
  <c r="I8" i="431"/>
  <c r="H8" i="431"/>
  <c r="C8" i="431"/>
  <c r="M8" i="431"/>
  <c r="F8" i="431"/>
  <c r="O8" i="431"/>
  <c r="S17" i="431" l="1"/>
  <c r="R17" i="431"/>
  <c r="S9" i="431"/>
  <c r="R9" i="431"/>
  <c r="S23" i="431"/>
  <c r="R23" i="431"/>
  <c r="S15" i="431"/>
  <c r="R15" i="431"/>
  <c r="S22" i="431"/>
  <c r="R22" i="431"/>
  <c r="S14" i="431"/>
  <c r="R14" i="431"/>
  <c r="S21" i="431"/>
  <c r="R21" i="431"/>
  <c r="S20" i="431"/>
  <c r="R20" i="431"/>
  <c r="S11" i="431"/>
  <c r="R11" i="431"/>
  <c r="R13" i="431"/>
  <c r="S13" i="431"/>
  <c r="S12" i="431"/>
  <c r="R12" i="431"/>
  <c r="R19" i="431"/>
  <c r="S19" i="431"/>
  <c r="S18" i="431"/>
  <c r="R18" i="431"/>
  <c r="R10" i="431"/>
  <c r="S10" i="431"/>
  <c r="R16" i="431"/>
  <c r="S16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4" i="414"/>
  <c r="D18" i="414"/>
  <c r="D15" i="414"/>
  <c r="C18" i="414"/>
  <c r="C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3" i="414"/>
  <c r="C23" i="414"/>
  <c r="Q3" i="345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<sst xmlns="http://schemas.openxmlformats.org/spreadsheetml/2006/main" count="4086" uniqueCount="1132">
  <si>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</si>
  <si>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</si>
  <si>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</si>
  <si>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</si>
  <si>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</si>
  <si>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</si>
  <si>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</si>
  <si>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</si>
  <si>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</si>
  <si>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</si>
  <si>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</si>
  <si>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</si>
  <si>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</si>
  <si>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</si>
  <si>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</si>
  <si>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</si>
  <si>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</si>
  <si>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</si>
  <si>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</si>
  <si>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</si>
  <si>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</si>
  <si>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</si>
  <si>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</si>
  <si>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</si>
  <si>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</si>
  <si>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</si>
  <si>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</si>
  <si>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</si>
  <si>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</si>
  <si>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</si>
  <si>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</si>
  <si>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</si>
  <si>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</si>
  <si>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</si>
  <si>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</si>
  <si>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</si>
  <si>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</si>
  <si>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</si>
  <si>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</si>
  <si>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</si>
  <si>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</si>
  <si>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</si>
  <si>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</si>
  <si>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</si>
  <si>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</si>
  <si>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</si>
  <si>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</si>
  <si>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</si>
  <si>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</si>
  <si>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</si>
  <si>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</si>
  <si>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</si>
  <si>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</si>
  <si>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</si>
  <si>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</si>
  <si>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</si>
  <si>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</si>
  <si>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</si>
  <si>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</si>
  <si>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</si>
  <si>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</si>
  <si>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</si>
  <si>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</si>
  <si>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</si>
  <si>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</si>
  <si>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</si>
  <si>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</si>
  <si>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</si>
  <si>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</si>
  <si>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</si>
  <si>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</si>
  <si>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</si>
  <si>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</si>
  <si>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</si>
  <si>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</si>
  <si>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</si>
  <si>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</si>
  <si>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</si>
  <si>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</si>
  <si>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</si>
  <si>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</si>
  <si>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</si>
  <si>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</si>
  <si>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</si>
  <si>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</si>
  <si>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</si>
  <si>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</si>
  <si>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</si>
  <si>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</si>
  <si>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</si>
  <si>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</si>
  <si>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</si>
  <si>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</si>
  <si>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</si>
  <si>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</si>
  <si>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</si>
  <si>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</si>
  <si>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</si>
  <si>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</si>
  <si>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</si>
  <si>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</si>
  <si>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</si>
  <si>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</si>
  <si>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</si>
  <si>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</si>
  <si>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</si>
  <si>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</si>
  <si>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</si>
  <si>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</si>
  <si>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</si>
  <si>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</si>
  <si>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</si>
  <si>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</si>
  <si>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</si>
  <si>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</si>
  <si>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</si>
  <si>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</si>
  <si>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</si>
  <si>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</si>
  <si>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</si>
  <si>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</si>
  <si>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</si>
  <si>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</si>
  <si>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</si>
  <si>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</si>
  <si>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</si>
  <si>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</si>
  <si>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</si>
  <si>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</si>
  <si>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</si>
  <si>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</si>
  <si>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</si>
  <si>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</si>
  <si>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</si>
  <si>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</si>
  <si>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</si>
  <si>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</si>
  <si>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</si>
  <si>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</si>
  <si>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</si>
  <si>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</si>
  <si>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</si>
  <si>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</si>
  <si>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</si>
  <si>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</si>
  <si>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</si>
  <si>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</si>
  <si>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</si>
  <si>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</si>
  <si>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</si>
  <si>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</si>
  <si>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</si>
  <si>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</si>
  <si>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</si>
  <si>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</si>
  <si>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</si>
  <si>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</si>
  <si>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</si>
  <si>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</si>
  <si>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</si>
  <si>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</si>
  <si>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</si>
  <si>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</si>
  <si>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</si>
  <si>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</si>
  <si>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</si>
  <si>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</si>
  <si>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</si>
  <si>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</si>
  <si>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</si>
  <si>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</si>
  <si>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</si>
  <si>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</si>
  <si>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</si>
  <si>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</si>
  <si>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</si>
  <si>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</si>
  <si>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</si>
  <si>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</si>
  <si>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</si>
  <si>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</si>
  <si>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</si>
  <si>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</si>
  <si>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</si>
  <si>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</si>
  <si>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</si>
  <si>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</si>
  <si>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</si>
  <si>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</si>
  <si>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</si>
  <si>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</si>
  <si>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</si>
  <si>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</si>
  <si>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</si>
  <si>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</si>
  <si>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</si>
  <si>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</si>
  <si>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</si>
  <si>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</si>
  <si>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</si>
  <si>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</si>
  <si>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</si>
  <si>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</si>
  <si>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</si>
  <si>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</si>
  <si>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</si>
  <si>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</si>
  <si>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</si>
  <si>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</si>
  <si>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</si>
  <si>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</si>
  <si>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</si>
  <si>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</si>
  <si>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</si>
  <si>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</si>
  <si>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</si>
  <si>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</si>
  <si>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</si>
  <si>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</si>
  <si>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</si>
  <si>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</si>
  <si>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</si>
  <si>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</si>
  <si>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</si>
  <si>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</si>
  <si>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</si>
  <si>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</si>
  <si>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</si>
  <si>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</si>
  <si>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</si>
  <si>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</si>
  <si>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</si>
  <si>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</si>
  <si>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</si>
  <si>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</si>
  <si>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</si>
  <si>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</si>
  <si>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</si>
  <si>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</si>
  <si>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</si>
  <si>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</si>
  <si>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</si>
  <si>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</si>
  <si>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</si>
  <si>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</si>
  <si>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</si>
  <si>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</si>
  <si>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</si>
  <si>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</si>
  <si>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</si>
  <si>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</si>
  <si>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</si>
  <si>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</si>
  <si>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</si>
  <si>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</si>
  <si>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</si>
  <si>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</si>
  <si>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</si>
  <si>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</si>
  <si>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</si>
  <si>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</si>
  <si>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</si>
  <si>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</si>
  <si>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</si>
  <si>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</si>
  <si>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</si>
  <si>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</si>
  <si>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</si>
  <si>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</si>
  <si>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</si>
  <si>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</si>
  <si>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</si>
  <si>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</si>
  <si>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</si>
  <si>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</si>
  <si>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</si>
  <si>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</si>
  <si>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</si>
  <si>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</si>
  <si>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</si>
  <si>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</si>
  <si>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</si>
  <si>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</si>
  <si>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</si>
  <si>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</si>
  <si>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</si>
  <si>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</si>
  <si>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</si>
  <si>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</si>
  <si>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</si>
  <si>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</si>
  <si>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</si>
  <si>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</si>
  <si>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</si>
  <si>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</si>
  <si>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</si>
  <si>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</si>
  <si>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</si>
  <si>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</si>
  <si>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</si>
  <si>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</si>
  <si>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</si>
  <si>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</si>
  <si>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</si>
  <si>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</si>
  <si>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</si>
  <si>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</si>
  <si>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</si>
  <si>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</si>
  <si>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</si>
  <si>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</si>
  <si>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</si>
  <si>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</si>
  <si>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</si>
  <si>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</si>
  <si>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</si>
  <si>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</si>
  <si>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</si>
  <si>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</si>
  <si>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</si>
  <si>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</si>
  <si>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</si>
  <si>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</si>
  <si>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</si>
  <si>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</si>
  <si>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</si>
  <si>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</si>
  <si>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</si>
  <si>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</si>
  <si>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</si>
  <si>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</si>
  <si>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</si>
  <si>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</si>
  <si>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</si>
  <si>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</si>
  <si>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</si>
  <si>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</si>
  <si>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</si>
  <si>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</si>
  <si>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</si>
  <si>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</si>
  <si>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</si>
  <si>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</si>
  <si>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</si>
  <si>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</si>
  <si>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</si>
  <si>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</si>
  <si>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</si>
  <si>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</si>
  <si>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</si>
  <si>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</si>
  <si>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</si>
  <si>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</si>
  <si>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</si>
  <si>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</si>
  <si>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</si>
  <si>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</si>
  <si>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</si>
  <si>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</si>
  <si>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</si>
  <si>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</si>
  <si>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</si>
  <si>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</si>
  <si>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</si>
  <si>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</si>
  <si>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</si>
  <si>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</si>
  <si>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</si>
  <si>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</si>
  <si>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</si>
  <si>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</si>
  <si>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</si>
  <si>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</si>
  <si>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</si>
  <si>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</si>
  <si>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</si>
  <si>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</si>
  <si>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</si>
  <si>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</si>
  <si>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</si>
  <si>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</si>
  <si>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</si>
  <si>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</si>
  <si>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</si>
  <si>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</si>
  <si>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</si>
  <si>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</si>
  <si>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</si>
  <si>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</si>
  <si>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</si>
  <si>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</si>
  <si>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</si>
  <si>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</si>
  <si>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</si>
  <si>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</si>
  <si>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</si>
  <si>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</si>
  <si>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</si>
  <si>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</si>
  <si>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</si>
  <si>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</si>
  <si>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</si>
  <si>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</si>
  <si>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</si>
  <si>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</si>
  <si>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</si>
  <si>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</si>
  <si>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</si>
  <si>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</si>
  <si>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</si>
  <si>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</si>
  <si>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</si>
  <si>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</si>
  <si>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</si>
  <si>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</si>
  <si>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</si>
  <si>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</si>
  <si>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</si>
  <si>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</si>
  <si>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</si>
  <si>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</si>
  <si>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</si>
  <si>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</si>
  <si>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</si>
  <si>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</si>
  <si>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</si>
  <si>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</si>
  <si>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</si>
  <si>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</si>
  <si>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</si>
  <si>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</si>
  <si>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</si>
  <si>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</si>
  <si>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</si>
  <si>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</si>
  <si>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</si>
  <si>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</si>
  <si>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</si>
  <si>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</si>
  <si>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</si>
  <si>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</si>
  <si>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</si>
  <si>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</si>
  <si>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</si>
  <si>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</si>
  <si>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</si>
  <si>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</si>
  <si>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</si>
  <si>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</si>
  <si>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</si>
  <si>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</si>
  <si>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</si>
  <si>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</si>
  <si>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28</t>
  </si>
  <si>
    <t>GEN: Ústav lékařské genetiky</t>
  </si>
  <si>
    <t/>
  </si>
  <si>
    <t>50113001 - léky - paušál (LEK)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</si>
  <si>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</si>
  <si>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</si>
  <si>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</si>
  <si>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</si>
  <si>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</si>
  <si>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</si>
  <si>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</si>
  <si>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</si>
  <si>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</si>
  <si>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</si>
  <si>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</si>
  <si>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</si>
  <si>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APO-IBUPROFEN 400 MG</t>
  </si>
  <si>
    <t>POR TBL FLM 30X400MG</t>
  </si>
  <si>
    <t>AULIN</t>
  </si>
  <si>
    <t>POR GRA SOL30SÁČKŮ</t>
  </si>
  <si>
    <t>CARBOSORB</t>
  </si>
  <si>
    <t>320MG TBL NOB 20</t>
  </si>
  <si>
    <t>MAGNESIUM SULFURICUM BIOTIKA</t>
  </si>
  <si>
    <t>INJ 5X10ML 10%</t>
  </si>
  <si>
    <t>CHLORID SODNÝ 0,9% BRAUN</t>
  </si>
  <si>
    <t>INF SOL 20X100MLPELAH</t>
  </si>
  <si>
    <t>KL ETHANOLUM BENZ.DENAT. 900 ml / 720g/</t>
  </si>
  <si>
    <t>KL PRIPRAVEK</t>
  </si>
  <si>
    <t>KL SOL.HYD.PEROX.20% 500g</t>
  </si>
  <si>
    <t>28 - GEN: Ústav lékařské genetiky</t>
  </si>
  <si>
    <t>2821 - GEN: ambulance</t>
  </si>
  <si>
    <t>2841 - GEN: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</si>
  <si>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</si>
  <si>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</si>
  <si>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</si>
  <si>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</si>
  <si>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</si>
  <si>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</si>
  <si>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</si>
  <si>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Curtisová Václava</t>
  </si>
  <si>
    <t>Mracká Enkhjargal</t>
  </si>
  <si>
    <t>Mracká Enkhjargalan</t>
  </si>
  <si>
    <t>Štellmachová Júlia</t>
  </si>
  <si>
    <t>ACIKLOVIR</t>
  </si>
  <si>
    <t>13703</t>
  </si>
  <si>
    <t>ZOVIRAX</t>
  </si>
  <si>
    <t>200MG TBL NOB 25</t>
  </si>
  <si>
    <t>INDOMETACIN</t>
  </si>
  <si>
    <t>93724</t>
  </si>
  <si>
    <t>INDOMETACIN BERLIN-CHEMIE</t>
  </si>
  <si>
    <t>100MG SUP 10</t>
  </si>
  <si>
    <t>SULFAMETHOXAZOL A TRIMETHOPRIM</t>
  </si>
  <si>
    <t>3377</t>
  </si>
  <si>
    <t>BISEPTOL</t>
  </si>
  <si>
    <t>400MG/80MG TBL NOB 20</t>
  </si>
  <si>
    <t>HOŘČÍK (KOMBINACE RŮZNÝCH SOLÍ)</t>
  </si>
  <si>
    <t>215978</t>
  </si>
  <si>
    <t>MAGNOSOLV</t>
  </si>
  <si>
    <t>365MG POR GRA SOL SCC 30</t>
  </si>
  <si>
    <t>234736</t>
  </si>
  <si>
    <t>AMOXICILIN</t>
  </si>
  <si>
    <t>32558</t>
  </si>
  <si>
    <t>OSPAMOX</t>
  </si>
  <si>
    <t>750MG TBL FLM 14</t>
  </si>
  <si>
    <t>ANTIBIOTIKA V KOMBINACI S OSTATNÍMI LÉČIVY</t>
  </si>
  <si>
    <t>1077</t>
  </si>
  <si>
    <t>OPHTHALMO-FRAMYKOIN COMP.</t>
  </si>
  <si>
    <t>OPH UNG 5G</t>
  </si>
  <si>
    <t>AZITHROMYCIN</t>
  </si>
  <si>
    <t>45010</t>
  </si>
  <si>
    <t>AZITROMYCIN SANDOZ</t>
  </si>
  <si>
    <t>500MG TBL FLM 3</t>
  </si>
  <si>
    <t>CETIRIZIN</t>
  </si>
  <si>
    <t>5496</t>
  </si>
  <si>
    <t>ZODAC</t>
  </si>
  <si>
    <t>10MG TBL FLM 60</t>
  </si>
  <si>
    <t>DEXAMETHASON</t>
  </si>
  <si>
    <t>84700</t>
  </si>
  <si>
    <t>OTOBACID N</t>
  </si>
  <si>
    <t>0,2MG/G+5MG/G+479,8MG/G AUR GTT SOL 1X5ML</t>
  </si>
  <si>
    <t>DIKLOFENAK</t>
  </si>
  <si>
    <t>119672</t>
  </si>
  <si>
    <t>DICLOFENAC DUO PHARMASWISS</t>
  </si>
  <si>
    <t>75MG CPS RDR 30 I</t>
  </si>
  <si>
    <t>89025</t>
  </si>
  <si>
    <t>DICLOFENAC AL 50</t>
  </si>
  <si>
    <t>50MG TBL ENT 50</t>
  </si>
  <si>
    <t>DIOSMIN, KOMBINACE</t>
  </si>
  <si>
    <t>14075</t>
  </si>
  <si>
    <t>DETRALEX</t>
  </si>
  <si>
    <t>500MG TBL FLM 60</t>
  </si>
  <si>
    <t>CHONDROITIN-SULFÁT</t>
  </si>
  <si>
    <t>14821</t>
  </si>
  <si>
    <t>CONDROSULF</t>
  </si>
  <si>
    <t>800MG TBL FLM 30</t>
  </si>
  <si>
    <t>IBUPROFEN</t>
  </si>
  <si>
    <t>207900</t>
  </si>
  <si>
    <t>IBALGIN 600</t>
  </si>
  <si>
    <t>600MG TBL FLM 30</t>
  </si>
  <si>
    <t>JINÁ ANTIBIOTIKA PRO LOKÁLNÍ APLIKACI</t>
  </si>
  <si>
    <t>1066</t>
  </si>
  <si>
    <t>FRAMYKOIN</t>
  </si>
  <si>
    <t>250IU/G+5,2MG/G UNG 10G</t>
  </si>
  <si>
    <t>201970</t>
  </si>
  <si>
    <t>PAMYCON NA PŘÍPRAVU KAPEK</t>
  </si>
  <si>
    <t>33000IU/2500IU DRM PLV SOL 1</t>
  </si>
  <si>
    <t>KLARITHROMYCIN</t>
  </si>
  <si>
    <t>216199</t>
  </si>
  <si>
    <t>KLACID</t>
  </si>
  <si>
    <t>500MG TBL FLM 14</t>
  </si>
  <si>
    <t>KOMBINACE RŮZNÝCH ANTIBIOTIK</t>
  </si>
  <si>
    <t>1076</t>
  </si>
  <si>
    <t>OPHTHALMO-FRAMYKOIN</t>
  </si>
  <si>
    <t>METFORMIN</t>
  </si>
  <si>
    <t>235447</t>
  </si>
  <si>
    <t>METFORMIN MYLAN</t>
  </si>
  <si>
    <t>500MG TBL FLM 120</t>
  </si>
  <si>
    <t>NIMESULID</t>
  </si>
  <si>
    <t>132721</t>
  </si>
  <si>
    <t>100MG POR GRA SUS 15</t>
  </si>
  <si>
    <t>NITROFURANTOIN</t>
  </si>
  <si>
    <t>207280</t>
  </si>
  <si>
    <t>FUROLIN</t>
  </si>
  <si>
    <t>100MG TBL NOB 30</t>
  </si>
  <si>
    <t>OMEPRAZOL</t>
  </si>
  <si>
    <t>25366</t>
  </si>
  <si>
    <t>HELICID 20 ZENTIVA</t>
  </si>
  <si>
    <t>20MG CPS ETD 90 I</t>
  </si>
  <si>
    <t>PREDNISON</t>
  </si>
  <si>
    <t>2963</t>
  </si>
  <si>
    <t>PREDNISON LÉČIVA</t>
  </si>
  <si>
    <t>20MG TBL NOB 20</t>
  </si>
  <si>
    <t>PSEUDOEFEDRIN, KOMBINACE</t>
  </si>
  <si>
    <t>216104</t>
  </si>
  <si>
    <t>CLARINASE REPETABS</t>
  </si>
  <si>
    <t>5MG/120MG TBL PRO 14</t>
  </si>
  <si>
    <t>SALBUTAMOL</t>
  </si>
  <si>
    <t>31934</t>
  </si>
  <si>
    <t>VENTOLIN INHALER N</t>
  </si>
  <si>
    <t>100MCG/DÁV INH SUS PSS 200DÁV</t>
  </si>
  <si>
    <t>TETRYZOLIN, KOMBINACE</t>
  </si>
  <si>
    <t>187418</t>
  </si>
  <si>
    <t>SPERSALLERG</t>
  </si>
  <si>
    <t>0,5MG/ML+0,4MG/ML OPH GTT SOL 10ML</t>
  </si>
  <si>
    <t>TOBRAMYCIN</t>
  </si>
  <si>
    <t>86264</t>
  </si>
  <si>
    <t>TOBREX</t>
  </si>
  <si>
    <t>3MG/ML OPH GTT SOL 1X5ML</t>
  </si>
  <si>
    <t>ZOLPIDEM</t>
  </si>
  <si>
    <t>146899</t>
  </si>
  <si>
    <t>ZOLPIDEM MYLAN</t>
  </si>
  <si>
    <t>10MG TBL FLM 50</t>
  </si>
  <si>
    <t>AMOXICILIN A  INHIBITOR BETA-LAKTAMASY</t>
  </si>
  <si>
    <t>5951</t>
  </si>
  <si>
    <t>AMOKSIKLAV 1 G</t>
  </si>
  <si>
    <t>875MG/125MG TBL FLM 14</t>
  </si>
  <si>
    <t>CEFPROZIL</t>
  </si>
  <si>
    <t>199796</t>
  </si>
  <si>
    <t>CEFZIL</t>
  </si>
  <si>
    <t>500MG TBL FLM 10</t>
  </si>
  <si>
    <t>DROSPIRENON A ETHINYLESTRADIOL</t>
  </si>
  <si>
    <t>181993</t>
  </si>
  <si>
    <t>YOSEFINNE</t>
  </si>
  <si>
    <t>0,02MG/3MG TBL FLM 3X28(24+4)</t>
  </si>
  <si>
    <t>16285</t>
  </si>
  <si>
    <t>STILNOX</t>
  </si>
  <si>
    <t>10MG TBL FLM 10</t>
  </si>
  <si>
    <t>SODNÁ SŮL LEVOTHYROXINU</t>
  </si>
  <si>
    <t>187427</t>
  </si>
  <si>
    <t>LETROX</t>
  </si>
  <si>
    <t>100MCG TBL NOB 100</t>
  </si>
  <si>
    <t>STŘÍBRNÁ SŮL SULFADIAZINU, KOMBINACE</t>
  </si>
  <si>
    <t>14877</t>
  </si>
  <si>
    <t>IALUGEN PLUS</t>
  </si>
  <si>
    <t>2MG/G+10MG/G CRM 60G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</si>
  <si>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</si>
  <si>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</si>
  <si>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</si>
  <si>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</si>
  <si>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</si>
  <si>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J01CR02 - AMOXICILIN A  INHIBITOR BETA-LAKTAMASY</t>
  </si>
  <si>
    <t>R06AE07 - CETIRIZIN</t>
  </si>
  <si>
    <t>J01FA10 - AZITHROMYCIN</t>
  </si>
  <si>
    <t>H03AA01 - SODNÁ SŮL LEVOTHYROXINU</t>
  </si>
  <si>
    <t>N05CF02 - ZOLPIDEM</t>
  </si>
  <si>
    <t>R03AC02 - SALBUTAMOL</t>
  </si>
  <si>
    <t>J01CR02</t>
  </si>
  <si>
    <t>N05CF02</t>
  </si>
  <si>
    <t>H03AA01</t>
  </si>
  <si>
    <t>A10BA02</t>
  </si>
  <si>
    <t>J01FA10</t>
  </si>
  <si>
    <t>R03AC02</t>
  </si>
  <si>
    <t>R06AE07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</si>
  <si>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</si>
  <si>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</si>
  <si>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</si>
  <si>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</si>
  <si>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</si>
  <si>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</si>
  <si>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</si>
  <si>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50115040</t>
  </si>
  <si>
    <t>laboratorní materiál (Z505)</t>
  </si>
  <si>
    <t>ZP623</t>
  </si>
  <si>
    <t>Tampon sterilní odběrový Flogswab nylon v plastové tubě bal. á 100 ks 552C</t>
  </si>
  <si>
    <t>50115050</t>
  </si>
  <si>
    <t>obvazový materiál (Z502)</t>
  </si>
  <si>
    <t>ZA411</t>
  </si>
  <si>
    <t>GĂˇza pĹ™Ă­Ĺ™ezy 28 cm x 32 cm 17 nitĂ­ 07004</t>
  </si>
  <si>
    <t>ZI558</t>
  </si>
  <si>
    <t>NĂˇplast curapor   7 x   5 cm 32912  (22120,  nĂˇhrada za cosmopor )</t>
  </si>
  <si>
    <t>ZD104</t>
  </si>
  <si>
    <t>NĂˇplast omniplast 10,0 cm x 10,0 m 9004472 (900535)</t>
  </si>
  <si>
    <t>Náplast curapor   7 x   5 cm 32912  (22120,  náhrada za cosmopor )</t>
  </si>
  <si>
    <t>ZI599</t>
  </si>
  <si>
    <t>Náplast curapor 10 x   8 cm 32913 ( 22121,  náhrada za cosmopor )</t>
  </si>
  <si>
    <t>ZQ116</t>
  </si>
  <si>
    <t>Náplast transparentní Airoplast cívka 1,25 cm x 9,14 m (náhrada za transpore) P-AIRO1291</t>
  </si>
  <si>
    <t>ZQ117</t>
  </si>
  <si>
    <t>Náplast transparentní Airoplast cívka 2,5 cm x 9,14 m (náhrada za transpore) P-AIRO2591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</si>
  <si>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</si>
  <si>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</si>
  <si>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</si>
  <si>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</si>
  <si>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</si>
  <si>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</si>
  <si>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50115060</t>
  </si>
  <si>
    <t>ZPr - ostatní (Z503)</t>
  </si>
  <si>
    <t>ZB771</t>
  </si>
  <si>
    <t>DrĹľĂˇk jehly zĂˇkladnĂ­ 450201</t>
  </si>
  <si>
    <t>Držák jehly základní 450201</t>
  </si>
  <si>
    <t>ZN206</t>
  </si>
  <si>
    <t>Lopatka ústní dřevěná lékařská sterilní 150 x 17 mm bal. á 5 x 100 ks 4002/SG/CS/L</t>
  </si>
  <si>
    <t>ZE159</t>
  </si>
  <si>
    <t>NĂˇdoba na kontaminovanĂ˝ odpad 2 l 15-0003</t>
  </si>
  <si>
    <t>ZO930</t>
  </si>
  <si>
    <t>Nádoba 100 ml PP 72/62 mm s přiloženým uzávěrem bílé víčko sterilní na tekutý materiál 75.562.105</t>
  </si>
  <si>
    <t>Nádoba na kontaminovaný odpad 2 l 15-0003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</si>
  <si>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</si>
  <si>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</si>
  <si>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</si>
  <si>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</si>
  <si>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ZB755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</si>
  <si>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</si>
  <si>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</si>
  <si>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</si>
  <si>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</si>
  <si>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</si>
  <si>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ZB777</t>
  </si>
  <si>
    <t>Zkumavka ÄŤervenĂˇ 3,5 ml gel 454071</t>
  </si>
  <si>
    <t>ZB759</t>
  </si>
  <si>
    <t>Zkumavka ÄŤervenĂˇ 8 ml gel 455071</t>
  </si>
  <si>
    <t>Zkumavka červená 3,5 ml gel 454071</t>
  </si>
  <si>
    <t>ZB761</t>
  </si>
  <si>
    <t>Zkumavka červená 4 ml 454092</t>
  </si>
  <si>
    <t>ZB763</t>
  </si>
  <si>
    <t>Zkumavka červená 9 ml 455092</t>
  </si>
  <si>
    <t>ZB775</t>
  </si>
  <si>
    <t>Zkumavka koagulace modrá Quick 4 ml modrá 454329</t>
  </si>
  <si>
    <t>ZE949</t>
  </si>
  <si>
    <t>Zkumavka na moč 9,5 ml 455028</t>
  </si>
  <si>
    <t>ZA817</t>
  </si>
  <si>
    <t>Zkumavka PS 10 ml sterilnĂ­ modrĂˇ zĂˇtka bal. Ăˇ 20 ks 400914 - pouze pro SoudnĂ­ + DMP + NEU + Genetika</t>
  </si>
  <si>
    <t>ZB764</t>
  </si>
  <si>
    <t>Zkumavka zelená 4 ml 454051</t>
  </si>
  <si>
    <t>Zkumavka zelenĂˇ 4 ml 454051</t>
  </si>
  <si>
    <t>50115065</t>
  </si>
  <si>
    <t>ZPr - vpichovací materiál (Z530)</t>
  </si>
  <si>
    <t>ZA834</t>
  </si>
  <si>
    <t>Jehla injekční 0,7 x 40 mm černá 4660021</t>
  </si>
  <si>
    <t>ZA832</t>
  </si>
  <si>
    <t>Jehla injekční 0,9 x 40 mm žlutá 4657519</t>
  </si>
  <si>
    <t>ZB768</t>
  </si>
  <si>
    <t>Jehla vakuová 216/38 mm zelená 450076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</si>
  <si>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</si>
  <si>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</si>
  <si>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</si>
  <si>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</si>
  <si>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</si>
  <si>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</si>
  <si>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</si>
  <si>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</si>
  <si>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</si>
  <si>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</si>
  <si>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</si>
  <si>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</si>
  <si>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ZI758</t>
  </si>
  <si>
    <t>Rukavice vyšetřovací vinyl bez pudru nesterilní M á 100 ks EFEKTVR03</t>
  </si>
  <si>
    <t>50115020</t>
  </si>
  <si>
    <t>laboratorní diagnostika-LEK (Z501)</t>
  </si>
  <si>
    <t>DG387</t>
  </si>
  <si>
    <t>AM Pure XP 60ml (agencourt)</t>
  </si>
  <si>
    <t>DE260</t>
  </si>
  <si>
    <t>AmnioGrow CE IVD</t>
  </si>
  <si>
    <t>DG227</t>
  </si>
  <si>
    <t>BENZEN p.a., 1L</t>
  </si>
  <si>
    <t>DH007</t>
  </si>
  <si>
    <t>BigDye XTerminator Purif kit 20ml</t>
  </si>
  <si>
    <t>DE667</t>
  </si>
  <si>
    <t>COLLAGENASE TYPE IA-S</t>
  </si>
  <si>
    <t>DD691</t>
  </si>
  <si>
    <t>CZECANCA panel Target Capture Enrichment for NGS</t>
  </si>
  <si>
    <t>DD322</t>
  </si>
  <si>
    <t>ddPCR Supermix for probes (No dUTP) 2 ml</t>
  </si>
  <si>
    <t>DH088</t>
  </si>
  <si>
    <t>Devyser CFTR core</t>
  </si>
  <si>
    <t>DD007</t>
  </si>
  <si>
    <t>DG32 AutoDG Cartridges 60/PK</t>
  </si>
  <si>
    <t>804536</t>
  </si>
  <si>
    <t xml:space="preserve">-Diagnostikum připr. </t>
  </si>
  <si>
    <t>DA005</t>
  </si>
  <si>
    <t>DNA remover, 4x500ml refill bottle</t>
  </si>
  <si>
    <t>DG379</t>
  </si>
  <si>
    <t>Doprava 21%</t>
  </si>
  <si>
    <t>DG393</t>
  </si>
  <si>
    <t>Ethanol 96%</t>
  </si>
  <si>
    <t>DA210</t>
  </si>
  <si>
    <t>FastAB Thermosens. Alk. Phosphatase 1000 u</t>
  </si>
  <si>
    <t>DE929</t>
  </si>
  <si>
    <t>FETAL BOVINE SERUM  pro TK, 500 ml</t>
  </si>
  <si>
    <t>DD060</t>
  </si>
  <si>
    <t>FG,HI-DI FORMAMIDE 25 ml</t>
  </si>
  <si>
    <t>DE452</t>
  </si>
  <si>
    <t>Flushing medium, 500 ml,CFLM-500</t>
  </si>
  <si>
    <t>DA996</t>
  </si>
  <si>
    <t>GeneScan 500 LIZ Size Standard</t>
  </si>
  <si>
    <t>DG208</t>
  </si>
  <si>
    <t>GIEMSA-ROMANOWSKI</t>
  </si>
  <si>
    <t>DA181</t>
  </si>
  <si>
    <t>Hank's balanced salt solution (HBSS), 500 ml</t>
  </si>
  <si>
    <t>801335</t>
  </si>
  <si>
    <t>-HCl 0,1 M 1000 ml, 500 ml</t>
  </si>
  <si>
    <t>DA982</t>
  </si>
  <si>
    <t>Chromosome Synchro P</t>
  </si>
  <si>
    <t>DH972</t>
  </si>
  <si>
    <t>Investigator Argus X-12 QS kit (100)</t>
  </si>
  <si>
    <t>DG230</t>
  </si>
  <si>
    <t>ISOPROPYLALKOHOL P.A.</t>
  </si>
  <si>
    <t>DE997</t>
  </si>
  <si>
    <t>KAPA HyperPlus kit - 96 rxn</t>
  </si>
  <si>
    <t>DD434</t>
  </si>
  <si>
    <t>KaryoMAX Giemsa 100 ml</t>
  </si>
  <si>
    <t>DD659</t>
  </si>
  <si>
    <t>kyselina octová p.a.</t>
  </si>
  <si>
    <t>DG143</t>
  </si>
  <si>
    <t>kyselina SĂŤROVĂ P.A.</t>
  </si>
  <si>
    <t>DG229</t>
  </si>
  <si>
    <t>METHANOL P.A.</t>
  </si>
  <si>
    <t>DG637</t>
  </si>
  <si>
    <t>MiSeq Reagent Kit v3 (150 cycles)</t>
  </si>
  <si>
    <t>920003</t>
  </si>
  <si>
    <t>-PBS PUFR 20X KONC,250ML (GEN) 250 ml</t>
  </si>
  <si>
    <t>DC938</t>
  </si>
  <si>
    <t>Pepsin porcine 1 g</t>
  </si>
  <si>
    <t>DC341</t>
  </si>
  <si>
    <t>PHYTOHAEMAGLUTININ REAGENT</t>
  </si>
  <si>
    <t>DC981</t>
  </si>
  <si>
    <t>Pierceable foil heat seal</t>
  </si>
  <si>
    <t>DC578</t>
  </si>
  <si>
    <t>Pipet Tips for Auto DG, 40/PK with buffer</t>
  </si>
  <si>
    <t>DG993</t>
  </si>
  <si>
    <t>POP7 polymer</t>
  </si>
  <si>
    <t>920001</t>
  </si>
  <si>
    <t>-PRACOVNI ROZTOK, 1L (GEN) 1000 ml</t>
  </si>
  <si>
    <t>DC858</t>
  </si>
  <si>
    <t>PRIMER</t>
  </si>
  <si>
    <t>DB418</t>
  </si>
  <si>
    <t>Proteináza K 500 mg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</si>
  <si>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</si>
  <si>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</si>
  <si>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</si>
  <si>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</si>
  <si>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</si>
  <si>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</si>
  <si>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DD567</t>
  </si>
  <si>
    <t>Running buffer w/EDTA 10x, 25ml</t>
  </si>
  <si>
    <t>DI406</t>
  </si>
  <si>
    <t>SALSA MLPA  P323,25 r</t>
  </si>
  <si>
    <t>DG939</t>
  </si>
  <si>
    <t>SALSA MLPA EK5 reagent kit- 500 reactions (5x6 vials) - FAM</t>
  </si>
  <si>
    <t>DG933</t>
  </si>
  <si>
    <t>SALSA MLPA ME030 BWS/RSS probemix – 50 rxn</t>
  </si>
  <si>
    <t>DH940</t>
  </si>
  <si>
    <t>SALSA MLPA P002  BRCA 1 probemix 50R</t>
  </si>
  <si>
    <t>DI123</t>
  </si>
  <si>
    <t>SALSA MLPA P003 - D1 MLH1/MSH2  25 r</t>
  </si>
  <si>
    <t>DI124</t>
  </si>
  <si>
    <t>SALSA MLPA P008 - C1 PMS2  25 r</t>
  </si>
  <si>
    <t>DG938</t>
  </si>
  <si>
    <t>SALSA MLPA P018-F1 SHOX-100rxn</t>
  </si>
  <si>
    <t>DG404</t>
  </si>
  <si>
    <t>SALSA MLPA P018-F1 SHOX-50rxn</t>
  </si>
  <si>
    <t>DG295</t>
  </si>
  <si>
    <t>SALSA MLPA P036 Hu Telomere-3 probemix 50rxn</t>
  </si>
  <si>
    <t>DI227</t>
  </si>
  <si>
    <t>SALSA MLPA P045-c1 BRCA/CHEK 2 -50R</t>
  </si>
  <si>
    <t>DH424</t>
  </si>
  <si>
    <t>SALSA MLPA P046-C1 TSC2 -25 r</t>
  </si>
  <si>
    <t>DG815</t>
  </si>
  <si>
    <t>SALSA MLPA P070 Hu Telomere-5 probemix 50rxn</t>
  </si>
  <si>
    <t>DI125</t>
  </si>
  <si>
    <t>SALSA MLPA P072 - C1 MSH6  25 r</t>
  </si>
  <si>
    <t>DD359</t>
  </si>
  <si>
    <t>SALSA MLPA P083 CDH1 25 r</t>
  </si>
  <si>
    <t>DI128</t>
  </si>
  <si>
    <t>SALSA MLPA P087 - BRCA1  25 r</t>
  </si>
  <si>
    <t>DA810</t>
  </si>
  <si>
    <t>SALSA MLPA P343 Autism-1 probemix - 25 reactions</t>
  </si>
  <si>
    <t>DI454</t>
  </si>
  <si>
    <t>SALSA MLPA probemix P017 MEN 1,25 r</t>
  </si>
  <si>
    <t>DG931</t>
  </si>
  <si>
    <t>SALSA MLPA probemix P060-SMA 100rxn</t>
  </si>
  <si>
    <t>DI370</t>
  </si>
  <si>
    <t>SALSA MLPA probemix P124-C3 TSC1,25 rxn</t>
  </si>
  <si>
    <t>DI375</t>
  </si>
  <si>
    <t>SALSA MLPA probemix P165-C HSP,25 r</t>
  </si>
  <si>
    <t>DI549</t>
  </si>
  <si>
    <t>SALSA MLPA probemix P201-C3 CHARGE 25 testů</t>
  </si>
  <si>
    <t>DI379</t>
  </si>
  <si>
    <t>SALSA Mlpa probemix P208-C2 Human Telomere-6, 25 reakcí</t>
  </si>
  <si>
    <t>DG930</t>
  </si>
  <si>
    <t>SALSA MS-MLPA probemix ME032-UPD7/UPD14 25rxn</t>
  </si>
  <si>
    <t>DI521</t>
  </si>
  <si>
    <t>Smith-Magenis+Miller-Dieker - 5 tests</t>
  </si>
  <si>
    <t>DG533</t>
  </si>
  <si>
    <t>SNaPshot Multiplex Kit 100Reactions</t>
  </si>
  <si>
    <t>920005</t>
  </si>
  <si>
    <t xml:space="preserve">-SORENS.PUFR PH 6,8 500ML (GEN) </t>
  </si>
  <si>
    <t>803815</t>
  </si>
  <si>
    <t>-SSC pufr 20x, pH=7 250 ml</t>
  </si>
  <si>
    <t>DI435</t>
  </si>
  <si>
    <t>SureFISH 8q21.13 HEY1 DF 774kb GR</t>
  </si>
  <si>
    <t>DI520</t>
  </si>
  <si>
    <t>Telomere probe 17p Green - 5 tests</t>
  </si>
  <si>
    <t>DF133</t>
  </si>
  <si>
    <t>TRYPSIN 1:250 100g</t>
  </si>
  <si>
    <t>DC579</t>
  </si>
  <si>
    <t>Waste bins for Auto DG 10/PK</t>
  </si>
  <si>
    <t>DG534</t>
  </si>
  <si>
    <t>Xa Yc dual label  10 tests</t>
  </si>
  <si>
    <t>ZO336</t>
  </si>
  <si>
    <t>Destička 96 jamek k analyzátoru ABI3500 MicroAmp Optical 96 well Reaction Plate bal. á 20 ks 4306737</t>
  </si>
  <si>
    <t>ZB070</t>
  </si>
  <si>
    <t>Filtr tips 1000ul (1024) 990352</t>
  </si>
  <si>
    <t>ZP028</t>
  </si>
  <si>
    <t>Kádinka nízká s výlevkou SIMAX 250 ml (KAVA632417010250) VTRB632417010250</t>
  </si>
  <si>
    <t>ZE157</t>
  </si>
  <si>
    <t>Ĺ piÄŤka epDualfilter Tips 0,1-10 ul M bal. Ăˇ 960 ks 0030077512</t>
  </si>
  <si>
    <t>ZI560</t>
  </si>
  <si>
    <t>Ĺ piÄŤka ĹľlutĂˇ dlouhĂˇ manĹľeta gilson 1 - 200 ul FLME28063</t>
  </si>
  <si>
    <t>ZG352</t>
  </si>
  <si>
    <t>Ĺ piÄŤka pipetovacĂ­ 0.5-20ul nesterilnĂ­ bez filtru bal. Ăˇ 1000 ks BUN001E-MR</t>
  </si>
  <si>
    <t>ZB000</t>
  </si>
  <si>
    <t>Ĺ piÄŤka s filtrem 1000 ul bal. Ăˇ 480 ks (96.10298.9.01- konÄŤĂ­) 96.11194.9.01</t>
  </si>
  <si>
    <t>ZB788</t>
  </si>
  <si>
    <t>Ĺ piÄŤka s filtrem 20 ul bal. Ăˇ 480 ks 96.11190.9.01 (starĂ©.k.ÄŤ. 96.10296.9.01)</t>
  </si>
  <si>
    <t>ZA793</t>
  </si>
  <si>
    <t>Ĺ piÄŤka s filtrem 200 ul bal. Ăˇ 480 ks (96.9263.9.01) 96.11193.9.01</t>
  </si>
  <si>
    <t>ZL046</t>
  </si>
  <si>
    <t>Microtubes Clear 1.5 ml  bal. á 500 ks  5101500</t>
  </si>
  <si>
    <t>ZE908</t>
  </si>
  <si>
    <t>Mikrozkumavka PCR individual Tube Domed Cap 0,2 ml bal. á 1000 ks 4Ti-0795</t>
  </si>
  <si>
    <t>Mikrozkumavka PCR individual Tube Domed Cap 0,2 ml bal. Ăˇ 1000 ks 4Ti-0795</t>
  </si>
  <si>
    <t>ZF245</t>
  </si>
  <si>
    <t>SC Adapter S0101 bal á 100 ks S0120-100</t>
  </si>
  <si>
    <t>ZC831</t>
  </si>
  <si>
    <t>Sklo podložní mat. okraj bal. á 50 ks AA00000112E (2501)</t>
  </si>
  <si>
    <t>ZO833</t>
  </si>
  <si>
    <t>Špička Capp Expellplus 1000ul bez filtru FT bal. á 768 ks 5130140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</si>
  <si>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</si>
  <si>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</si>
  <si>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</si>
  <si>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</si>
  <si>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</si>
  <si>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(BUN001P-BP) 5130010</t>
  </si>
  <si>
    <t>Špička pipetovací 0.5-20ul nesterilní bez filtru bal. á 1000 ks BUN001E-MR</t>
  </si>
  <si>
    <t>Špička s filtrem 1000 ul bal. á 480 ks (96.10298.9.01- končí) 96.11194.9.01</t>
  </si>
  <si>
    <t>Špička s filtrem 20 ul bal. á 480 ks 96.11190.9.01 (staré.k.č. 96.10296.9.01)</t>
  </si>
  <si>
    <t>Špička s filtrem 200 ul bal. á 480 ks (96.9263.9.01) 96.11193.9.01</t>
  </si>
  <si>
    <t>Špička žlutá dlouhá manžeta gilson 1 - 200 ul FLME28063</t>
  </si>
  <si>
    <t>ZF195</t>
  </si>
  <si>
    <t>Válec odměrný vysoký sklo 250 ml VTRB632432111238</t>
  </si>
  <si>
    <t>Gáza přířezy 28 cm x 32 cm 17 nití 07004</t>
  </si>
  <si>
    <t>ZA557</t>
  </si>
  <si>
    <t>Kompresa gáza 10 x 20 cm/5 ks sterilní 26013</t>
  </si>
  <si>
    <t>ZF370</t>
  </si>
  <si>
    <t>Filtr syringe 0,22 um, pr. 33 mm á 200 ks 99722</t>
  </si>
  <si>
    <t>ZH686</t>
  </si>
  <si>
    <t>Krabička čiré pro 50 mikrozkumavek 1,5 ml (U553000) U552100</t>
  </si>
  <si>
    <t>ZM042</t>
  </si>
  <si>
    <t>Mikrozkumavka s víčkem 500 ul Qubit Assay Tubes bal. á 500 ks Q32856</t>
  </si>
  <si>
    <t>ZF192</t>
  </si>
  <si>
    <t>NĂˇdoba na kontaminovanĂ˝ odpad 4 l 15-0004</t>
  </si>
  <si>
    <t>Nádoba na kontaminovaný odpad 4 l 15-0004</t>
  </si>
  <si>
    <t>ZA813</t>
  </si>
  <si>
    <t>Rotor adapters (10 x 24) elution tubes (1,5 ml) bal. á 240 ks 990394</t>
  </si>
  <si>
    <t>Rotor adapters (10 x 24) elution tubes (1,5 ml) bal. Ăˇ 240 ks 990394</t>
  </si>
  <si>
    <t>ZE210</t>
  </si>
  <si>
    <t>Skalpel jednorázový cutfix sterilní bal. á 10 ks R099871</t>
  </si>
  <si>
    <t>ZA789</t>
  </si>
  <si>
    <t>StĹ™Ă­kaÄŤka injekÄŤnĂ­ 2-dĂ­lnĂˇ 2 ml L Inject Solo 4606027V</t>
  </si>
  <si>
    <t>ZH680</t>
  </si>
  <si>
    <t>Stojan kombi čtyři v jednom žlutý R009471.Y</t>
  </si>
  <si>
    <t>ZG222</t>
  </si>
  <si>
    <t>Stojan na mikrozkumavky blokové R377522</t>
  </si>
  <si>
    <t>ZP869</t>
  </si>
  <si>
    <t>Stojánek PCR chladící IsoFreeze PCR 95.984</t>
  </si>
  <si>
    <t>Stříkačka injekční 2-dílná 2 ml L Inject Solo 4606027V</t>
  </si>
  <si>
    <t>ZA788</t>
  </si>
  <si>
    <t>Stříkačka injekční 2-dílná 20 ml L Inject Solo 4606205V</t>
  </si>
  <si>
    <t>ZJ278</t>
  </si>
  <si>
    <t>Zkumavka PP 10 ml sterilní bal. á 200 ks FLME21150</t>
  </si>
  <si>
    <t>ZC082</t>
  </si>
  <si>
    <t>Zkumavka UH močová bez víčka 12 ml FLME25062</t>
  </si>
  <si>
    <t>Jehla injekÄŤnĂ­ 0,9 x 40 mm ĹľlutĂˇ 4657519</t>
  </si>
  <si>
    <t>ZC305</t>
  </si>
  <si>
    <t>Jehla injekční 0,4 x 20 mm šedá 4657705</t>
  </si>
  <si>
    <t>ZK475</t>
  </si>
  <si>
    <t>Rukavice operační latex s pudrem sterilní ansell, vasco surgical powderet vel. 7 6035526 (303504EU)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</si>
  <si>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</si>
  <si>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</si>
  <si>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</si>
  <si>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</si>
  <si>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</si>
  <si>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</si>
  <si>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</si>
  <si>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</si>
  <si>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</si>
  <si>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</si>
  <si>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</si>
  <si>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</si>
  <si>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</si>
  <si>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</si>
  <si>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</si>
  <si>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</si>
  <si>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</si>
  <si>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</si>
  <si>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</si>
  <si>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</si>
  <si>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dětské sestry §5/D3</t>
  </si>
  <si>
    <t>zdravotní laboranti</t>
  </si>
  <si>
    <t>sanitáři</t>
  </si>
  <si>
    <t>THP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</si>
  <si>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</si>
  <si>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</si>
  <si>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</si>
  <si>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</si>
  <si>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</si>
  <si>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</si>
  <si>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</si>
  <si>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</si>
  <si>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</si>
  <si>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</si>
  <si>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</si>
  <si>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</si>
  <si>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</si>
  <si>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</si>
  <si>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</si>
  <si>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</si>
  <si>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208</t>
  </si>
  <si>
    <t>09117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</si>
  <si>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</si>
  <si>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</si>
  <si>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</si>
  <si>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</si>
  <si>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</si>
  <si>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</si>
  <si>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</si>
  <si>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</si>
  <si>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</si>
  <si>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</si>
  <si>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</si>
  <si>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</si>
  <si>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</si>
  <si>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</si>
  <si>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</si>
  <si>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09513</t>
  </si>
  <si>
    <t>TELEFONICKÁ KONZULTACE OŠETŘUJÍCÍHO LÉKAŘE PACIENT</t>
  </si>
  <si>
    <t>G0001</t>
  </si>
  <si>
    <t>94948</t>
  </si>
  <si>
    <t>(VZP) SIGNÁLNÍ VÝKON - DOVYŠETŘENÍ PACIENTA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</si>
  <si>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</si>
  <si>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</si>
  <si>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</si>
  <si>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</si>
  <si>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</si>
  <si>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</si>
  <si>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</si>
  <si>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94115</t>
  </si>
  <si>
    <t>IN SITU HYBRIDIZACE LIDSKÉ DNA SE ZNAČENOU SONDOU</t>
  </si>
  <si>
    <t>94199</t>
  </si>
  <si>
    <t>94123</t>
  </si>
  <si>
    <t>94195</t>
  </si>
  <si>
    <t>SYNTÉZA cDNA REVERZNÍ TRANSKRIPCÍ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</si>
  <si>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</si>
  <si>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</si>
  <si>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</si>
  <si>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</si>
  <si>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</si>
  <si>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</si>
  <si>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</si>
  <si>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</si>
  <si>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</si>
  <si>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</si>
  <si>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</si>
  <si>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</si>
  <si>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</si>
  <si>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</si>
  <si>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</si>
  <si>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</si>
  <si>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94295</t>
  </si>
  <si>
    <t>94976</t>
  </si>
  <si>
    <t>94296</t>
  </si>
  <si>
    <t>94977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</si>
  <si>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</si>
  <si>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</si>
  <si>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</si>
  <si>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</si>
  <si>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</si>
  <si>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</si>
  <si>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</si>
  <si>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</si>
  <si>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</si>
  <si>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</si>
  <si>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</si>
  <si>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</si>
  <si>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</si>
  <si>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</si>
  <si>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</si>
  <si>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</si>
  <si>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</si>
  <si>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</si>
  <si>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</si>
  <si>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>(VZP) CYSTICKÁ FIBRÓZA</t>
  </si>
  <si>
    <t>94967</t>
  </si>
  <si>
    <t>(VZP) ANEUPLOIDIE CHROMOZOMŮ 13,18,21, X A Y METOD</t>
  </si>
  <si>
    <t>94970</t>
  </si>
  <si>
    <t>(VZP) SPINÁLNÍ SVALOVÁ ATROFIE</t>
  </si>
  <si>
    <t>94996</t>
  </si>
  <si>
    <t>(VZP) NESPECIFICKÝ ORPHA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</si>
  <si>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</si>
  <si>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</si>
  <si>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</si>
  <si>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</si>
  <si>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</si>
  <si>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</si>
  <si>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</si>
  <si>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>(VZP) HLUCHOTA (NESYNDROMÁLNÍ) - DFNB1</t>
  </si>
  <si>
    <t>94981</t>
  </si>
  <si>
    <t>(VZP) HEREDITÁRNÍ NÁDOROVÉ SYNDROMY</t>
  </si>
  <si>
    <t>94231</t>
  </si>
  <si>
    <t>ANALÝZA VARIANT LIDSKÉHO GERMINÁLNÍHO GENOMU NA BI</t>
  </si>
  <si>
    <t>G0002</t>
  </si>
  <si>
    <t>94151</t>
  </si>
  <si>
    <t>RUTINNÍ VYŠETŘENÍ CHROMOZOMŮ Z FETÁLNÍ KRVE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</si>
  <si>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</si>
  <si>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</si>
  <si>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02 - 2IK-GER: II. Interní klinika gastroenter. a geria.</t>
  </si>
  <si>
    <t>03 - 3IK: III. Interní klinika-nefrol.revm.a endokrin.</t>
  </si>
  <si>
    <t>04 - 1CHIR: I. Chirurgická klinika</t>
  </si>
  <si>
    <t>06 - NCHIR: Neurochirurgická klinika</t>
  </si>
  <si>
    <t>08 - PORGYN: Porodnicko-gynekologická klinika</t>
  </si>
  <si>
    <t>09 - NOVO: Novorozenecké oddělení</t>
  </si>
  <si>
    <t>10 - DK: Dětská klinika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</si>
  <si>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</si>
  <si>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</si>
  <si>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</si>
  <si>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</si>
  <si>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</si>
  <si>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02</t>
  </si>
  <si>
    <t>03</t>
  </si>
  <si>
    <t>04</t>
  </si>
  <si>
    <t>08</t>
  </si>
  <si>
    <t>10</t>
  </si>
  <si>
    <t>17</t>
  </si>
  <si>
    <t>18</t>
  </si>
  <si>
    <t>20</t>
  </si>
  <si>
    <t>21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</si>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</sst>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141" xfId="0" applyNumberFormat="1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 xr9:uid="{00000000-0011-0000-FFFF-FFFF01000000}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2.0408482113497008</c:v>
                </c:pt>
                <c:pt idx="1">
                  <c:v>2.1235153454194791</c:v>
                </c:pt>
                <c:pt idx="2">
                  <c:v>1.9781775543452138</c:v>
                </c:pt>
                <c:pt idx="3">
                  <c:v>1.9947210340608894</c:v>
                </c:pt>
                <c:pt idx="4">
                  <c:v>2.0315490459349235</c:v>
                </c:pt>
                <c:pt idx="5">
                  <c:v>1.9501039231359802</c:v>
                </c:pt>
                <c:pt idx="6">
                  <c:v>1.816980440216694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1.3291099208587709</c:v>
                </c:pt>
                <c:pt idx="1">
                  <c:v>1.3291099208587709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88" tableBorderDxfId="87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6"/>
    <tableColumn id="2" xr3:uid="{00000000-0010-0000-0000-000002000000}" name="popis" dataDxfId="85"/>
    <tableColumn id="3" xr3:uid="{00000000-0010-0000-0000-000003000000}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9" totalsRowShown="0">
  <autoFilter ref="C3:S11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4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630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606" t="s">
        <v>631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646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971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999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1005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1107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1108</v>
      </c>
      <c r="C27" s="47" t="s">
        <v>208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1131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D2E042ED-296E-4D61-BFD1-EA28406A2ED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28</v>
      </c>
      <c r="B5" s="488" t="s">
        <v>485</v>
      </c>
      <c r="C5" s="491">
        <v>7831.1599999999989</v>
      </c>
      <c r="D5" s="491">
        <v>27</v>
      </c>
      <c r="E5" s="491">
        <v>6967.7899999999991</v>
      </c>
      <c r="F5" s="543">
        <v>0.88975196522609679</v>
      </c>
      <c r="G5" s="491">
        <v>23</v>
      </c>
      <c r="H5" s="543">
        <v>0.85185185185185186</v>
      </c>
      <c r="I5" s="491">
        <v>863.37</v>
      </c>
      <c r="J5" s="543">
        <v>0.11024803477390324</v>
      </c>
      <c r="K5" s="491">
        <v>4</v>
      </c>
      <c r="L5" s="543">
        <v>0.14814814814814814</v>
      </c>
      <c r="M5" s="491" t="s">
        <v>68</v>
      </c>
      <c r="N5" s="150"/>
    </row>
    <row r="6" spans="1:14" ht="14.45" customHeight="1" x14ac:dyDescent="0.2">
      <c r="A6" s="487">
        <v>28</v>
      </c>
      <c r="B6" s="488" t="s">
        <v>486</v>
      </c>
      <c r="C6" s="491">
        <v>7831.1599999999989</v>
      </c>
      <c r="D6" s="491">
        <v>27</v>
      </c>
      <c r="E6" s="491">
        <v>6967.7899999999991</v>
      </c>
      <c r="F6" s="543">
        <v>0.88975196522609679</v>
      </c>
      <c r="G6" s="491">
        <v>23</v>
      </c>
      <c r="H6" s="543">
        <v>0.85185185185185186</v>
      </c>
      <c r="I6" s="491">
        <v>863.37</v>
      </c>
      <c r="J6" s="543">
        <v>0.11024803477390324</v>
      </c>
      <c r="K6" s="491">
        <v>4</v>
      </c>
      <c r="L6" s="543">
        <v>0.14814814814814814</v>
      </c>
      <c r="M6" s="491" t="s">
        <v>1</v>
      </c>
      <c r="N6" s="150"/>
    </row>
    <row r="7" spans="1:14" ht="14.45" customHeight="1" x14ac:dyDescent="0.2">
      <c r="A7" s="487" t="s">
        <v>453</v>
      </c>
      <c r="B7" s="488" t="s">
        <v>3</v>
      </c>
      <c r="C7" s="491">
        <v>7831.1599999999989</v>
      </c>
      <c r="D7" s="491">
        <v>27</v>
      </c>
      <c r="E7" s="491">
        <v>6967.7899999999991</v>
      </c>
      <c r="F7" s="543">
        <v>0.88975196522609679</v>
      </c>
      <c r="G7" s="491">
        <v>23</v>
      </c>
      <c r="H7" s="543">
        <v>0.85185185185185186</v>
      </c>
      <c r="I7" s="491">
        <v>863.37</v>
      </c>
      <c r="J7" s="543">
        <v>0.11024803477390324</v>
      </c>
      <c r="K7" s="491">
        <v>4</v>
      </c>
      <c r="L7" s="543">
        <v>0.14814814814814814</v>
      </c>
      <c r="M7" s="491" t="s">
        <v>458</v>
      </c>
      <c r="N7" s="150"/>
    </row>
    <row r="9" spans="1:14" ht="14.45" customHeight="1" x14ac:dyDescent="0.2">
      <c r="A9" s="487">
        <v>28</v>
      </c>
      <c r="B9" s="488" t="s">
        <v>485</v>
      </c>
      <c r="C9" s="491" t="s">
        <v>455</v>
      </c>
      <c r="D9" s="491" t="s">
        <v>455</v>
      </c>
      <c r="E9" s="491" t="s">
        <v>455</v>
      </c>
      <c r="F9" s="543" t="s">
        <v>455</v>
      </c>
      <c r="G9" s="491" t="s">
        <v>455</v>
      </c>
      <c r="H9" s="543" t="s">
        <v>455</v>
      </c>
      <c r="I9" s="491" t="s">
        <v>455</v>
      </c>
      <c r="J9" s="543" t="s">
        <v>455</v>
      </c>
      <c r="K9" s="491" t="s">
        <v>455</v>
      </c>
      <c r="L9" s="543" t="s">
        <v>455</v>
      </c>
      <c r="M9" s="491" t="s">
        <v>68</v>
      </c>
      <c r="N9" s="150"/>
    </row>
    <row r="10" spans="1:14" ht="14.45" customHeight="1" x14ac:dyDescent="0.2">
      <c r="A10" s="487" t="s">
        <v>487</v>
      </c>
      <c r="B10" s="488" t="s">
        <v>486</v>
      </c>
      <c r="C10" s="491">
        <v>7831.1599999999989</v>
      </c>
      <c r="D10" s="491">
        <v>27</v>
      </c>
      <c r="E10" s="491">
        <v>6967.7899999999991</v>
      </c>
      <c r="F10" s="543">
        <v>0.88975196522609679</v>
      </c>
      <c r="G10" s="491">
        <v>23</v>
      </c>
      <c r="H10" s="543">
        <v>0.85185185185185186</v>
      </c>
      <c r="I10" s="491">
        <v>863.37</v>
      </c>
      <c r="J10" s="543">
        <v>0.11024803477390324</v>
      </c>
      <c r="K10" s="491">
        <v>4</v>
      </c>
      <c r="L10" s="543">
        <v>0.14814814814814814</v>
      </c>
      <c r="M10" s="491" t="s">
        <v>1</v>
      </c>
      <c r="N10" s="150"/>
    </row>
    <row r="11" spans="1:14" ht="14.45" customHeight="1" x14ac:dyDescent="0.2">
      <c r="A11" s="487" t="s">
        <v>487</v>
      </c>
      <c r="B11" s="488" t="s">
        <v>488</v>
      </c>
      <c r="C11" s="491">
        <v>7831.1599999999989</v>
      </c>
      <c r="D11" s="491">
        <v>27</v>
      </c>
      <c r="E11" s="491">
        <v>6967.7899999999991</v>
      </c>
      <c r="F11" s="543">
        <v>0.88975196522609679</v>
      </c>
      <c r="G11" s="491">
        <v>23</v>
      </c>
      <c r="H11" s="543">
        <v>0.85185185185185186</v>
      </c>
      <c r="I11" s="491">
        <v>863.37</v>
      </c>
      <c r="J11" s="543">
        <v>0.11024803477390324</v>
      </c>
      <c r="K11" s="491">
        <v>4</v>
      </c>
      <c r="L11" s="543">
        <v>0.14814814814814814</v>
      </c>
      <c r="M11" s="491" t="s">
        <v>462</v>
      </c>
      <c r="N11" s="150"/>
    </row>
    <row r="12" spans="1:14" ht="14.45" customHeight="1" x14ac:dyDescent="0.2">
      <c r="A12" s="487" t="s">
        <v>455</v>
      </c>
      <c r="B12" s="488" t="s">
        <v>455</v>
      </c>
      <c r="C12" s="491" t="s">
        <v>455</v>
      </c>
      <c r="D12" s="491" t="s">
        <v>455</v>
      </c>
      <c r="E12" s="491" t="s">
        <v>455</v>
      </c>
      <c r="F12" s="543" t="s">
        <v>455</v>
      </c>
      <c r="G12" s="491" t="s">
        <v>455</v>
      </c>
      <c r="H12" s="543" t="s">
        <v>455</v>
      </c>
      <c r="I12" s="491" t="s">
        <v>455</v>
      </c>
      <c r="J12" s="543" t="s">
        <v>455</v>
      </c>
      <c r="K12" s="491" t="s">
        <v>455</v>
      </c>
      <c r="L12" s="543" t="s">
        <v>455</v>
      </c>
      <c r="M12" s="491" t="s">
        <v>463</v>
      </c>
      <c r="N12" s="150"/>
    </row>
    <row r="13" spans="1:14" ht="14.45" customHeight="1" x14ac:dyDescent="0.2">
      <c r="A13" s="487" t="s">
        <v>453</v>
      </c>
      <c r="B13" s="488" t="s">
        <v>489</v>
      </c>
      <c r="C13" s="491">
        <v>7831.1599999999989</v>
      </c>
      <c r="D13" s="491">
        <v>27</v>
      </c>
      <c r="E13" s="491">
        <v>6967.7899999999991</v>
      </c>
      <c r="F13" s="543">
        <v>0.88975196522609679</v>
      </c>
      <c r="G13" s="491">
        <v>23</v>
      </c>
      <c r="H13" s="543">
        <v>0.85185185185185186</v>
      </c>
      <c r="I13" s="491">
        <v>863.37</v>
      </c>
      <c r="J13" s="543">
        <v>0.11024803477390324</v>
      </c>
      <c r="K13" s="491">
        <v>4</v>
      </c>
      <c r="L13" s="543">
        <v>0.14814814814814814</v>
      </c>
      <c r="M13" s="491" t="s">
        <v>458</v>
      </c>
      <c r="N13" s="150"/>
    </row>
    <row r="14" spans="1:14" ht="14.45" customHeight="1" x14ac:dyDescent="0.2">
      <c r="A14" s="544" t="s">
        <v>242</v>
      </c>
    </row>
    <row r="15" spans="1:14" ht="14.45" customHeight="1" x14ac:dyDescent="0.2">
      <c r="A15" s="545" t="s">
        <v>490</v>
      </c>
    </row>
    <row r="16" spans="1:14" ht="14.45" customHeight="1" x14ac:dyDescent="0.2">
      <c r="A16" s="544" t="s">
        <v>491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2AE6C800-3716-4A80-A7C5-14A7FE10C4D8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5" customHeight="1" x14ac:dyDescent="0.2">
      <c r="A5" s="546" t="s">
        <v>492</v>
      </c>
      <c r="B5" s="537">
        <v>154.36000000000001</v>
      </c>
      <c r="C5" s="499">
        <v>1</v>
      </c>
      <c r="D5" s="550">
        <v>2</v>
      </c>
      <c r="E5" s="553" t="s">
        <v>492</v>
      </c>
      <c r="F5" s="537"/>
      <c r="G5" s="525">
        <v>0</v>
      </c>
      <c r="H5" s="503"/>
      <c r="I5" s="526">
        <v>0</v>
      </c>
      <c r="J5" s="556">
        <v>154.36000000000001</v>
      </c>
      <c r="K5" s="525">
        <v>1</v>
      </c>
      <c r="L5" s="503">
        <v>2</v>
      </c>
      <c r="M5" s="526">
        <v>1</v>
      </c>
    </row>
    <row r="6" spans="1:13" ht="14.45" customHeight="1" x14ac:dyDescent="0.2">
      <c r="A6" s="547" t="s">
        <v>493</v>
      </c>
      <c r="B6" s="538">
        <v>1068.25</v>
      </c>
      <c r="C6" s="506">
        <v>1</v>
      </c>
      <c r="D6" s="551">
        <v>3</v>
      </c>
      <c r="E6" s="554" t="s">
        <v>493</v>
      </c>
      <c r="F6" s="538">
        <v>483.18</v>
      </c>
      <c r="G6" s="527">
        <v>0.45230985256260237</v>
      </c>
      <c r="H6" s="510">
        <v>2</v>
      </c>
      <c r="I6" s="528">
        <v>0.66666666666666663</v>
      </c>
      <c r="J6" s="557">
        <v>585.06999999999994</v>
      </c>
      <c r="K6" s="527">
        <v>0.54769014743739752</v>
      </c>
      <c r="L6" s="510">
        <v>1</v>
      </c>
      <c r="M6" s="528">
        <v>0.33333333333333331</v>
      </c>
    </row>
    <row r="7" spans="1:13" ht="14.45" customHeight="1" x14ac:dyDescent="0.2">
      <c r="A7" s="547" t="s">
        <v>494</v>
      </c>
      <c r="B7" s="538">
        <v>1607.8899999999999</v>
      </c>
      <c r="C7" s="506">
        <v>1</v>
      </c>
      <c r="D7" s="551">
        <v>4</v>
      </c>
      <c r="E7" s="554" t="s">
        <v>494</v>
      </c>
      <c r="F7" s="538">
        <v>1607.8899999999999</v>
      </c>
      <c r="G7" s="527">
        <v>1</v>
      </c>
      <c r="H7" s="510">
        <v>4</v>
      </c>
      <c r="I7" s="528">
        <v>1</v>
      </c>
      <c r="J7" s="557"/>
      <c r="K7" s="527">
        <v>0</v>
      </c>
      <c r="L7" s="510"/>
      <c r="M7" s="528">
        <v>0</v>
      </c>
    </row>
    <row r="8" spans="1:13" ht="14.45" customHeight="1" thickBot="1" x14ac:dyDescent="0.25">
      <c r="A8" s="548" t="s">
        <v>495</v>
      </c>
      <c r="B8" s="539">
        <v>5000.66</v>
      </c>
      <c r="C8" s="513">
        <v>1</v>
      </c>
      <c r="D8" s="552">
        <v>18</v>
      </c>
      <c r="E8" s="555" t="s">
        <v>495</v>
      </c>
      <c r="F8" s="539">
        <v>4876.72</v>
      </c>
      <c r="G8" s="529">
        <v>0.975215271584151</v>
      </c>
      <c r="H8" s="517">
        <v>17</v>
      </c>
      <c r="I8" s="530">
        <v>0.94444444444444442</v>
      </c>
      <c r="J8" s="558">
        <v>123.94</v>
      </c>
      <c r="K8" s="529">
        <v>2.4784728415849108E-2</v>
      </c>
      <c r="L8" s="517">
        <v>1</v>
      </c>
      <c r="M8" s="530">
        <v>5.5555555555555552E-2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5C50ED4C-5CCC-4702-8E01-D5B50D7A108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4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630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7831.16</v>
      </c>
      <c r="N3" s="66">
        <f>SUBTOTAL(9,N7:N1048576)</f>
        <v>79</v>
      </c>
      <c r="O3" s="66">
        <f>SUBTOTAL(9,O7:O1048576)</f>
        <v>27</v>
      </c>
      <c r="P3" s="66">
        <f>SUBTOTAL(9,P7:P1048576)</f>
        <v>6967.79</v>
      </c>
      <c r="Q3" s="67">
        <f>IF(M3=0,0,P3/M3)</f>
        <v>0.88975196522609679</v>
      </c>
      <c r="R3" s="66">
        <f>SUBTOTAL(9,R7:R1048576)</f>
        <v>71</v>
      </c>
      <c r="S3" s="67">
        <f>IF(N3=0,0,R3/N3)</f>
        <v>0.89873417721518989</v>
      </c>
      <c r="T3" s="66">
        <f>SUBTOTAL(9,T7:T1048576)</f>
        <v>23</v>
      </c>
      <c r="U3" s="68">
        <f>IF(O3=0,0,T3/O3)</f>
        <v>0.85185185185185186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5" customHeight="1" x14ac:dyDescent="0.2">
      <c r="A7" s="564">
        <v>28</v>
      </c>
      <c r="B7" s="565" t="s">
        <v>485</v>
      </c>
      <c r="C7" s="565" t="s">
        <v>487</v>
      </c>
      <c r="D7" s="566" t="s">
        <v>628</v>
      </c>
      <c r="E7" s="567" t="s">
        <v>493</v>
      </c>
      <c r="F7" s="565" t="s">
        <v>486</v>
      </c>
      <c r="G7" s="565" t="s">
        <v>496</v>
      </c>
      <c r="H7" s="565" t="s">
        <v>455</v>
      </c>
      <c r="I7" s="565" t="s">
        <v>497</v>
      </c>
      <c r="J7" s="565" t="s">
        <v>498</v>
      </c>
      <c r="K7" s="565" t="s">
        <v>499</v>
      </c>
      <c r="L7" s="568">
        <v>263.26</v>
      </c>
      <c r="M7" s="568">
        <v>263.26</v>
      </c>
      <c r="N7" s="565">
        <v>1</v>
      </c>
      <c r="O7" s="569">
        <v>0.5</v>
      </c>
      <c r="P7" s="568"/>
      <c r="Q7" s="570">
        <v>0</v>
      </c>
      <c r="R7" s="565"/>
      <c r="S7" s="570">
        <v>0</v>
      </c>
      <c r="T7" s="569"/>
      <c r="U7" s="122">
        <v>0</v>
      </c>
    </row>
    <row r="8" spans="1:21" ht="14.45" customHeight="1" x14ac:dyDescent="0.2">
      <c r="A8" s="571">
        <v>28</v>
      </c>
      <c r="B8" s="572" t="s">
        <v>485</v>
      </c>
      <c r="C8" s="572" t="s">
        <v>487</v>
      </c>
      <c r="D8" s="573" t="s">
        <v>628</v>
      </c>
      <c r="E8" s="574" t="s">
        <v>493</v>
      </c>
      <c r="F8" s="572" t="s">
        <v>486</v>
      </c>
      <c r="G8" s="572" t="s">
        <v>500</v>
      </c>
      <c r="H8" s="572" t="s">
        <v>455</v>
      </c>
      <c r="I8" s="572" t="s">
        <v>501</v>
      </c>
      <c r="J8" s="572" t="s">
        <v>502</v>
      </c>
      <c r="K8" s="572" t="s">
        <v>503</v>
      </c>
      <c r="L8" s="575">
        <v>91.78</v>
      </c>
      <c r="M8" s="575">
        <v>183.56</v>
      </c>
      <c r="N8" s="572">
        <v>2</v>
      </c>
      <c r="O8" s="576">
        <v>1</v>
      </c>
      <c r="P8" s="575">
        <v>183.56</v>
      </c>
      <c r="Q8" s="577">
        <v>1</v>
      </c>
      <c r="R8" s="572">
        <v>2</v>
      </c>
      <c r="S8" s="577">
        <v>1</v>
      </c>
      <c r="T8" s="576">
        <v>1</v>
      </c>
      <c r="U8" s="578">
        <v>1</v>
      </c>
    </row>
    <row r="9" spans="1:21" ht="14.45" customHeight="1" x14ac:dyDescent="0.2">
      <c r="A9" s="571">
        <v>28</v>
      </c>
      <c r="B9" s="572" t="s">
        <v>485</v>
      </c>
      <c r="C9" s="572" t="s">
        <v>487</v>
      </c>
      <c r="D9" s="573" t="s">
        <v>628</v>
      </c>
      <c r="E9" s="574" t="s">
        <v>493</v>
      </c>
      <c r="F9" s="572" t="s">
        <v>486</v>
      </c>
      <c r="G9" s="572" t="s">
        <v>504</v>
      </c>
      <c r="H9" s="572" t="s">
        <v>455</v>
      </c>
      <c r="I9" s="572" t="s">
        <v>505</v>
      </c>
      <c r="J9" s="572" t="s">
        <v>506</v>
      </c>
      <c r="K9" s="572" t="s">
        <v>507</v>
      </c>
      <c r="L9" s="575">
        <v>42.54</v>
      </c>
      <c r="M9" s="575">
        <v>85.08</v>
      </c>
      <c r="N9" s="572">
        <v>2</v>
      </c>
      <c r="O9" s="576">
        <v>0.5</v>
      </c>
      <c r="P9" s="575">
        <v>85.08</v>
      </c>
      <c r="Q9" s="577">
        <v>1</v>
      </c>
      <c r="R9" s="572">
        <v>2</v>
      </c>
      <c r="S9" s="577">
        <v>1</v>
      </c>
      <c r="T9" s="576">
        <v>0.5</v>
      </c>
      <c r="U9" s="578">
        <v>1</v>
      </c>
    </row>
    <row r="10" spans="1:21" ht="14.45" customHeight="1" x14ac:dyDescent="0.2">
      <c r="A10" s="571">
        <v>28</v>
      </c>
      <c r="B10" s="572" t="s">
        <v>485</v>
      </c>
      <c r="C10" s="572" t="s">
        <v>487</v>
      </c>
      <c r="D10" s="573" t="s">
        <v>628</v>
      </c>
      <c r="E10" s="574" t="s">
        <v>493</v>
      </c>
      <c r="F10" s="572" t="s">
        <v>486</v>
      </c>
      <c r="G10" s="572" t="s">
        <v>508</v>
      </c>
      <c r="H10" s="572" t="s">
        <v>455</v>
      </c>
      <c r="I10" s="572" t="s">
        <v>509</v>
      </c>
      <c r="J10" s="572" t="s">
        <v>510</v>
      </c>
      <c r="K10" s="572" t="s">
        <v>511</v>
      </c>
      <c r="L10" s="575">
        <v>107.27</v>
      </c>
      <c r="M10" s="575">
        <v>214.54</v>
      </c>
      <c r="N10" s="572">
        <v>2</v>
      </c>
      <c r="O10" s="576">
        <v>0.5</v>
      </c>
      <c r="P10" s="575">
        <v>214.54</v>
      </c>
      <c r="Q10" s="577">
        <v>1</v>
      </c>
      <c r="R10" s="572">
        <v>2</v>
      </c>
      <c r="S10" s="577">
        <v>1</v>
      </c>
      <c r="T10" s="576">
        <v>0.5</v>
      </c>
      <c r="U10" s="578">
        <v>1</v>
      </c>
    </row>
    <row r="11" spans="1:21" ht="14.45" customHeight="1" x14ac:dyDescent="0.2">
      <c r="A11" s="571">
        <v>28</v>
      </c>
      <c r="B11" s="572" t="s">
        <v>485</v>
      </c>
      <c r="C11" s="572" t="s">
        <v>487</v>
      </c>
      <c r="D11" s="573" t="s">
        <v>628</v>
      </c>
      <c r="E11" s="574" t="s">
        <v>493</v>
      </c>
      <c r="F11" s="572" t="s">
        <v>486</v>
      </c>
      <c r="G11" s="572" t="s">
        <v>508</v>
      </c>
      <c r="H11" s="572" t="s">
        <v>455</v>
      </c>
      <c r="I11" s="572" t="s">
        <v>512</v>
      </c>
      <c r="J11" s="572" t="s">
        <v>510</v>
      </c>
      <c r="K11" s="572" t="s">
        <v>511</v>
      </c>
      <c r="L11" s="575">
        <v>107.27</v>
      </c>
      <c r="M11" s="575">
        <v>321.81</v>
      </c>
      <c r="N11" s="572">
        <v>3</v>
      </c>
      <c r="O11" s="576">
        <v>0.5</v>
      </c>
      <c r="P11" s="575"/>
      <c r="Q11" s="577">
        <v>0</v>
      </c>
      <c r="R11" s="572"/>
      <c r="S11" s="577">
        <v>0</v>
      </c>
      <c r="T11" s="576"/>
      <c r="U11" s="578">
        <v>0</v>
      </c>
    </row>
    <row r="12" spans="1:21" ht="14.45" customHeight="1" x14ac:dyDescent="0.2">
      <c r="A12" s="571">
        <v>28</v>
      </c>
      <c r="B12" s="572" t="s">
        <v>485</v>
      </c>
      <c r="C12" s="572" t="s">
        <v>487</v>
      </c>
      <c r="D12" s="573" t="s">
        <v>628</v>
      </c>
      <c r="E12" s="574" t="s">
        <v>495</v>
      </c>
      <c r="F12" s="572" t="s">
        <v>486</v>
      </c>
      <c r="G12" s="572" t="s">
        <v>513</v>
      </c>
      <c r="H12" s="572" t="s">
        <v>455</v>
      </c>
      <c r="I12" s="572" t="s">
        <v>514</v>
      </c>
      <c r="J12" s="572" t="s">
        <v>515</v>
      </c>
      <c r="K12" s="572" t="s">
        <v>516</v>
      </c>
      <c r="L12" s="575">
        <v>62.04</v>
      </c>
      <c r="M12" s="575">
        <v>124.08</v>
      </c>
      <c r="N12" s="572">
        <v>2</v>
      </c>
      <c r="O12" s="576">
        <v>0.5</v>
      </c>
      <c r="P12" s="575">
        <v>124.08</v>
      </c>
      <c r="Q12" s="577">
        <v>1</v>
      </c>
      <c r="R12" s="572">
        <v>2</v>
      </c>
      <c r="S12" s="577">
        <v>1</v>
      </c>
      <c r="T12" s="576">
        <v>0.5</v>
      </c>
      <c r="U12" s="578">
        <v>1</v>
      </c>
    </row>
    <row r="13" spans="1:21" ht="14.45" customHeight="1" x14ac:dyDescent="0.2">
      <c r="A13" s="571">
        <v>28</v>
      </c>
      <c r="B13" s="572" t="s">
        <v>485</v>
      </c>
      <c r="C13" s="572" t="s">
        <v>487</v>
      </c>
      <c r="D13" s="573" t="s">
        <v>628</v>
      </c>
      <c r="E13" s="574" t="s">
        <v>495</v>
      </c>
      <c r="F13" s="572" t="s">
        <v>486</v>
      </c>
      <c r="G13" s="572" t="s">
        <v>517</v>
      </c>
      <c r="H13" s="572" t="s">
        <v>455</v>
      </c>
      <c r="I13" s="572" t="s">
        <v>518</v>
      </c>
      <c r="J13" s="572" t="s">
        <v>519</v>
      </c>
      <c r="K13" s="572" t="s">
        <v>520</v>
      </c>
      <c r="L13" s="575">
        <v>80.23</v>
      </c>
      <c r="M13" s="575">
        <v>80.23</v>
      </c>
      <c r="N13" s="572">
        <v>1</v>
      </c>
      <c r="O13" s="576">
        <v>0.5</v>
      </c>
      <c r="P13" s="575">
        <v>80.23</v>
      </c>
      <c r="Q13" s="577">
        <v>1</v>
      </c>
      <c r="R13" s="572">
        <v>1</v>
      </c>
      <c r="S13" s="577">
        <v>1</v>
      </c>
      <c r="T13" s="576">
        <v>0.5</v>
      </c>
      <c r="U13" s="578">
        <v>1</v>
      </c>
    </row>
    <row r="14" spans="1:21" ht="14.45" customHeight="1" x14ac:dyDescent="0.2">
      <c r="A14" s="571">
        <v>28</v>
      </c>
      <c r="B14" s="572" t="s">
        <v>485</v>
      </c>
      <c r="C14" s="572" t="s">
        <v>487</v>
      </c>
      <c r="D14" s="573" t="s">
        <v>628</v>
      </c>
      <c r="E14" s="574" t="s">
        <v>495</v>
      </c>
      <c r="F14" s="572" t="s">
        <v>486</v>
      </c>
      <c r="G14" s="572" t="s">
        <v>521</v>
      </c>
      <c r="H14" s="572" t="s">
        <v>629</v>
      </c>
      <c r="I14" s="572" t="s">
        <v>522</v>
      </c>
      <c r="J14" s="572" t="s">
        <v>523</v>
      </c>
      <c r="K14" s="572" t="s">
        <v>524</v>
      </c>
      <c r="L14" s="575">
        <v>119.7</v>
      </c>
      <c r="M14" s="575">
        <v>239.4</v>
      </c>
      <c r="N14" s="572">
        <v>2</v>
      </c>
      <c r="O14" s="576">
        <v>0.5</v>
      </c>
      <c r="P14" s="575">
        <v>239.4</v>
      </c>
      <c r="Q14" s="577">
        <v>1</v>
      </c>
      <c r="R14" s="572">
        <v>2</v>
      </c>
      <c r="S14" s="577">
        <v>1</v>
      </c>
      <c r="T14" s="576">
        <v>0.5</v>
      </c>
      <c r="U14" s="578">
        <v>1</v>
      </c>
    </row>
    <row r="15" spans="1:21" ht="14.45" customHeight="1" x14ac:dyDescent="0.2">
      <c r="A15" s="571">
        <v>28</v>
      </c>
      <c r="B15" s="572" t="s">
        <v>485</v>
      </c>
      <c r="C15" s="572" t="s">
        <v>487</v>
      </c>
      <c r="D15" s="573" t="s">
        <v>628</v>
      </c>
      <c r="E15" s="574" t="s">
        <v>495</v>
      </c>
      <c r="F15" s="572" t="s">
        <v>486</v>
      </c>
      <c r="G15" s="572" t="s">
        <v>525</v>
      </c>
      <c r="H15" s="572" t="s">
        <v>629</v>
      </c>
      <c r="I15" s="572" t="s">
        <v>526</v>
      </c>
      <c r="J15" s="572" t="s">
        <v>527</v>
      </c>
      <c r="K15" s="572" t="s">
        <v>528</v>
      </c>
      <c r="L15" s="575">
        <v>117.55</v>
      </c>
      <c r="M15" s="575">
        <v>117.55</v>
      </c>
      <c r="N15" s="572">
        <v>1</v>
      </c>
      <c r="O15" s="576">
        <v>0.5</v>
      </c>
      <c r="P15" s="575">
        <v>117.55</v>
      </c>
      <c r="Q15" s="577">
        <v>1</v>
      </c>
      <c r="R15" s="572">
        <v>1</v>
      </c>
      <c r="S15" s="577">
        <v>1</v>
      </c>
      <c r="T15" s="576">
        <v>0.5</v>
      </c>
      <c r="U15" s="578">
        <v>1</v>
      </c>
    </row>
    <row r="16" spans="1:21" ht="14.45" customHeight="1" x14ac:dyDescent="0.2">
      <c r="A16" s="571">
        <v>28</v>
      </c>
      <c r="B16" s="572" t="s">
        <v>485</v>
      </c>
      <c r="C16" s="572" t="s">
        <v>487</v>
      </c>
      <c r="D16" s="573" t="s">
        <v>628</v>
      </c>
      <c r="E16" s="574" t="s">
        <v>495</v>
      </c>
      <c r="F16" s="572" t="s">
        <v>486</v>
      </c>
      <c r="G16" s="572" t="s">
        <v>529</v>
      </c>
      <c r="H16" s="572" t="s">
        <v>455</v>
      </c>
      <c r="I16" s="572" t="s">
        <v>530</v>
      </c>
      <c r="J16" s="572" t="s">
        <v>531</v>
      </c>
      <c r="K16" s="572" t="s">
        <v>532</v>
      </c>
      <c r="L16" s="575">
        <v>147.85</v>
      </c>
      <c r="M16" s="575">
        <v>147.85</v>
      </c>
      <c r="N16" s="572">
        <v>1</v>
      </c>
      <c r="O16" s="576">
        <v>0.5</v>
      </c>
      <c r="P16" s="575">
        <v>147.85</v>
      </c>
      <c r="Q16" s="577">
        <v>1</v>
      </c>
      <c r="R16" s="572">
        <v>1</v>
      </c>
      <c r="S16" s="577">
        <v>1</v>
      </c>
      <c r="T16" s="576">
        <v>0.5</v>
      </c>
      <c r="U16" s="578">
        <v>1</v>
      </c>
    </row>
    <row r="17" spans="1:21" ht="14.45" customHeight="1" x14ac:dyDescent="0.2">
      <c r="A17" s="571">
        <v>28</v>
      </c>
      <c r="B17" s="572" t="s">
        <v>485</v>
      </c>
      <c r="C17" s="572" t="s">
        <v>487</v>
      </c>
      <c r="D17" s="573" t="s">
        <v>628</v>
      </c>
      <c r="E17" s="574" t="s">
        <v>495</v>
      </c>
      <c r="F17" s="572" t="s">
        <v>486</v>
      </c>
      <c r="G17" s="572" t="s">
        <v>533</v>
      </c>
      <c r="H17" s="572" t="s">
        <v>455</v>
      </c>
      <c r="I17" s="572" t="s">
        <v>534</v>
      </c>
      <c r="J17" s="572" t="s">
        <v>535</v>
      </c>
      <c r="K17" s="572" t="s">
        <v>536</v>
      </c>
      <c r="L17" s="575">
        <v>52.87</v>
      </c>
      <c r="M17" s="575">
        <v>105.74</v>
      </c>
      <c r="N17" s="572">
        <v>2</v>
      </c>
      <c r="O17" s="576">
        <v>0.5</v>
      </c>
      <c r="P17" s="575">
        <v>105.74</v>
      </c>
      <c r="Q17" s="577">
        <v>1</v>
      </c>
      <c r="R17" s="572">
        <v>2</v>
      </c>
      <c r="S17" s="577">
        <v>1</v>
      </c>
      <c r="T17" s="576">
        <v>0.5</v>
      </c>
      <c r="U17" s="578">
        <v>1</v>
      </c>
    </row>
    <row r="18" spans="1:21" ht="14.45" customHeight="1" x14ac:dyDescent="0.2">
      <c r="A18" s="571">
        <v>28</v>
      </c>
      <c r="B18" s="572" t="s">
        <v>485</v>
      </c>
      <c r="C18" s="572" t="s">
        <v>487</v>
      </c>
      <c r="D18" s="573" t="s">
        <v>628</v>
      </c>
      <c r="E18" s="574" t="s">
        <v>495</v>
      </c>
      <c r="F18" s="572" t="s">
        <v>486</v>
      </c>
      <c r="G18" s="572" t="s">
        <v>533</v>
      </c>
      <c r="H18" s="572" t="s">
        <v>455</v>
      </c>
      <c r="I18" s="572" t="s">
        <v>537</v>
      </c>
      <c r="J18" s="572" t="s">
        <v>538</v>
      </c>
      <c r="K18" s="572" t="s">
        <v>539</v>
      </c>
      <c r="L18" s="575">
        <v>58.74</v>
      </c>
      <c r="M18" s="575">
        <v>117.48</v>
      </c>
      <c r="N18" s="572">
        <v>2</v>
      </c>
      <c r="O18" s="576">
        <v>1</v>
      </c>
      <c r="P18" s="575">
        <v>117.48</v>
      </c>
      <c r="Q18" s="577">
        <v>1</v>
      </c>
      <c r="R18" s="572">
        <v>2</v>
      </c>
      <c r="S18" s="577">
        <v>1</v>
      </c>
      <c r="T18" s="576">
        <v>1</v>
      </c>
      <c r="U18" s="578">
        <v>1</v>
      </c>
    </row>
    <row r="19" spans="1:21" ht="14.45" customHeight="1" x14ac:dyDescent="0.2">
      <c r="A19" s="571">
        <v>28</v>
      </c>
      <c r="B19" s="572" t="s">
        <v>485</v>
      </c>
      <c r="C19" s="572" t="s">
        <v>487</v>
      </c>
      <c r="D19" s="573" t="s">
        <v>628</v>
      </c>
      <c r="E19" s="574" t="s">
        <v>495</v>
      </c>
      <c r="F19" s="572" t="s">
        <v>486</v>
      </c>
      <c r="G19" s="572" t="s">
        <v>540</v>
      </c>
      <c r="H19" s="572" t="s">
        <v>455</v>
      </c>
      <c r="I19" s="572" t="s">
        <v>541</v>
      </c>
      <c r="J19" s="572" t="s">
        <v>542</v>
      </c>
      <c r="K19" s="572" t="s">
        <v>543</v>
      </c>
      <c r="L19" s="575">
        <v>91.11</v>
      </c>
      <c r="M19" s="575">
        <v>91.11</v>
      </c>
      <c r="N19" s="572">
        <v>1</v>
      </c>
      <c r="O19" s="576">
        <v>0.5</v>
      </c>
      <c r="P19" s="575">
        <v>91.11</v>
      </c>
      <c r="Q19" s="577">
        <v>1</v>
      </c>
      <c r="R19" s="572">
        <v>1</v>
      </c>
      <c r="S19" s="577">
        <v>1</v>
      </c>
      <c r="T19" s="576">
        <v>0.5</v>
      </c>
      <c r="U19" s="578">
        <v>1</v>
      </c>
    </row>
    <row r="20" spans="1:21" ht="14.45" customHeight="1" x14ac:dyDescent="0.2">
      <c r="A20" s="571">
        <v>28</v>
      </c>
      <c r="B20" s="572" t="s">
        <v>485</v>
      </c>
      <c r="C20" s="572" t="s">
        <v>487</v>
      </c>
      <c r="D20" s="573" t="s">
        <v>628</v>
      </c>
      <c r="E20" s="574" t="s">
        <v>495</v>
      </c>
      <c r="F20" s="572" t="s">
        <v>486</v>
      </c>
      <c r="G20" s="572" t="s">
        <v>544</v>
      </c>
      <c r="H20" s="572" t="s">
        <v>455</v>
      </c>
      <c r="I20" s="572" t="s">
        <v>545</v>
      </c>
      <c r="J20" s="572" t="s">
        <v>546</v>
      </c>
      <c r="K20" s="572" t="s">
        <v>547</v>
      </c>
      <c r="L20" s="575">
        <v>159.71</v>
      </c>
      <c r="M20" s="575">
        <v>319.42</v>
      </c>
      <c r="N20" s="572">
        <v>2</v>
      </c>
      <c r="O20" s="576">
        <v>0.5</v>
      </c>
      <c r="P20" s="575">
        <v>319.42</v>
      </c>
      <c r="Q20" s="577">
        <v>1</v>
      </c>
      <c r="R20" s="572">
        <v>2</v>
      </c>
      <c r="S20" s="577">
        <v>1</v>
      </c>
      <c r="T20" s="576">
        <v>0.5</v>
      </c>
      <c r="U20" s="578">
        <v>1</v>
      </c>
    </row>
    <row r="21" spans="1:21" ht="14.45" customHeight="1" x14ac:dyDescent="0.2">
      <c r="A21" s="571">
        <v>28</v>
      </c>
      <c r="B21" s="572" t="s">
        <v>485</v>
      </c>
      <c r="C21" s="572" t="s">
        <v>487</v>
      </c>
      <c r="D21" s="573" t="s">
        <v>628</v>
      </c>
      <c r="E21" s="574" t="s">
        <v>495</v>
      </c>
      <c r="F21" s="572" t="s">
        <v>486</v>
      </c>
      <c r="G21" s="572" t="s">
        <v>548</v>
      </c>
      <c r="H21" s="572" t="s">
        <v>455</v>
      </c>
      <c r="I21" s="572" t="s">
        <v>549</v>
      </c>
      <c r="J21" s="572" t="s">
        <v>550</v>
      </c>
      <c r="K21" s="572" t="s">
        <v>551</v>
      </c>
      <c r="L21" s="575">
        <v>35.25</v>
      </c>
      <c r="M21" s="575">
        <v>35.25</v>
      </c>
      <c r="N21" s="572">
        <v>1</v>
      </c>
      <c r="O21" s="576">
        <v>0.5</v>
      </c>
      <c r="P21" s="575">
        <v>35.25</v>
      </c>
      <c r="Q21" s="577">
        <v>1</v>
      </c>
      <c r="R21" s="572">
        <v>1</v>
      </c>
      <c r="S21" s="577">
        <v>1</v>
      </c>
      <c r="T21" s="576">
        <v>0.5</v>
      </c>
      <c r="U21" s="578">
        <v>1</v>
      </c>
    </row>
    <row r="22" spans="1:21" ht="14.45" customHeight="1" x14ac:dyDescent="0.2">
      <c r="A22" s="571">
        <v>28</v>
      </c>
      <c r="B22" s="572" t="s">
        <v>485</v>
      </c>
      <c r="C22" s="572" t="s">
        <v>487</v>
      </c>
      <c r="D22" s="573" t="s">
        <v>628</v>
      </c>
      <c r="E22" s="574" t="s">
        <v>495</v>
      </c>
      <c r="F22" s="572" t="s">
        <v>486</v>
      </c>
      <c r="G22" s="572" t="s">
        <v>552</v>
      </c>
      <c r="H22" s="572" t="s">
        <v>455</v>
      </c>
      <c r="I22" s="572" t="s">
        <v>553</v>
      </c>
      <c r="J22" s="572" t="s">
        <v>554</v>
      </c>
      <c r="K22" s="572" t="s">
        <v>555</v>
      </c>
      <c r="L22" s="575">
        <v>48.09</v>
      </c>
      <c r="M22" s="575">
        <v>48.09</v>
      </c>
      <c r="N22" s="572">
        <v>1</v>
      </c>
      <c r="O22" s="576">
        <v>0.5</v>
      </c>
      <c r="P22" s="575">
        <v>48.09</v>
      </c>
      <c r="Q22" s="577">
        <v>1</v>
      </c>
      <c r="R22" s="572">
        <v>1</v>
      </c>
      <c r="S22" s="577">
        <v>1</v>
      </c>
      <c r="T22" s="576">
        <v>0.5</v>
      </c>
      <c r="U22" s="578">
        <v>1</v>
      </c>
    </row>
    <row r="23" spans="1:21" ht="14.45" customHeight="1" x14ac:dyDescent="0.2">
      <c r="A23" s="571">
        <v>28</v>
      </c>
      <c r="B23" s="572" t="s">
        <v>485</v>
      </c>
      <c r="C23" s="572" t="s">
        <v>487</v>
      </c>
      <c r="D23" s="573" t="s">
        <v>628</v>
      </c>
      <c r="E23" s="574" t="s">
        <v>495</v>
      </c>
      <c r="F23" s="572" t="s">
        <v>486</v>
      </c>
      <c r="G23" s="572" t="s">
        <v>552</v>
      </c>
      <c r="H23" s="572" t="s">
        <v>455</v>
      </c>
      <c r="I23" s="572" t="s">
        <v>553</v>
      </c>
      <c r="J23" s="572" t="s">
        <v>554</v>
      </c>
      <c r="K23" s="572" t="s">
        <v>555</v>
      </c>
      <c r="L23" s="575">
        <v>42.14</v>
      </c>
      <c r="M23" s="575">
        <v>42.14</v>
      </c>
      <c r="N23" s="572">
        <v>1</v>
      </c>
      <c r="O23" s="576">
        <v>0.5</v>
      </c>
      <c r="P23" s="575">
        <v>42.14</v>
      </c>
      <c r="Q23" s="577">
        <v>1</v>
      </c>
      <c r="R23" s="572">
        <v>1</v>
      </c>
      <c r="S23" s="577">
        <v>1</v>
      </c>
      <c r="T23" s="576">
        <v>0.5</v>
      </c>
      <c r="U23" s="578">
        <v>1</v>
      </c>
    </row>
    <row r="24" spans="1:21" ht="14.45" customHeight="1" x14ac:dyDescent="0.2">
      <c r="A24" s="571">
        <v>28</v>
      </c>
      <c r="B24" s="572" t="s">
        <v>485</v>
      </c>
      <c r="C24" s="572" t="s">
        <v>487</v>
      </c>
      <c r="D24" s="573" t="s">
        <v>628</v>
      </c>
      <c r="E24" s="574" t="s">
        <v>495</v>
      </c>
      <c r="F24" s="572" t="s">
        <v>486</v>
      </c>
      <c r="G24" s="572" t="s">
        <v>552</v>
      </c>
      <c r="H24" s="572" t="s">
        <v>455</v>
      </c>
      <c r="I24" s="572" t="s">
        <v>556</v>
      </c>
      <c r="J24" s="572" t="s">
        <v>557</v>
      </c>
      <c r="K24" s="572" t="s">
        <v>558</v>
      </c>
      <c r="L24" s="575">
        <v>89.91</v>
      </c>
      <c r="M24" s="575">
        <v>89.91</v>
      </c>
      <c r="N24" s="572">
        <v>1</v>
      </c>
      <c r="O24" s="576">
        <v>0.5</v>
      </c>
      <c r="P24" s="575">
        <v>89.91</v>
      </c>
      <c r="Q24" s="577">
        <v>1</v>
      </c>
      <c r="R24" s="572">
        <v>1</v>
      </c>
      <c r="S24" s="577">
        <v>1</v>
      </c>
      <c r="T24" s="576">
        <v>0.5</v>
      </c>
      <c r="U24" s="578">
        <v>1</v>
      </c>
    </row>
    <row r="25" spans="1:21" ht="14.45" customHeight="1" x14ac:dyDescent="0.2">
      <c r="A25" s="571">
        <v>28</v>
      </c>
      <c r="B25" s="572" t="s">
        <v>485</v>
      </c>
      <c r="C25" s="572" t="s">
        <v>487</v>
      </c>
      <c r="D25" s="573" t="s">
        <v>628</v>
      </c>
      <c r="E25" s="574" t="s">
        <v>495</v>
      </c>
      <c r="F25" s="572" t="s">
        <v>486</v>
      </c>
      <c r="G25" s="572" t="s">
        <v>559</v>
      </c>
      <c r="H25" s="572" t="s">
        <v>455</v>
      </c>
      <c r="I25" s="572" t="s">
        <v>560</v>
      </c>
      <c r="J25" s="572" t="s">
        <v>561</v>
      </c>
      <c r="K25" s="572" t="s">
        <v>562</v>
      </c>
      <c r="L25" s="575">
        <v>111.72</v>
      </c>
      <c r="M25" s="575">
        <v>223.44</v>
      </c>
      <c r="N25" s="572">
        <v>2</v>
      </c>
      <c r="O25" s="576">
        <v>0.5</v>
      </c>
      <c r="P25" s="575">
        <v>223.44</v>
      </c>
      <c r="Q25" s="577">
        <v>1</v>
      </c>
      <c r="R25" s="572">
        <v>2</v>
      </c>
      <c r="S25" s="577">
        <v>1</v>
      </c>
      <c r="T25" s="576">
        <v>0.5</v>
      </c>
      <c r="U25" s="578">
        <v>1</v>
      </c>
    </row>
    <row r="26" spans="1:21" ht="14.45" customHeight="1" x14ac:dyDescent="0.2">
      <c r="A26" s="571">
        <v>28</v>
      </c>
      <c r="B26" s="572" t="s">
        <v>485</v>
      </c>
      <c r="C26" s="572" t="s">
        <v>487</v>
      </c>
      <c r="D26" s="573" t="s">
        <v>628</v>
      </c>
      <c r="E26" s="574" t="s">
        <v>495</v>
      </c>
      <c r="F26" s="572" t="s">
        <v>486</v>
      </c>
      <c r="G26" s="572" t="s">
        <v>563</v>
      </c>
      <c r="H26" s="572" t="s">
        <v>455</v>
      </c>
      <c r="I26" s="572" t="s">
        <v>564</v>
      </c>
      <c r="J26" s="572" t="s">
        <v>565</v>
      </c>
      <c r="K26" s="572" t="s">
        <v>520</v>
      </c>
      <c r="L26" s="575">
        <v>61.97</v>
      </c>
      <c r="M26" s="575">
        <v>61.97</v>
      </c>
      <c r="N26" s="572">
        <v>1</v>
      </c>
      <c r="O26" s="576">
        <v>0.5</v>
      </c>
      <c r="P26" s="575"/>
      <c r="Q26" s="577">
        <v>0</v>
      </c>
      <c r="R26" s="572"/>
      <c r="S26" s="577">
        <v>0</v>
      </c>
      <c r="T26" s="576"/>
      <c r="U26" s="578">
        <v>0</v>
      </c>
    </row>
    <row r="27" spans="1:21" ht="14.45" customHeight="1" x14ac:dyDescent="0.2">
      <c r="A27" s="571">
        <v>28</v>
      </c>
      <c r="B27" s="572" t="s">
        <v>485</v>
      </c>
      <c r="C27" s="572" t="s">
        <v>487</v>
      </c>
      <c r="D27" s="573" t="s">
        <v>628</v>
      </c>
      <c r="E27" s="574" t="s">
        <v>495</v>
      </c>
      <c r="F27" s="572" t="s">
        <v>486</v>
      </c>
      <c r="G27" s="572" t="s">
        <v>566</v>
      </c>
      <c r="H27" s="572" t="s">
        <v>455</v>
      </c>
      <c r="I27" s="572" t="s">
        <v>567</v>
      </c>
      <c r="J27" s="572" t="s">
        <v>568</v>
      </c>
      <c r="K27" s="572" t="s">
        <v>569</v>
      </c>
      <c r="L27" s="575">
        <v>86.43</v>
      </c>
      <c r="M27" s="575">
        <v>86.43</v>
      </c>
      <c r="N27" s="572">
        <v>1</v>
      </c>
      <c r="O27" s="576">
        <v>0.5</v>
      </c>
      <c r="P27" s="575">
        <v>86.43</v>
      </c>
      <c r="Q27" s="577">
        <v>1</v>
      </c>
      <c r="R27" s="572">
        <v>1</v>
      </c>
      <c r="S27" s="577">
        <v>1</v>
      </c>
      <c r="T27" s="576">
        <v>0.5</v>
      </c>
      <c r="U27" s="578">
        <v>1</v>
      </c>
    </row>
    <row r="28" spans="1:21" ht="14.45" customHeight="1" x14ac:dyDescent="0.2">
      <c r="A28" s="571">
        <v>28</v>
      </c>
      <c r="B28" s="572" t="s">
        <v>485</v>
      </c>
      <c r="C28" s="572" t="s">
        <v>487</v>
      </c>
      <c r="D28" s="573" t="s">
        <v>628</v>
      </c>
      <c r="E28" s="574" t="s">
        <v>495</v>
      </c>
      <c r="F28" s="572" t="s">
        <v>486</v>
      </c>
      <c r="G28" s="572" t="s">
        <v>570</v>
      </c>
      <c r="H28" s="572" t="s">
        <v>455</v>
      </c>
      <c r="I28" s="572" t="s">
        <v>571</v>
      </c>
      <c r="J28" s="572" t="s">
        <v>471</v>
      </c>
      <c r="K28" s="572" t="s">
        <v>572</v>
      </c>
      <c r="L28" s="575">
        <v>17.62</v>
      </c>
      <c r="M28" s="575">
        <v>17.62</v>
      </c>
      <c r="N28" s="572">
        <v>1</v>
      </c>
      <c r="O28" s="576">
        <v>0.5</v>
      </c>
      <c r="P28" s="575">
        <v>17.62</v>
      </c>
      <c r="Q28" s="577">
        <v>1</v>
      </c>
      <c r="R28" s="572">
        <v>1</v>
      </c>
      <c r="S28" s="577">
        <v>1</v>
      </c>
      <c r="T28" s="576">
        <v>0.5</v>
      </c>
      <c r="U28" s="578">
        <v>1</v>
      </c>
    </row>
    <row r="29" spans="1:21" ht="14.45" customHeight="1" x14ac:dyDescent="0.2">
      <c r="A29" s="571">
        <v>28</v>
      </c>
      <c r="B29" s="572" t="s">
        <v>485</v>
      </c>
      <c r="C29" s="572" t="s">
        <v>487</v>
      </c>
      <c r="D29" s="573" t="s">
        <v>628</v>
      </c>
      <c r="E29" s="574" t="s">
        <v>495</v>
      </c>
      <c r="F29" s="572" t="s">
        <v>486</v>
      </c>
      <c r="G29" s="572" t="s">
        <v>573</v>
      </c>
      <c r="H29" s="572" t="s">
        <v>455</v>
      </c>
      <c r="I29" s="572" t="s">
        <v>574</v>
      </c>
      <c r="J29" s="572" t="s">
        <v>575</v>
      </c>
      <c r="K29" s="572" t="s">
        <v>576</v>
      </c>
      <c r="L29" s="575">
        <v>174.59</v>
      </c>
      <c r="M29" s="575">
        <v>349.18</v>
      </c>
      <c r="N29" s="572">
        <v>2</v>
      </c>
      <c r="O29" s="576">
        <v>1</v>
      </c>
      <c r="P29" s="575">
        <v>349.18</v>
      </c>
      <c r="Q29" s="577">
        <v>1</v>
      </c>
      <c r="R29" s="572">
        <v>2</v>
      </c>
      <c r="S29" s="577">
        <v>1</v>
      </c>
      <c r="T29" s="576">
        <v>1</v>
      </c>
      <c r="U29" s="578">
        <v>1</v>
      </c>
    </row>
    <row r="30" spans="1:21" ht="14.45" customHeight="1" x14ac:dyDescent="0.2">
      <c r="A30" s="571">
        <v>28</v>
      </c>
      <c r="B30" s="572" t="s">
        <v>485</v>
      </c>
      <c r="C30" s="572" t="s">
        <v>487</v>
      </c>
      <c r="D30" s="573" t="s">
        <v>628</v>
      </c>
      <c r="E30" s="574" t="s">
        <v>495</v>
      </c>
      <c r="F30" s="572" t="s">
        <v>486</v>
      </c>
      <c r="G30" s="572" t="s">
        <v>577</v>
      </c>
      <c r="H30" s="572" t="s">
        <v>455</v>
      </c>
      <c r="I30" s="572" t="s">
        <v>578</v>
      </c>
      <c r="J30" s="572" t="s">
        <v>579</v>
      </c>
      <c r="K30" s="572" t="s">
        <v>580</v>
      </c>
      <c r="L30" s="575">
        <v>103.67</v>
      </c>
      <c r="M30" s="575">
        <v>207.34</v>
      </c>
      <c r="N30" s="572">
        <v>2</v>
      </c>
      <c r="O30" s="576">
        <v>1.5</v>
      </c>
      <c r="P30" s="575">
        <v>207.34</v>
      </c>
      <c r="Q30" s="577">
        <v>1</v>
      </c>
      <c r="R30" s="572">
        <v>2</v>
      </c>
      <c r="S30" s="577">
        <v>1</v>
      </c>
      <c r="T30" s="576">
        <v>1.5</v>
      </c>
      <c r="U30" s="578">
        <v>1</v>
      </c>
    </row>
    <row r="31" spans="1:21" ht="14.45" customHeight="1" x14ac:dyDescent="0.2">
      <c r="A31" s="571">
        <v>28</v>
      </c>
      <c r="B31" s="572" t="s">
        <v>485</v>
      </c>
      <c r="C31" s="572" t="s">
        <v>487</v>
      </c>
      <c r="D31" s="573" t="s">
        <v>628</v>
      </c>
      <c r="E31" s="574" t="s">
        <v>495</v>
      </c>
      <c r="F31" s="572" t="s">
        <v>486</v>
      </c>
      <c r="G31" s="572" t="s">
        <v>581</v>
      </c>
      <c r="H31" s="572" t="s">
        <v>455</v>
      </c>
      <c r="I31" s="572" t="s">
        <v>582</v>
      </c>
      <c r="J31" s="572" t="s">
        <v>583</v>
      </c>
      <c r="K31" s="572" t="s">
        <v>584</v>
      </c>
      <c r="L31" s="575">
        <v>87.67</v>
      </c>
      <c r="M31" s="575">
        <v>87.67</v>
      </c>
      <c r="N31" s="572">
        <v>1</v>
      </c>
      <c r="O31" s="576">
        <v>0.5</v>
      </c>
      <c r="P31" s="575">
        <v>87.67</v>
      </c>
      <c r="Q31" s="577">
        <v>1</v>
      </c>
      <c r="R31" s="572">
        <v>1</v>
      </c>
      <c r="S31" s="577">
        <v>1</v>
      </c>
      <c r="T31" s="576">
        <v>0.5</v>
      </c>
      <c r="U31" s="578">
        <v>1</v>
      </c>
    </row>
    <row r="32" spans="1:21" ht="14.45" customHeight="1" x14ac:dyDescent="0.2">
      <c r="A32" s="571">
        <v>28</v>
      </c>
      <c r="B32" s="572" t="s">
        <v>485</v>
      </c>
      <c r="C32" s="572" t="s">
        <v>487</v>
      </c>
      <c r="D32" s="573" t="s">
        <v>628</v>
      </c>
      <c r="E32" s="574" t="s">
        <v>495</v>
      </c>
      <c r="F32" s="572" t="s">
        <v>486</v>
      </c>
      <c r="G32" s="572" t="s">
        <v>585</v>
      </c>
      <c r="H32" s="572" t="s">
        <v>455</v>
      </c>
      <c r="I32" s="572" t="s">
        <v>586</v>
      </c>
      <c r="J32" s="572" t="s">
        <v>587</v>
      </c>
      <c r="K32" s="572" t="s">
        <v>588</v>
      </c>
      <c r="L32" s="575">
        <v>0</v>
      </c>
      <c r="M32" s="575">
        <v>0</v>
      </c>
      <c r="N32" s="572">
        <v>1</v>
      </c>
      <c r="O32" s="576">
        <v>0.5</v>
      </c>
      <c r="P32" s="575">
        <v>0</v>
      </c>
      <c r="Q32" s="577"/>
      <c r="R32" s="572">
        <v>1</v>
      </c>
      <c r="S32" s="577">
        <v>1</v>
      </c>
      <c r="T32" s="576">
        <v>0.5</v>
      </c>
      <c r="U32" s="578">
        <v>1</v>
      </c>
    </row>
    <row r="33" spans="1:21" ht="14.45" customHeight="1" x14ac:dyDescent="0.2">
      <c r="A33" s="571">
        <v>28</v>
      </c>
      <c r="B33" s="572" t="s">
        <v>485</v>
      </c>
      <c r="C33" s="572" t="s">
        <v>487</v>
      </c>
      <c r="D33" s="573" t="s">
        <v>628</v>
      </c>
      <c r="E33" s="574" t="s">
        <v>495</v>
      </c>
      <c r="F33" s="572" t="s">
        <v>486</v>
      </c>
      <c r="G33" s="572" t="s">
        <v>589</v>
      </c>
      <c r="H33" s="572" t="s">
        <v>629</v>
      </c>
      <c r="I33" s="572" t="s">
        <v>590</v>
      </c>
      <c r="J33" s="572" t="s">
        <v>591</v>
      </c>
      <c r="K33" s="572" t="s">
        <v>592</v>
      </c>
      <c r="L33" s="575">
        <v>63.75</v>
      </c>
      <c r="M33" s="575">
        <v>63.75</v>
      </c>
      <c r="N33" s="572">
        <v>1</v>
      </c>
      <c r="O33" s="576">
        <v>0.5</v>
      </c>
      <c r="P33" s="575">
        <v>63.75</v>
      </c>
      <c r="Q33" s="577">
        <v>1</v>
      </c>
      <c r="R33" s="572">
        <v>1</v>
      </c>
      <c r="S33" s="577">
        <v>1</v>
      </c>
      <c r="T33" s="576">
        <v>0.5</v>
      </c>
      <c r="U33" s="578">
        <v>1</v>
      </c>
    </row>
    <row r="34" spans="1:21" ht="14.45" customHeight="1" x14ac:dyDescent="0.2">
      <c r="A34" s="571">
        <v>28</v>
      </c>
      <c r="B34" s="572" t="s">
        <v>485</v>
      </c>
      <c r="C34" s="572" t="s">
        <v>487</v>
      </c>
      <c r="D34" s="573" t="s">
        <v>628</v>
      </c>
      <c r="E34" s="574" t="s">
        <v>495</v>
      </c>
      <c r="F34" s="572" t="s">
        <v>486</v>
      </c>
      <c r="G34" s="572" t="s">
        <v>593</v>
      </c>
      <c r="H34" s="572" t="s">
        <v>455</v>
      </c>
      <c r="I34" s="572" t="s">
        <v>594</v>
      </c>
      <c r="J34" s="572" t="s">
        <v>595</v>
      </c>
      <c r="K34" s="572" t="s">
        <v>596</v>
      </c>
      <c r="L34" s="575">
        <v>68.819999999999993</v>
      </c>
      <c r="M34" s="575">
        <v>137.63999999999999</v>
      </c>
      <c r="N34" s="572">
        <v>2</v>
      </c>
      <c r="O34" s="576">
        <v>1</v>
      </c>
      <c r="P34" s="575">
        <v>137.63999999999999</v>
      </c>
      <c r="Q34" s="577">
        <v>1</v>
      </c>
      <c r="R34" s="572">
        <v>2</v>
      </c>
      <c r="S34" s="577">
        <v>1</v>
      </c>
      <c r="T34" s="576">
        <v>1</v>
      </c>
      <c r="U34" s="578">
        <v>1</v>
      </c>
    </row>
    <row r="35" spans="1:21" ht="14.45" customHeight="1" x14ac:dyDescent="0.2">
      <c r="A35" s="571">
        <v>28</v>
      </c>
      <c r="B35" s="572" t="s">
        <v>485</v>
      </c>
      <c r="C35" s="572" t="s">
        <v>487</v>
      </c>
      <c r="D35" s="573" t="s">
        <v>628</v>
      </c>
      <c r="E35" s="574" t="s">
        <v>495</v>
      </c>
      <c r="F35" s="572" t="s">
        <v>486</v>
      </c>
      <c r="G35" s="572" t="s">
        <v>597</v>
      </c>
      <c r="H35" s="572" t="s">
        <v>455</v>
      </c>
      <c r="I35" s="572" t="s">
        <v>598</v>
      </c>
      <c r="J35" s="572" t="s">
        <v>599</v>
      </c>
      <c r="K35" s="572" t="s">
        <v>600</v>
      </c>
      <c r="L35" s="575">
        <v>61.97</v>
      </c>
      <c r="M35" s="575">
        <v>61.97</v>
      </c>
      <c r="N35" s="572">
        <v>1</v>
      </c>
      <c r="O35" s="576">
        <v>0.5</v>
      </c>
      <c r="P35" s="575"/>
      <c r="Q35" s="577">
        <v>0</v>
      </c>
      <c r="R35" s="572"/>
      <c r="S35" s="577">
        <v>0</v>
      </c>
      <c r="T35" s="576"/>
      <c r="U35" s="578">
        <v>0</v>
      </c>
    </row>
    <row r="36" spans="1:21" ht="14.45" customHeight="1" x14ac:dyDescent="0.2">
      <c r="A36" s="571">
        <v>28</v>
      </c>
      <c r="B36" s="572" t="s">
        <v>485</v>
      </c>
      <c r="C36" s="572" t="s">
        <v>487</v>
      </c>
      <c r="D36" s="573" t="s">
        <v>628</v>
      </c>
      <c r="E36" s="574" t="s">
        <v>495</v>
      </c>
      <c r="F36" s="572" t="s">
        <v>486</v>
      </c>
      <c r="G36" s="572" t="s">
        <v>508</v>
      </c>
      <c r="H36" s="572" t="s">
        <v>455</v>
      </c>
      <c r="I36" s="572" t="s">
        <v>509</v>
      </c>
      <c r="J36" s="572" t="s">
        <v>510</v>
      </c>
      <c r="K36" s="572" t="s">
        <v>511</v>
      </c>
      <c r="L36" s="575">
        <v>107.27</v>
      </c>
      <c r="M36" s="575">
        <v>2145.4</v>
      </c>
      <c r="N36" s="572">
        <v>20</v>
      </c>
      <c r="O36" s="576">
        <v>3.5</v>
      </c>
      <c r="P36" s="575">
        <v>2145.4</v>
      </c>
      <c r="Q36" s="577">
        <v>1</v>
      </c>
      <c r="R36" s="572">
        <v>20</v>
      </c>
      <c r="S36" s="577">
        <v>1</v>
      </c>
      <c r="T36" s="576">
        <v>3.5</v>
      </c>
      <c r="U36" s="578">
        <v>1</v>
      </c>
    </row>
    <row r="37" spans="1:21" ht="14.45" customHeight="1" x14ac:dyDescent="0.2">
      <c r="A37" s="571">
        <v>28</v>
      </c>
      <c r="B37" s="572" t="s">
        <v>485</v>
      </c>
      <c r="C37" s="572" t="s">
        <v>487</v>
      </c>
      <c r="D37" s="573" t="s">
        <v>628</v>
      </c>
      <c r="E37" s="574" t="s">
        <v>492</v>
      </c>
      <c r="F37" s="572" t="s">
        <v>486</v>
      </c>
      <c r="G37" s="572" t="s">
        <v>601</v>
      </c>
      <c r="H37" s="572" t="s">
        <v>455</v>
      </c>
      <c r="I37" s="572" t="s">
        <v>602</v>
      </c>
      <c r="J37" s="572" t="s">
        <v>603</v>
      </c>
      <c r="K37" s="572" t="s">
        <v>604</v>
      </c>
      <c r="L37" s="575">
        <v>0</v>
      </c>
      <c r="M37" s="575">
        <v>0</v>
      </c>
      <c r="N37" s="572">
        <v>1</v>
      </c>
      <c r="O37" s="576">
        <v>1</v>
      </c>
      <c r="P37" s="575"/>
      <c r="Q37" s="577"/>
      <c r="R37" s="572"/>
      <c r="S37" s="577">
        <v>0</v>
      </c>
      <c r="T37" s="576"/>
      <c r="U37" s="578">
        <v>0</v>
      </c>
    </row>
    <row r="38" spans="1:21" ht="14.45" customHeight="1" x14ac:dyDescent="0.2">
      <c r="A38" s="571">
        <v>28</v>
      </c>
      <c r="B38" s="572" t="s">
        <v>485</v>
      </c>
      <c r="C38" s="572" t="s">
        <v>487</v>
      </c>
      <c r="D38" s="573" t="s">
        <v>628</v>
      </c>
      <c r="E38" s="574" t="s">
        <v>492</v>
      </c>
      <c r="F38" s="572" t="s">
        <v>486</v>
      </c>
      <c r="G38" s="572" t="s">
        <v>605</v>
      </c>
      <c r="H38" s="572" t="s">
        <v>629</v>
      </c>
      <c r="I38" s="572" t="s">
        <v>606</v>
      </c>
      <c r="J38" s="572" t="s">
        <v>607</v>
      </c>
      <c r="K38" s="572" t="s">
        <v>608</v>
      </c>
      <c r="L38" s="575">
        <v>154.36000000000001</v>
      </c>
      <c r="M38" s="575">
        <v>154.36000000000001</v>
      </c>
      <c r="N38" s="572">
        <v>1</v>
      </c>
      <c r="O38" s="576">
        <v>1</v>
      </c>
      <c r="P38" s="575"/>
      <c r="Q38" s="577">
        <v>0</v>
      </c>
      <c r="R38" s="572"/>
      <c r="S38" s="577">
        <v>0</v>
      </c>
      <c r="T38" s="576"/>
      <c r="U38" s="578">
        <v>0</v>
      </c>
    </row>
    <row r="39" spans="1:21" ht="14.45" customHeight="1" x14ac:dyDescent="0.2">
      <c r="A39" s="571">
        <v>28</v>
      </c>
      <c r="B39" s="572" t="s">
        <v>485</v>
      </c>
      <c r="C39" s="572" t="s">
        <v>487</v>
      </c>
      <c r="D39" s="573" t="s">
        <v>628</v>
      </c>
      <c r="E39" s="574" t="s">
        <v>494</v>
      </c>
      <c r="F39" s="572" t="s">
        <v>486</v>
      </c>
      <c r="G39" s="572" t="s">
        <v>609</v>
      </c>
      <c r="H39" s="572" t="s">
        <v>455</v>
      </c>
      <c r="I39" s="572" t="s">
        <v>610</v>
      </c>
      <c r="J39" s="572" t="s">
        <v>611</v>
      </c>
      <c r="K39" s="572" t="s">
        <v>612</v>
      </c>
      <c r="L39" s="575">
        <v>96.04</v>
      </c>
      <c r="M39" s="575">
        <v>96.04</v>
      </c>
      <c r="N39" s="572">
        <v>1</v>
      </c>
      <c r="O39" s="576">
        <v>0.5</v>
      </c>
      <c r="P39" s="575">
        <v>96.04</v>
      </c>
      <c r="Q39" s="577">
        <v>1</v>
      </c>
      <c r="R39" s="572">
        <v>1</v>
      </c>
      <c r="S39" s="577">
        <v>1</v>
      </c>
      <c r="T39" s="576">
        <v>0.5</v>
      </c>
      <c r="U39" s="578">
        <v>1</v>
      </c>
    </row>
    <row r="40" spans="1:21" ht="14.45" customHeight="1" x14ac:dyDescent="0.2">
      <c r="A40" s="571">
        <v>28</v>
      </c>
      <c r="B40" s="572" t="s">
        <v>485</v>
      </c>
      <c r="C40" s="572" t="s">
        <v>487</v>
      </c>
      <c r="D40" s="573" t="s">
        <v>628</v>
      </c>
      <c r="E40" s="574" t="s">
        <v>494</v>
      </c>
      <c r="F40" s="572" t="s">
        <v>486</v>
      </c>
      <c r="G40" s="572" t="s">
        <v>613</v>
      </c>
      <c r="H40" s="572" t="s">
        <v>455</v>
      </c>
      <c r="I40" s="572" t="s">
        <v>614</v>
      </c>
      <c r="J40" s="572" t="s">
        <v>615</v>
      </c>
      <c r="K40" s="572" t="s">
        <v>616</v>
      </c>
      <c r="L40" s="575">
        <v>0</v>
      </c>
      <c r="M40" s="575">
        <v>0</v>
      </c>
      <c r="N40" s="572">
        <v>1</v>
      </c>
      <c r="O40" s="576">
        <v>0.5</v>
      </c>
      <c r="P40" s="575">
        <v>0</v>
      </c>
      <c r="Q40" s="577"/>
      <c r="R40" s="572">
        <v>1</v>
      </c>
      <c r="S40" s="577">
        <v>1</v>
      </c>
      <c r="T40" s="576">
        <v>0.5</v>
      </c>
      <c r="U40" s="578">
        <v>1</v>
      </c>
    </row>
    <row r="41" spans="1:21" ht="14.45" customHeight="1" x14ac:dyDescent="0.2">
      <c r="A41" s="571">
        <v>28</v>
      </c>
      <c r="B41" s="572" t="s">
        <v>485</v>
      </c>
      <c r="C41" s="572" t="s">
        <v>487</v>
      </c>
      <c r="D41" s="573" t="s">
        <v>628</v>
      </c>
      <c r="E41" s="574" t="s">
        <v>494</v>
      </c>
      <c r="F41" s="572" t="s">
        <v>486</v>
      </c>
      <c r="G41" s="572" t="s">
        <v>563</v>
      </c>
      <c r="H41" s="572" t="s">
        <v>455</v>
      </c>
      <c r="I41" s="572" t="s">
        <v>564</v>
      </c>
      <c r="J41" s="572" t="s">
        <v>565</v>
      </c>
      <c r="K41" s="572" t="s">
        <v>520</v>
      </c>
      <c r="L41" s="575">
        <v>61.97</v>
      </c>
      <c r="M41" s="575">
        <v>61.97</v>
      </c>
      <c r="N41" s="572">
        <v>1</v>
      </c>
      <c r="O41" s="576">
        <v>0.5</v>
      </c>
      <c r="P41" s="575">
        <v>61.97</v>
      </c>
      <c r="Q41" s="577">
        <v>1</v>
      </c>
      <c r="R41" s="572">
        <v>1</v>
      </c>
      <c r="S41" s="577">
        <v>1</v>
      </c>
      <c r="T41" s="576">
        <v>0.5</v>
      </c>
      <c r="U41" s="578">
        <v>1</v>
      </c>
    </row>
    <row r="42" spans="1:21" ht="14.45" customHeight="1" x14ac:dyDescent="0.2">
      <c r="A42" s="571">
        <v>28</v>
      </c>
      <c r="B42" s="572" t="s">
        <v>485</v>
      </c>
      <c r="C42" s="572" t="s">
        <v>487</v>
      </c>
      <c r="D42" s="573" t="s">
        <v>628</v>
      </c>
      <c r="E42" s="574" t="s">
        <v>494</v>
      </c>
      <c r="F42" s="572" t="s">
        <v>486</v>
      </c>
      <c r="G42" s="572" t="s">
        <v>504</v>
      </c>
      <c r="H42" s="572" t="s">
        <v>455</v>
      </c>
      <c r="I42" s="572" t="s">
        <v>505</v>
      </c>
      <c r="J42" s="572" t="s">
        <v>506</v>
      </c>
      <c r="K42" s="572" t="s">
        <v>507</v>
      </c>
      <c r="L42" s="575">
        <v>42.54</v>
      </c>
      <c r="M42" s="575">
        <v>85.08</v>
      </c>
      <c r="N42" s="572">
        <v>2</v>
      </c>
      <c r="O42" s="576">
        <v>0.5</v>
      </c>
      <c r="P42" s="575">
        <v>85.08</v>
      </c>
      <c r="Q42" s="577">
        <v>1</v>
      </c>
      <c r="R42" s="572">
        <v>2</v>
      </c>
      <c r="S42" s="577">
        <v>1</v>
      </c>
      <c r="T42" s="576">
        <v>0.5</v>
      </c>
      <c r="U42" s="578">
        <v>1</v>
      </c>
    </row>
    <row r="43" spans="1:21" ht="14.45" customHeight="1" x14ac:dyDescent="0.2">
      <c r="A43" s="571">
        <v>28</v>
      </c>
      <c r="B43" s="572" t="s">
        <v>485</v>
      </c>
      <c r="C43" s="572" t="s">
        <v>487</v>
      </c>
      <c r="D43" s="573" t="s">
        <v>628</v>
      </c>
      <c r="E43" s="574" t="s">
        <v>494</v>
      </c>
      <c r="F43" s="572" t="s">
        <v>486</v>
      </c>
      <c r="G43" s="572" t="s">
        <v>601</v>
      </c>
      <c r="H43" s="572" t="s">
        <v>455</v>
      </c>
      <c r="I43" s="572" t="s">
        <v>617</v>
      </c>
      <c r="J43" s="572" t="s">
        <v>618</v>
      </c>
      <c r="K43" s="572" t="s">
        <v>619</v>
      </c>
      <c r="L43" s="575">
        <v>0</v>
      </c>
      <c r="M43" s="575">
        <v>0</v>
      </c>
      <c r="N43" s="572">
        <v>1</v>
      </c>
      <c r="O43" s="576">
        <v>0.5</v>
      </c>
      <c r="P43" s="575">
        <v>0</v>
      </c>
      <c r="Q43" s="577"/>
      <c r="R43" s="572">
        <v>1</v>
      </c>
      <c r="S43" s="577">
        <v>1</v>
      </c>
      <c r="T43" s="576">
        <v>0.5</v>
      </c>
      <c r="U43" s="578">
        <v>1</v>
      </c>
    </row>
    <row r="44" spans="1:21" ht="14.45" customHeight="1" x14ac:dyDescent="0.2">
      <c r="A44" s="571">
        <v>28</v>
      </c>
      <c r="B44" s="572" t="s">
        <v>485</v>
      </c>
      <c r="C44" s="572" t="s">
        <v>487</v>
      </c>
      <c r="D44" s="573" t="s">
        <v>628</v>
      </c>
      <c r="E44" s="574" t="s">
        <v>494</v>
      </c>
      <c r="F44" s="572" t="s">
        <v>486</v>
      </c>
      <c r="G44" s="572" t="s">
        <v>620</v>
      </c>
      <c r="H44" s="572" t="s">
        <v>629</v>
      </c>
      <c r="I44" s="572" t="s">
        <v>621</v>
      </c>
      <c r="J44" s="572" t="s">
        <v>622</v>
      </c>
      <c r="K44" s="572" t="s">
        <v>623</v>
      </c>
      <c r="L44" s="575">
        <v>84.18</v>
      </c>
      <c r="M44" s="575">
        <v>252.54000000000002</v>
      </c>
      <c r="N44" s="572">
        <v>3</v>
      </c>
      <c r="O44" s="576">
        <v>0.5</v>
      </c>
      <c r="P44" s="575">
        <v>252.54000000000002</v>
      </c>
      <c r="Q44" s="577">
        <v>1</v>
      </c>
      <c r="R44" s="572">
        <v>3</v>
      </c>
      <c r="S44" s="577">
        <v>1</v>
      </c>
      <c r="T44" s="576">
        <v>0.5</v>
      </c>
      <c r="U44" s="578">
        <v>1</v>
      </c>
    </row>
    <row r="45" spans="1:21" ht="14.45" customHeight="1" x14ac:dyDescent="0.2">
      <c r="A45" s="571">
        <v>28</v>
      </c>
      <c r="B45" s="572" t="s">
        <v>485</v>
      </c>
      <c r="C45" s="572" t="s">
        <v>487</v>
      </c>
      <c r="D45" s="573" t="s">
        <v>628</v>
      </c>
      <c r="E45" s="574" t="s">
        <v>494</v>
      </c>
      <c r="F45" s="572" t="s">
        <v>486</v>
      </c>
      <c r="G45" s="572" t="s">
        <v>624</v>
      </c>
      <c r="H45" s="572" t="s">
        <v>455</v>
      </c>
      <c r="I45" s="572" t="s">
        <v>625</v>
      </c>
      <c r="J45" s="572" t="s">
        <v>626</v>
      </c>
      <c r="K45" s="572" t="s">
        <v>627</v>
      </c>
      <c r="L45" s="575">
        <v>299.24</v>
      </c>
      <c r="M45" s="575">
        <v>897.72</v>
      </c>
      <c r="N45" s="572">
        <v>3</v>
      </c>
      <c r="O45" s="576">
        <v>0.5</v>
      </c>
      <c r="P45" s="575">
        <v>897.72</v>
      </c>
      <c r="Q45" s="577">
        <v>1</v>
      </c>
      <c r="R45" s="572">
        <v>3</v>
      </c>
      <c r="S45" s="577">
        <v>1</v>
      </c>
      <c r="T45" s="576">
        <v>0.5</v>
      </c>
      <c r="U45" s="578">
        <v>1</v>
      </c>
    </row>
    <row r="46" spans="1:21" ht="14.45" customHeight="1" thickBot="1" x14ac:dyDescent="0.25">
      <c r="A46" s="579">
        <v>28</v>
      </c>
      <c r="B46" s="580" t="s">
        <v>485</v>
      </c>
      <c r="C46" s="580" t="s">
        <v>487</v>
      </c>
      <c r="D46" s="581" t="s">
        <v>628</v>
      </c>
      <c r="E46" s="582" t="s">
        <v>494</v>
      </c>
      <c r="F46" s="580" t="s">
        <v>486</v>
      </c>
      <c r="G46" s="580" t="s">
        <v>508</v>
      </c>
      <c r="H46" s="580" t="s">
        <v>455</v>
      </c>
      <c r="I46" s="580" t="s">
        <v>512</v>
      </c>
      <c r="J46" s="580" t="s">
        <v>510</v>
      </c>
      <c r="K46" s="580" t="s">
        <v>511</v>
      </c>
      <c r="L46" s="583">
        <v>107.27</v>
      </c>
      <c r="M46" s="583">
        <v>214.54</v>
      </c>
      <c r="N46" s="580">
        <v>2</v>
      </c>
      <c r="O46" s="584">
        <v>0.5</v>
      </c>
      <c r="P46" s="583">
        <v>214.54</v>
      </c>
      <c r="Q46" s="585">
        <v>1</v>
      </c>
      <c r="R46" s="580">
        <v>2</v>
      </c>
      <c r="S46" s="585">
        <v>1</v>
      </c>
      <c r="T46" s="584">
        <v>0.5</v>
      </c>
      <c r="U46" s="586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27D33A8E-D434-4ED0-9EAC-FF4D3A33C3F6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631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7" t="s">
        <v>160</v>
      </c>
      <c r="B4" s="588" t="s">
        <v>14</v>
      </c>
      <c r="C4" s="589" t="s">
        <v>2</v>
      </c>
      <c r="D4" s="588" t="s">
        <v>14</v>
      </c>
      <c r="E4" s="589" t="s">
        <v>2</v>
      </c>
      <c r="F4" s="590" t="s">
        <v>14</v>
      </c>
    </row>
    <row r="5" spans="1:6" ht="14.45" customHeight="1" x14ac:dyDescent="0.2">
      <c r="A5" s="603" t="s">
        <v>495</v>
      </c>
      <c r="B5" s="116">
        <v>86.43</v>
      </c>
      <c r="C5" s="570">
        <v>0.17042967286494587</v>
      </c>
      <c r="D5" s="116">
        <v>420.70000000000005</v>
      </c>
      <c r="E5" s="570">
        <v>0.82957032713505419</v>
      </c>
      <c r="F5" s="591">
        <v>507.13000000000005</v>
      </c>
    </row>
    <row r="6" spans="1:6" ht="14.45" customHeight="1" x14ac:dyDescent="0.2">
      <c r="A6" s="604" t="s">
        <v>494</v>
      </c>
      <c r="B6" s="592">
        <v>0</v>
      </c>
      <c r="C6" s="577">
        <v>0</v>
      </c>
      <c r="D6" s="592">
        <v>252.54000000000002</v>
      </c>
      <c r="E6" s="577">
        <v>1</v>
      </c>
      <c r="F6" s="593">
        <v>252.54000000000002</v>
      </c>
    </row>
    <row r="7" spans="1:6" ht="14.45" customHeight="1" thickBot="1" x14ac:dyDescent="0.25">
      <c r="A7" s="605" t="s">
        <v>492</v>
      </c>
      <c r="B7" s="596">
        <v>0</v>
      </c>
      <c r="C7" s="597">
        <v>0</v>
      </c>
      <c r="D7" s="596">
        <v>154.36000000000001</v>
      </c>
      <c r="E7" s="597">
        <v>1</v>
      </c>
      <c r="F7" s="598">
        <v>154.36000000000001</v>
      </c>
    </row>
    <row r="8" spans="1:6" ht="14.45" customHeight="1" thickBot="1" x14ac:dyDescent="0.25">
      <c r="A8" s="599" t="s">
        <v>3</v>
      </c>
      <c r="B8" s="600">
        <v>86.43</v>
      </c>
      <c r="C8" s="601">
        <v>9.4559259542903409E-2</v>
      </c>
      <c r="D8" s="600">
        <v>827.60000000000014</v>
      </c>
      <c r="E8" s="601">
        <v>0.90544074045709677</v>
      </c>
      <c r="F8" s="602">
        <v>914.03</v>
      </c>
    </row>
    <row r="9" spans="1:6" ht="14.45" customHeight="1" thickBot="1" x14ac:dyDescent="0.25"/>
    <row r="10" spans="1:6" ht="14.45" customHeight="1" x14ac:dyDescent="0.2">
      <c r="A10" s="603" t="s">
        <v>632</v>
      </c>
      <c r="B10" s="116">
        <v>86.43</v>
      </c>
      <c r="C10" s="570">
        <v>1</v>
      </c>
      <c r="D10" s="116"/>
      <c r="E10" s="570">
        <v>0</v>
      </c>
      <c r="F10" s="591">
        <v>86.43</v>
      </c>
    </row>
    <row r="11" spans="1:6" ht="14.45" customHeight="1" x14ac:dyDescent="0.2">
      <c r="A11" s="604" t="s">
        <v>633</v>
      </c>
      <c r="B11" s="592"/>
      <c r="C11" s="577">
        <v>0</v>
      </c>
      <c r="D11" s="592">
        <v>154.36000000000001</v>
      </c>
      <c r="E11" s="577">
        <v>1</v>
      </c>
      <c r="F11" s="593">
        <v>154.36000000000001</v>
      </c>
    </row>
    <row r="12" spans="1:6" ht="14.45" customHeight="1" x14ac:dyDescent="0.2">
      <c r="A12" s="604" t="s">
        <v>634</v>
      </c>
      <c r="B12" s="592"/>
      <c r="C12" s="577">
        <v>0</v>
      </c>
      <c r="D12" s="592">
        <v>117.55</v>
      </c>
      <c r="E12" s="577">
        <v>1</v>
      </c>
      <c r="F12" s="593">
        <v>117.55</v>
      </c>
    </row>
    <row r="13" spans="1:6" ht="14.45" customHeight="1" x14ac:dyDescent="0.2">
      <c r="A13" s="604" t="s">
        <v>635</v>
      </c>
      <c r="B13" s="592"/>
      <c r="C13" s="577">
        <v>0</v>
      </c>
      <c r="D13" s="592">
        <v>239.4</v>
      </c>
      <c r="E13" s="577">
        <v>1</v>
      </c>
      <c r="F13" s="593">
        <v>239.4</v>
      </c>
    </row>
    <row r="14" spans="1:6" ht="14.45" customHeight="1" x14ac:dyDescent="0.2">
      <c r="A14" s="604" t="s">
        <v>636</v>
      </c>
      <c r="B14" s="592"/>
      <c r="C14" s="577">
        <v>0</v>
      </c>
      <c r="D14" s="592">
        <v>252.54000000000002</v>
      </c>
      <c r="E14" s="577">
        <v>1</v>
      </c>
      <c r="F14" s="593">
        <v>252.54000000000002</v>
      </c>
    </row>
    <row r="15" spans="1:6" ht="14.45" customHeight="1" x14ac:dyDescent="0.2">
      <c r="A15" s="604" t="s">
        <v>637</v>
      </c>
      <c r="B15" s="592">
        <v>0</v>
      </c>
      <c r="C15" s="577"/>
      <c r="D15" s="592"/>
      <c r="E15" s="577"/>
      <c r="F15" s="593">
        <v>0</v>
      </c>
    </row>
    <row r="16" spans="1:6" ht="14.45" customHeight="1" thickBot="1" x14ac:dyDescent="0.25">
      <c r="A16" s="605" t="s">
        <v>638</v>
      </c>
      <c r="B16" s="596"/>
      <c r="C16" s="597">
        <v>0</v>
      </c>
      <c r="D16" s="596">
        <v>63.75</v>
      </c>
      <c r="E16" s="597">
        <v>1</v>
      </c>
      <c r="F16" s="598">
        <v>63.75</v>
      </c>
    </row>
    <row r="17" spans="1:6" ht="14.45" customHeight="1" thickBot="1" x14ac:dyDescent="0.25">
      <c r="A17" s="599" t="s">
        <v>3</v>
      </c>
      <c r="B17" s="600">
        <v>86.43</v>
      </c>
      <c r="C17" s="601">
        <v>9.4559259542903409E-2</v>
      </c>
      <c r="D17" s="600">
        <v>827.59999999999991</v>
      </c>
      <c r="E17" s="601">
        <v>0.90544074045709655</v>
      </c>
      <c r="F17" s="602">
        <v>914.03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{63489E57-90EF-45C4-A355-4DE6217803E4}</x14:id>
        </ext>
      </extLst>
    </cfRule>
  </conditionalFormatting>
  <conditionalFormatting sqref="F10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{BE97186B-4355-480D-83BD-01096FBC027E}</x14:id>
        </ext>
      </extLst>
    </cfRule>
  </conditionalFormatting>
  <hyperlinks>
    <hyperlink ref="A2" location="Obsah!A1" display="Zpět na Obsah  KL 01  1.-4.měsíc" xr:uid="{2CD445B0-ED85-47C9-A5FC-14E0E3C3C89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489E57-90EF-45C4-A355-4DE6217803E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BE97186B-4355-480D-83BD-01096FBC027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646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3</v>
      </c>
      <c r="G3" s="43">
        <f>SUBTOTAL(9,G6:G1048576)</f>
        <v>86.43</v>
      </c>
      <c r="H3" s="44">
        <f>IF(M3=0,0,G3/M3)</f>
        <v>9.4559259542903409E-2</v>
      </c>
      <c r="I3" s="43">
        <f>SUBTOTAL(9,I6:I1048576)</f>
        <v>8</v>
      </c>
      <c r="J3" s="43">
        <f>SUBTOTAL(9,J6:J1048576)</f>
        <v>827.6</v>
      </c>
      <c r="K3" s="44">
        <f>IF(M3=0,0,J3/M3)</f>
        <v>0.90544074045709666</v>
      </c>
      <c r="L3" s="43">
        <f>SUBTOTAL(9,L6:L1048576)</f>
        <v>11</v>
      </c>
      <c r="M3" s="45">
        <f>SUBTOTAL(9,M6:M1048576)</f>
        <v>914.03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7" t="s">
        <v>134</v>
      </c>
      <c r="B5" s="607" t="s">
        <v>130</v>
      </c>
      <c r="C5" s="607" t="s">
        <v>70</v>
      </c>
      <c r="D5" s="607" t="s">
        <v>131</v>
      </c>
      <c r="E5" s="607" t="s">
        <v>132</v>
      </c>
      <c r="F5" s="608" t="s">
        <v>28</v>
      </c>
      <c r="G5" s="608" t="s">
        <v>14</v>
      </c>
      <c r="H5" s="589" t="s">
        <v>133</v>
      </c>
      <c r="I5" s="588" t="s">
        <v>28</v>
      </c>
      <c r="J5" s="608" t="s">
        <v>14</v>
      </c>
      <c r="K5" s="589" t="s">
        <v>133</v>
      </c>
      <c r="L5" s="588" t="s">
        <v>28</v>
      </c>
      <c r="M5" s="609" t="s">
        <v>14</v>
      </c>
    </row>
    <row r="6" spans="1:13" ht="14.45" customHeight="1" x14ac:dyDescent="0.2">
      <c r="A6" s="564" t="s">
        <v>492</v>
      </c>
      <c r="B6" s="565" t="s">
        <v>639</v>
      </c>
      <c r="C6" s="565" t="s">
        <v>606</v>
      </c>
      <c r="D6" s="565" t="s">
        <v>607</v>
      </c>
      <c r="E6" s="565" t="s">
        <v>608</v>
      </c>
      <c r="F6" s="116"/>
      <c r="G6" s="116"/>
      <c r="H6" s="570">
        <v>0</v>
      </c>
      <c r="I6" s="116">
        <v>1</v>
      </c>
      <c r="J6" s="116">
        <v>154.36000000000001</v>
      </c>
      <c r="K6" s="570">
        <v>1</v>
      </c>
      <c r="L6" s="116">
        <v>1</v>
      </c>
      <c r="M6" s="591">
        <v>154.36000000000001</v>
      </c>
    </row>
    <row r="7" spans="1:13" ht="14.45" customHeight="1" x14ac:dyDescent="0.2">
      <c r="A7" s="571" t="s">
        <v>492</v>
      </c>
      <c r="B7" s="572" t="s">
        <v>640</v>
      </c>
      <c r="C7" s="572" t="s">
        <v>602</v>
      </c>
      <c r="D7" s="572" t="s">
        <v>603</v>
      </c>
      <c r="E7" s="572" t="s">
        <v>604</v>
      </c>
      <c r="F7" s="592">
        <v>1</v>
      </c>
      <c r="G7" s="592">
        <v>0</v>
      </c>
      <c r="H7" s="577"/>
      <c r="I7" s="592"/>
      <c r="J7" s="592"/>
      <c r="K7" s="577"/>
      <c r="L7" s="592">
        <v>1</v>
      </c>
      <c r="M7" s="593">
        <v>0</v>
      </c>
    </row>
    <row r="8" spans="1:13" ht="14.45" customHeight="1" x14ac:dyDescent="0.2">
      <c r="A8" s="571" t="s">
        <v>494</v>
      </c>
      <c r="B8" s="572" t="s">
        <v>641</v>
      </c>
      <c r="C8" s="572" t="s">
        <v>621</v>
      </c>
      <c r="D8" s="572" t="s">
        <v>622</v>
      </c>
      <c r="E8" s="572" t="s">
        <v>623</v>
      </c>
      <c r="F8" s="592"/>
      <c r="G8" s="592"/>
      <c r="H8" s="577">
        <v>0</v>
      </c>
      <c r="I8" s="592">
        <v>3</v>
      </c>
      <c r="J8" s="592">
        <v>252.54000000000002</v>
      </c>
      <c r="K8" s="577">
        <v>1</v>
      </c>
      <c r="L8" s="592">
        <v>3</v>
      </c>
      <c r="M8" s="593">
        <v>252.54000000000002</v>
      </c>
    </row>
    <row r="9" spans="1:13" ht="14.45" customHeight="1" x14ac:dyDescent="0.2">
      <c r="A9" s="571" t="s">
        <v>494</v>
      </c>
      <c r="B9" s="572" t="s">
        <v>640</v>
      </c>
      <c r="C9" s="572" t="s">
        <v>617</v>
      </c>
      <c r="D9" s="572" t="s">
        <v>618</v>
      </c>
      <c r="E9" s="572" t="s">
        <v>619</v>
      </c>
      <c r="F9" s="592">
        <v>1</v>
      </c>
      <c r="G9" s="592">
        <v>0</v>
      </c>
      <c r="H9" s="577"/>
      <c r="I9" s="592"/>
      <c r="J9" s="592"/>
      <c r="K9" s="577"/>
      <c r="L9" s="592">
        <v>1</v>
      </c>
      <c r="M9" s="593">
        <v>0</v>
      </c>
    </row>
    <row r="10" spans="1:13" ht="14.45" customHeight="1" x14ac:dyDescent="0.2">
      <c r="A10" s="571" t="s">
        <v>495</v>
      </c>
      <c r="B10" s="572" t="s">
        <v>642</v>
      </c>
      <c r="C10" s="572" t="s">
        <v>567</v>
      </c>
      <c r="D10" s="572" t="s">
        <v>568</v>
      </c>
      <c r="E10" s="572" t="s">
        <v>569</v>
      </c>
      <c r="F10" s="592">
        <v>1</v>
      </c>
      <c r="G10" s="592">
        <v>86.43</v>
      </c>
      <c r="H10" s="577">
        <v>1</v>
      </c>
      <c r="I10" s="592"/>
      <c r="J10" s="592"/>
      <c r="K10" s="577">
        <v>0</v>
      </c>
      <c r="L10" s="592">
        <v>1</v>
      </c>
      <c r="M10" s="593">
        <v>86.43</v>
      </c>
    </row>
    <row r="11" spans="1:13" ht="14.45" customHeight="1" x14ac:dyDescent="0.2">
      <c r="A11" s="571" t="s">
        <v>495</v>
      </c>
      <c r="B11" s="572" t="s">
        <v>643</v>
      </c>
      <c r="C11" s="572" t="s">
        <v>522</v>
      </c>
      <c r="D11" s="572" t="s">
        <v>523</v>
      </c>
      <c r="E11" s="572" t="s">
        <v>524</v>
      </c>
      <c r="F11" s="592"/>
      <c r="G11" s="592"/>
      <c r="H11" s="577">
        <v>0</v>
      </c>
      <c r="I11" s="592">
        <v>2</v>
      </c>
      <c r="J11" s="592">
        <v>239.4</v>
      </c>
      <c r="K11" s="577">
        <v>1</v>
      </c>
      <c r="L11" s="592">
        <v>2</v>
      </c>
      <c r="M11" s="593">
        <v>239.4</v>
      </c>
    </row>
    <row r="12" spans="1:13" ht="14.45" customHeight="1" x14ac:dyDescent="0.2">
      <c r="A12" s="571" t="s">
        <v>495</v>
      </c>
      <c r="B12" s="572" t="s">
        <v>644</v>
      </c>
      <c r="C12" s="572" t="s">
        <v>590</v>
      </c>
      <c r="D12" s="572" t="s">
        <v>591</v>
      </c>
      <c r="E12" s="572" t="s">
        <v>592</v>
      </c>
      <c r="F12" s="592"/>
      <c r="G12" s="592"/>
      <c r="H12" s="577">
        <v>0</v>
      </c>
      <c r="I12" s="592">
        <v>1</v>
      </c>
      <c r="J12" s="592">
        <v>63.75</v>
      </c>
      <c r="K12" s="577">
        <v>1</v>
      </c>
      <c r="L12" s="592">
        <v>1</v>
      </c>
      <c r="M12" s="593">
        <v>63.75</v>
      </c>
    </row>
    <row r="13" spans="1:13" ht="14.45" customHeight="1" thickBot="1" x14ac:dyDescent="0.25">
      <c r="A13" s="579" t="s">
        <v>495</v>
      </c>
      <c r="B13" s="580" t="s">
        <v>645</v>
      </c>
      <c r="C13" s="580" t="s">
        <v>526</v>
      </c>
      <c r="D13" s="580" t="s">
        <v>527</v>
      </c>
      <c r="E13" s="580" t="s">
        <v>528</v>
      </c>
      <c r="F13" s="594"/>
      <c r="G13" s="594"/>
      <c r="H13" s="585">
        <v>0</v>
      </c>
      <c r="I13" s="594">
        <v>1</v>
      </c>
      <c r="J13" s="594">
        <v>117.55</v>
      </c>
      <c r="K13" s="585">
        <v>1</v>
      </c>
      <c r="L13" s="594">
        <v>1</v>
      </c>
      <c r="M13" s="595">
        <v>117.55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FFA7AD4F-FBE4-4BBF-BC8B-573ED3FEEACA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453</v>
      </c>
      <c r="B5" s="488" t="s">
        <v>454</v>
      </c>
      <c r="C5" s="489" t="s">
        <v>455</v>
      </c>
      <c r="D5" s="489" t="s">
        <v>455</v>
      </c>
      <c r="E5" s="489"/>
      <c r="F5" s="489" t="s">
        <v>455</v>
      </c>
      <c r="G5" s="489" t="s">
        <v>455</v>
      </c>
      <c r="H5" s="489" t="s">
        <v>455</v>
      </c>
      <c r="I5" s="490" t="s">
        <v>455</v>
      </c>
      <c r="J5" s="491" t="s">
        <v>68</v>
      </c>
    </row>
    <row r="6" spans="1:10" ht="14.45" customHeight="1" x14ac:dyDescent="0.2">
      <c r="A6" s="487" t="s">
        <v>453</v>
      </c>
      <c r="B6" s="488" t="s">
        <v>647</v>
      </c>
      <c r="C6" s="489">
        <v>1949.6403700000001</v>
      </c>
      <c r="D6" s="489">
        <v>1655.6387099999997</v>
      </c>
      <c r="E6" s="489"/>
      <c r="F6" s="489">
        <v>1420.6643499999998</v>
      </c>
      <c r="G6" s="489">
        <v>1866.6667796630859</v>
      </c>
      <c r="H6" s="489">
        <v>-446.0024296630861</v>
      </c>
      <c r="I6" s="490">
        <v>0.76107014142953522</v>
      </c>
      <c r="J6" s="491" t="s">
        <v>1</v>
      </c>
    </row>
    <row r="7" spans="1:10" ht="14.45" customHeight="1" x14ac:dyDescent="0.2">
      <c r="A7" s="487" t="s">
        <v>453</v>
      </c>
      <c r="B7" s="488" t="s">
        <v>648</v>
      </c>
      <c r="C7" s="489">
        <v>190.74561999999995</v>
      </c>
      <c r="D7" s="489">
        <v>95.180649999999972</v>
      </c>
      <c r="E7" s="489"/>
      <c r="F7" s="489">
        <v>97.610670000000013</v>
      </c>
      <c r="G7" s="489">
        <v>116.6666640625</v>
      </c>
      <c r="H7" s="489">
        <v>-19.055994062499991</v>
      </c>
      <c r="I7" s="490">
        <v>0.83666290438979707</v>
      </c>
      <c r="J7" s="491" t="s">
        <v>1</v>
      </c>
    </row>
    <row r="8" spans="1:10" ht="14.45" customHeight="1" x14ac:dyDescent="0.2">
      <c r="A8" s="487" t="s">
        <v>453</v>
      </c>
      <c r="B8" s="488" t="s">
        <v>649</v>
      </c>
      <c r="C8" s="489">
        <v>6.2514499999999993</v>
      </c>
      <c r="D8" s="489">
        <v>3.25427</v>
      </c>
      <c r="E8" s="489"/>
      <c r="F8" s="489">
        <v>3.92692</v>
      </c>
      <c r="G8" s="489">
        <v>5.8333338623046878</v>
      </c>
      <c r="H8" s="489">
        <v>-1.9064138623046878</v>
      </c>
      <c r="I8" s="490">
        <v>0.67318622466921785</v>
      </c>
      <c r="J8" s="491" t="s">
        <v>1</v>
      </c>
    </row>
    <row r="9" spans="1:10" ht="14.45" customHeight="1" x14ac:dyDescent="0.2">
      <c r="A9" s="487" t="s">
        <v>453</v>
      </c>
      <c r="B9" s="488" t="s">
        <v>650</v>
      </c>
      <c r="C9" s="489">
        <v>99.893819999999991</v>
      </c>
      <c r="D9" s="489">
        <v>24.926349999999999</v>
      </c>
      <c r="E9" s="489"/>
      <c r="F9" s="489">
        <v>48.670469999999995</v>
      </c>
      <c r="G9" s="489">
        <v>110.83333203125001</v>
      </c>
      <c r="H9" s="489">
        <v>-62.162862031250015</v>
      </c>
      <c r="I9" s="490">
        <v>0.43913206530935217</v>
      </c>
      <c r="J9" s="491" t="s">
        <v>1</v>
      </c>
    </row>
    <row r="10" spans="1:10" ht="14.45" customHeight="1" x14ac:dyDescent="0.2">
      <c r="A10" s="487" t="s">
        <v>453</v>
      </c>
      <c r="B10" s="488" t="s">
        <v>651</v>
      </c>
      <c r="C10" s="489">
        <v>1.7080000000000002</v>
      </c>
      <c r="D10" s="489">
        <v>1.6549999999999998</v>
      </c>
      <c r="E10" s="489"/>
      <c r="F10" s="489">
        <v>1.9460000000000002</v>
      </c>
      <c r="G10" s="489">
        <v>2.9166665649414063</v>
      </c>
      <c r="H10" s="489">
        <v>-0.97066656494140613</v>
      </c>
      <c r="I10" s="490">
        <v>0.66720002327009009</v>
      </c>
      <c r="J10" s="491" t="s">
        <v>1</v>
      </c>
    </row>
    <row r="11" spans="1:10" ht="14.45" customHeight="1" x14ac:dyDescent="0.2">
      <c r="A11" s="487" t="s">
        <v>453</v>
      </c>
      <c r="B11" s="488" t="s">
        <v>652</v>
      </c>
      <c r="C11" s="489">
        <v>8.9959999999999987</v>
      </c>
      <c r="D11" s="489">
        <v>10.486720000000002</v>
      </c>
      <c r="E11" s="489"/>
      <c r="F11" s="489">
        <v>7.5940700000000003</v>
      </c>
      <c r="G11" s="489">
        <v>11.666666503906249</v>
      </c>
      <c r="H11" s="489">
        <v>-4.0725965039062491</v>
      </c>
      <c r="I11" s="490">
        <v>0.65092029479520508</v>
      </c>
      <c r="J11" s="491" t="s">
        <v>1</v>
      </c>
    </row>
    <row r="12" spans="1:10" ht="14.45" customHeight="1" x14ac:dyDescent="0.2">
      <c r="A12" s="487" t="s">
        <v>453</v>
      </c>
      <c r="B12" s="488" t="s">
        <v>457</v>
      </c>
      <c r="C12" s="489">
        <v>2257.2352600000004</v>
      </c>
      <c r="D12" s="489">
        <v>1791.1416999999997</v>
      </c>
      <c r="E12" s="489"/>
      <c r="F12" s="489">
        <v>1580.41248</v>
      </c>
      <c r="G12" s="489">
        <v>2114.5834426879883</v>
      </c>
      <c r="H12" s="489">
        <v>-534.17096268798832</v>
      </c>
      <c r="I12" s="490">
        <v>0.74738714400933359</v>
      </c>
      <c r="J12" s="491" t="s">
        <v>458</v>
      </c>
    </row>
    <row r="14" spans="1:10" ht="14.45" customHeight="1" x14ac:dyDescent="0.2">
      <c r="A14" s="487" t="s">
        <v>453</v>
      </c>
      <c r="B14" s="488" t="s">
        <v>454</v>
      </c>
      <c r="C14" s="489" t="s">
        <v>455</v>
      </c>
      <c r="D14" s="489" t="s">
        <v>455</v>
      </c>
      <c r="E14" s="489"/>
      <c r="F14" s="489" t="s">
        <v>455</v>
      </c>
      <c r="G14" s="489" t="s">
        <v>455</v>
      </c>
      <c r="H14" s="489" t="s">
        <v>455</v>
      </c>
      <c r="I14" s="490" t="s">
        <v>455</v>
      </c>
      <c r="J14" s="491" t="s">
        <v>68</v>
      </c>
    </row>
    <row r="15" spans="1:10" ht="14.45" customHeight="1" x14ac:dyDescent="0.2">
      <c r="A15" s="487" t="s">
        <v>459</v>
      </c>
      <c r="B15" s="488" t="s">
        <v>460</v>
      </c>
      <c r="C15" s="489" t="s">
        <v>455</v>
      </c>
      <c r="D15" s="489" t="s">
        <v>455</v>
      </c>
      <c r="E15" s="489"/>
      <c r="F15" s="489" t="s">
        <v>455</v>
      </c>
      <c r="G15" s="489" t="s">
        <v>455</v>
      </c>
      <c r="H15" s="489" t="s">
        <v>455</v>
      </c>
      <c r="I15" s="490" t="s">
        <v>455</v>
      </c>
      <c r="J15" s="491" t="s">
        <v>0</v>
      </c>
    </row>
    <row r="16" spans="1:10" ht="14.45" customHeight="1" x14ac:dyDescent="0.2">
      <c r="A16" s="487" t="s">
        <v>459</v>
      </c>
      <c r="B16" s="488" t="s">
        <v>647</v>
      </c>
      <c r="C16" s="489">
        <v>0</v>
      </c>
      <c r="D16" s="489">
        <v>0</v>
      </c>
      <c r="E16" s="489"/>
      <c r="F16" s="489">
        <v>0</v>
      </c>
      <c r="G16" s="489">
        <v>1</v>
      </c>
      <c r="H16" s="489">
        <v>-1</v>
      </c>
      <c r="I16" s="490">
        <v>0</v>
      </c>
      <c r="J16" s="491" t="s">
        <v>1</v>
      </c>
    </row>
    <row r="17" spans="1:10" ht="14.45" customHeight="1" x14ac:dyDescent="0.2">
      <c r="A17" s="487" t="s">
        <v>459</v>
      </c>
      <c r="B17" s="488" t="s">
        <v>648</v>
      </c>
      <c r="C17" s="489">
        <v>1.0224500000000001</v>
      </c>
      <c r="D17" s="489">
        <v>0</v>
      </c>
      <c r="E17" s="489"/>
      <c r="F17" s="489">
        <v>1.5812299999999999</v>
      </c>
      <c r="G17" s="489">
        <v>0</v>
      </c>
      <c r="H17" s="489">
        <v>1.5812299999999999</v>
      </c>
      <c r="I17" s="490" t="s">
        <v>455</v>
      </c>
      <c r="J17" s="491" t="s">
        <v>1</v>
      </c>
    </row>
    <row r="18" spans="1:10" ht="14.45" customHeight="1" x14ac:dyDescent="0.2">
      <c r="A18" s="487" t="s">
        <v>459</v>
      </c>
      <c r="B18" s="488" t="s">
        <v>649</v>
      </c>
      <c r="C18" s="489">
        <v>4.8133099999999995</v>
      </c>
      <c r="D18" s="489">
        <v>1.8311099999999998</v>
      </c>
      <c r="E18" s="489"/>
      <c r="F18" s="489">
        <v>3.16492</v>
      </c>
      <c r="G18" s="489">
        <v>4</v>
      </c>
      <c r="H18" s="489">
        <v>-0.83508000000000004</v>
      </c>
      <c r="I18" s="490">
        <v>0.79122999999999999</v>
      </c>
      <c r="J18" s="491" t="s">
        <v>1</v>
      </c>
    </row>
    <row r="19" spans="1:10" ht="14.45" customHeight="1" x14ac:dyDescent="0.2">
      <c r="A19" s="487" t="s">
        <v>459</v>
      </c>
      <c r="B19" s="488" t="s">
        <v>650</v>
      </c>
      <c r="C19" s="489">
        <v>5.7551299999999994</v>
      </c>
      <c r="D19" s="489">
        <v>3.7741299999999995</v>
      </c>
      <c r="E19" s="489"/>
      <c r="F19" s="489">
        <v>10.40484</v>
      </c>
      <c r="G19" s="489">
        <v>41</v>
      </c>
      <c r="H19" s="489">
        <v>-30.59516</v>
      </c>
      <c r="I19" s="490">
        <v>0.25377658536585368</v>
      </c>
      <c r="J19" s="491" t="s">
        <v>1</v>
      </c>
    </row>
    <row r="20" spans="1:10" ht="14.45" customHeight="1" x14ac:dyDescent="0.2">
      <c r="A20" s="487" t="s">
        <v>459</v>
      </c>
      <c r="B20" s="488" t="s">
        <v>651</v>
      </c>
      <c r="C20" s="489">
        <v>1.4930000000000001</v>
      </c>
      <c r="D20" s="489">
        <v>1.2629999999999999</v>
      </c>
      <c r="E20" s="489"/>
      <c r="F20" s="489">
        <v>1.6850000000000001</v>
      </c>
      <c r="G20" s="489">
        <v>2</v>
      </c>
      <c r="H20" s="489">
        <v>-0.31499999999999995</v>
      </c>
      <c r="I20" s="490">
        <v>0.84250000000000003</v>
      </c>
      <c r="J20" s="491" t="s">
        <v>1</v>
      </c>
    </row>
    <row r="21" spans="1:10" ht="14.45" customHeight="1" x14ac:dyDescent="0.2">
      <c r="A21" s="487" t="s">
        <v>459</v>
      </c>
      <c r="B21" s="488" t="s">
        <v>652</v>
      </c>
      <c r="C21" s="489">
        <v>4.0019999999999998</v>
      </c>
      <c r="D21" s="489">
        <v>4.7487200000000005</v>
      </c>
      <c r="E21" s="489"/>
      <c r="F21" s="489">
        <v>3.4406699999999999</v>
      </c>
      <c r="G21" s="489">
        <v>5</v>
      </c>
      <c r="H21" s="489">
        <v>-1.5593300000000001</v>
      </c>
      <c r="I21" s="490">
        <v>0.68813400000000002</v>
      </c>
      <c r="J21" s="491" t="s">
        <v>1</v>
      </c>
    </row>
    <row r="22" spans="1:10" ht="14.45" customHeight="1" x14ac:dyDescent="0.2">
      <c r="A22" s="487" t="s">
        <v>459</v>
      </c>
      <c r="B22" s="488" t="s">
        <v>461</v>
      </c>
      <c r="C22" s="489">
        <v>17.085889999999999</v>
      </c>
      <c r="D22" s="489">
        <v>11.616959999999999</v>
      </c>
      <c r="E22" s="489"/>
      <c r="F22" s="489">
        <v>20.27666</v>
      </c>
      <c r="G22" s="489">
        <v>52</v>
      </c>
      <c r="H22" s="489">
        <v>-31.72334</v>
      </c>
      <c r="I22" s="490">
        <v>0.38993576923076922</v>
      </c>
      <c r="J22" s="491" t="s">
        <v>462</v>
      </c>
    </row>
    <row r="23" spans="1:10" ht="14.45" customHeight="1" x14ac:dyDescent="0.2">
      <c r="A23" s="487" t="s">
        <v>455</v>
      </c>
      <c r="B23" s="488" t="s">
        <v>455</v>
      </c>
      <c r="C23" s="489" t="s">
        <v>455</v>
      </c>
      <c r="D23" s="489" t="s">
        <v>455</v>
      </c>
      <c r="E23" s="489"/>
      <c r="F23" s="489" t="s">
        <v>455</v>
      </c>
      <c r="G23" s="489" t="s">
        <v>455</v>
      </c>
      <c r="H23" s="489" t="s">
        <v>455</v>
      </c>
      <c r="I23" s="490" t="s">
        <v>455</v>
      </c>
      <c r="J23" s="491" t="s">
        <v>463</v>
      </c>
    </row>
    <row r="24" spans="1:10" ht="14.45" customHeight="1" x14ac:dyDescent="0.2">
      <c r="A24" s="487" t="s">
        <v>464</v>
      </c>
      <c r="B24" s="488" t="s">
        <v>465</v>
      </c>
      <c r="C24" s="489" t="s">
        <v>455</v>
      </c>
      <c r="D24" s="489" t="s">
        <v>455</v>
      </c>
      <c r="E24" s="489"/>
      <c r="F24" s="489" t="s">
        <v>455</v>
      </c>
      <c r="G24" s="489" t="s">
        <v>455</v>
      </c>
      <c r="H24" s="489" t="s">
        <v>455</v>
      </c>
      <c r="I24" s="490" t="s">
        <v>455</v>
      </c>
      <c r="J24" s="491" t="s">
        <v>0</v>
      </c>
    </row>
    <row r="25" spans="1:10" ht="14.45" customHeight="1" x14ac:dyDescent="0.2">
      <c r="A25" s="487" t="s">
        <v>464</v>
      </c>
      <c r="B25" s="488" t="s">
        <v>647</v>
      </c>
      <c r="C25" s="489">
        <v>1949.6403700000001</v>
      </c>
      <c r="D25" s="489">
        <v>1655.6387099999997</v>
      </c>
      <c r="E25" s="489"/>
      <c r="F25" s="489">
        <v>1420.6643499999998</v>
      </c>
      <c r="G25" s="489">
        <v>1866</v>
      </c>
      <c r="H25" s="489">
        <v>-445.33565000000021</v>
      </c>
      <c r="I25" s="490">
        <v>0.761342095391211</v>
      </c>
      <c r="J25" s="491" t="s">
        <v>1</v>
      </c>
    </row>
    <row r="26" spans="1:10" ht="14.45" customHeight="1" x14ac:dyDescent="0.2">
      <c r="A26" s="487" t="s">
        <v>464</v>
      </c>
      <c r="B26" s="488" t="s">
        <v>648</v>
      </c>
      <c r="C26" s="489">
        <v>189.72316999999995</v>
      </c>
      <c r="D26" s="489">
        <v>95.180649999999972</v>
      </c>
      <c r="E26" s="489"/>
      <c r="F26" s="489">
        <v>96.029440000000008</v>
      </c>
      <c r="G26" s="489">
        <v>117</v>
      </c>
      <c r="H26" s="489">
        <v>-20.970559999999992</v>
      </c>
      <c r="I26" s="490">
        <v>0.82076444444444452</v>
      </c>
      <c r="J26" s="491" t="s">
        <v>1</v>
      </c>
    </row>
    <row r="27" spans="1:10" ht="14.45" customHeight="1" x14ac:dyDescent="0.2">
      <c r="A27" s="487" t="s">
        <v>464</v>
      </c>
      <c r="B27" s="488" t="s">
        <v>649</v>
      </c>
      <c r="C27" s="489">
        <v>1.43814</v>
      </c>
      <c r="D27" s="489">
        <v>1.42316</v>
      </c>
      <c r="E27" s="489"/>
      <c r="F27" s="489">
        <v>0.76200000000000001</v>
      </c>
      <c r="G27" s="489">
        <v>2</v>
      </c>
      <c r="H27" s="489">
        <v>-1.238</v>
      </c>
      <c r="I27" s="490">
        <v>0.38100000000000001</v>
      </c>
      <c r="J27" s="491" t="s">
        <v>1</v>
      </c>
    </row>
    <row r="28" spans="1:10" ht="14.45" customHeight="1" x14ac:dyDescent="0.2">
      <c r="A28" s="487" t="s">
        <v>464</v>
      </c>
      <c r="B28" s="488" t="s">
        <v>650</v>
      </c>
      <c r="C28" s="489">
        <v>94.138689999999997</v>
      </c>
      <c r="D28" s="489">
        <v>21.15222</v>
      </c>
      <c r="E28" s="489"/>
      <c r="F28" s="489">
        <v>38.265629999999994</v>
      </c>
      <c r="G28" s="489">
        <v>70</v>
      </c>
      <c r="H28" s="489">
        <v>-31.734370000000006</v>
      </c>
      <c r="I28" s="490">
        <v>0.54665185714285702</v>
      </c>
      <c r="J28" s="491" t="s">
        <v>1</v>
      </c>
    </row>
    <row r="29" spans="1:10" ht="14.45" customHeight="1" x14ac:dyDescent="0.2">
      <c r="A29" s="487" t="s">
        <v>464</v>
      </c>
      <c r="B29" s="488" t="s">
        <v>651</v>
      </c>
      <c r="C29" s="489">
        <v>0.215</v>
      </c>
      <c r="D29" s="489">
        <v>0.39200000000000002</v>
      </c>
      <c r="E29" s="489"/>
      <c r="F29" s="489">
        <v>0.26100000000000001</v>
      </c>
      <c r="G29" s="489">
        <v>1</v>
      </c>
      <c r="H29" s="489">
        <v>-0.73899999999999999</v>
      </c>
      <c r="I29" s="490">
        <v>0.26100000000000001</v>
      </c>
      <c r="J29" s="491" t="s">
        <v>1</v>
      </c>
    </row>
    <row r="30" spans="1:10" ht="14.45" customHeight="1" x14ac:dyDescent="0.2">
      <c r="A30" s="487" t="s">
        <v>464</v>
      </c>
      <c r="B30" s="488" t="s">
        <v>652</v>
      </c>
      <c r="C30" s="489">
        <v>4.9939999999999998</v>
      </c>
      <c r="D30" s="489">
        <v>5.7380000000000004</v>
      </c>
      <c r="E30" s="489"/>
      <c r="F30" s="489">
        <v>4.1534000000000004</v>
      </c>
      <c r="G30" s="489">
        <v>7</v>
      </c>
      <c r="H30" s="489">
        <v>-2.8465999999999996</v>
      </c>
      <c r="I30" s="490">
        <v>0.59334285714285717</v>
      </c>
      <c r="J30" s="491" t="s">
        <v>1</v>
      </c>
    </row>
    <row r="31" spans="1:10" ht="14.45" customHeight="1" x14ac:dyDescent="0.2">
      <c r="A31" s="487" t="s">
        <v>464</v>
      </c>
      <c r="B31" s="488" t="s">
        <v>466</v>
      </c>
      <c r="C31" s="489">
        <v>2240.1493700000005</v>
      </c>
      <c r="D31" s="489">
        <v>1779.5247399999998</v>
      </c>
      <c r="E31" s="489"/>
      <c r="F31" s="489">
        <v>1560.1358199999997</v>
      </c>
      <c r="G31" s="489">
        <v>2062</v>
      </c>
      <c r="H31" s="489">
        <v>-501.86418000000026</v>
      </c>
      <c r="I31" s="490">
        <v>0.75661290979631413</v>
      </c>
      <c r="J31" s="491" t="s">
        <v>462</v>
      </c>
    </row>
    <row r="32" spans="1:10" ht="14.45" customHeight="1" x14ac:dyDescent="0.2">
      <c r="A32" s="487" t="s">
        <v>455</v>
      </c>
      <c r="B32" s="488" t="s">
        <v>455</v>
      </c>
      <c r="C32" s="489" t="s">
        <v>455</v>
      </c>
      <c r="D32" s="489" t="s">
        <v>455</v>
      </c>
      <c r="E32" s="489"/>
      <c r="F32" s="489" t="s">
        <v>455</v>
      </c>
      <c r="G32" s="489" t="s">
        <v>455</v>
      </c>
      <c r="H32" s="489" t="s">
        <v>455</v>
      </c>
      <c r="I32" s="490" t="s">
        <v>455</v>
      </c>
      <c r="J32" s="491" t="s">
        <v>463</v>
      </c>
    </row>
    <row r="33" spans="1:10" ht="14.45" customHeight="1" x14ac:dyDescent="0.2">
      <c r="A33" s="487" t="s">
        <v>453</v>
      </c>
      <c r="B33" s="488" t="s">
        <v>457</v>
      </c>
      <c r="C33" s="489">
        <v>2257.2352600000008</v>
      </c>
      <c r="D33" s="489">
        <v>1791.1416999999999</v>
      </c>
      <c r="E33" s="489"/>
      <c r="F33" s="489">
        <v>1580.4124799999997</v>
      </c>
      <c r="G33" s="489">
        <v>2115</v>
      </c>
      <c r="H33" s="489">
        <v>-534.58752000000027</v>
      </c>
      <c r="I33" s="490">
        <v>0.74723994326241117</v>
      </c>
      <c r="J33" s="491" t="s">
        <v>458</v>
      </c>
    </row>
  </sheetData>
  <mergeCells count="3">
    <mergeCell ref="A1:I1"/>
    <mergeCell ref="F3:I3"/>
    <mergeCell ref="C4:D4"/>
  </mergeCells>
  <conditionalFormatting sqref="F13 F34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3">
    <cfRule type="expression" dxfId="11" priority="6">
      <formula>$H14&gt;0</formula>
    </cfRule>
  </conditionalFormatting>
  <conditionalFormatting sqref="A14:A33">
    <cfRule type="expression" dxfId="10" priority="5">
      <formula>AND($J14&lt;&gt;"mezeraKL",$J14&lt;&gt;"")</formula>
    </cfRule>
  </conditionalFormatting>
  <conditionalFormatting sqref="I14:I33">
    <cfRule type="expression" dxfId="9" priority="7">
      <formula>$I14&gt;1</formula>
    </cfRule>
  </conditionalFormatting>
  <conditionalFormatting sqref="B14:B33">
    <cfRule type="expression" dxfId="8" priority="4">
      <formula>OR($J14="NS",$J14="SumaNS",$J14="Účet")</formula>
    </cfRule>
  </conditionalFormatting>
  <conditionalFormatting sqref="A14:D33 F14:I33">
    <cfRule type="expression" dxfId="7" priority="8">
      <formula>AND($J14&lt;&gt;"",$J14&lt;&gt;"mezeraKL")</formula>
    </cfRule>
  </conditionalFormatting>
  <conditionalFormatting sqref="B14:D33 F14:I33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3 F14:I33">
    <cfRule type="expression" dxfId="5" priority="2">
      <formula>OR($J14="SumaNS",$J14="NS")</formula>
    </cfRule>
  </conditionalFormatting>
  <hyperlinks>
    <hyperlink ref="A2" location="Obsah!A1" display="Zpět na Obsah  KL 01  1.-4.měsíc" xr:uid="{2F02AECA-BA01-4AA8-BEC9-24BF5167CBAB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7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971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16.977875780705787</v>
      </c>
      <c r="J3" s="98">
        <f>SUBTOTAL(9,J5:J1048576)</f>
        <v>94019</v>
      </c>
      <c r="K3" s="99">
        <f>SUBTOTAL(9,K5:K1048576)</f>
        <v>1596242.9030261773</v>
      </c>
    </row>
    <row r="4" spans="1:11" s="208" customFormat="1" ht="14.45" customHeight="1" thickBot="1" x14ac:dyDescent="0.25">
      <c r="A4" s="610" t="s">
        <v>4</v>
      </c>
      <c r="B4" s="611" t="s">
        <v>5</v>
      </c>
      <c r="C4" s="611" t="s">
        <v>0</v>
      </c>
      <c r="D4" s="611" t="s">
        <v>6</v>
      </c>
      <c r="E4" s="611" t="s">
        <v>7</v>
      </c>
      <c r="F4" s="611" t="s">
        <v>1</v>
      </c>
      <c r="G4" s="611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5" customHeight="1" x14ac:dyDescent="0.2">
      <c r="A5" s="564" t="s">
        <v>453</v>
      </c>
      <c r="B5" s="565" t="s">
        <v>454</v>
      </c>
      <c r="C5" s="568" t="s">
        <v>459</v>
      </c>
      <c r="D5" s="612" t="s">
        <v>460</v>
      </c>
      <c r="E5" s="568" t="s">
        <v>653</v>
      </c>
      <c r="F5" s="612" t="s">
        <v>654</v>
      </c>
      <c r="G5" s="568" t="s">
        <v>655</v>
      </c>
      <c r="H5" s="568" t="s">
        <v>656</v>
      </c>
      <c r="I5" s="116">
        <v>15.810000419616699</v>
      </c>
      <c r="J5" s="116">
        <v>100</v>
      </c>
      <c r="K5" s="591">
        <v>1581.22998046875</v>
      </c>
    </row>
    <row r="6" spans="1:11" ht="14.45" customHeight="1" x14ac:dyDescent="0.2">
      <c r="A6" s="571" t="s">
        <v>453</v>
      </c>
      <c r="B6" s="572" t="s">
        <v>454</v>
      </c>
      <c r="C6" s="575" t="s">
        <v>459</v>
      </c>
      <c r="D6" s="613" t="s">
        <v>460</v>
      </c>
      <c r="E6" s="575" t="s">
        <v>657</v>
      </c>
      <c r="F6" s="613" t="s">
        <v>658</v>
      </c>
      <c r="G6" s="575" t="s">
        <v>659</v>
      </c>
      <c r="H6" s="575" t="s">
        <v>660</v>
      </c>
      <c r="I6" s="592">
        <v>0.62999999523162842</v>
      </c>
      <c r="J6" s="592">
        <v>500</v>
      </c>
      <c r="K6" s="593">
        <v>315</v>
      </c>
    </row>
    <row r="7" spans="1:11" ht="14.45" customHeight="1" x14ac:dyDescent="0.2">
      <c r="A7" s="571" t="s">
        <v>453</v>
      </c>
      <c r="B7" s="572" t="s">
        <v>454</v>
      </c>
      <c r="C7" s="575" t="s">
        <v>459</v>
      </c>
      <c r="D7" s="613" t="s">
        <v>460</v>
      </c>
      <c r="E7" s="575" t="s">
        <v>657</v>
      </c>
      <c r="F7" s="613" t="s">
        <v>658</v>
      </c>
      <c r="G7" s="575" t="s">
        <v>661</v>
      </c>
      <c r="H7" s="575" t="s">
        <v>662</v>
      </c>
      <c r="I7" s="592">
        <v>0.86000001430511475</v>
      </c>
      <c r="J7" s="592">
        <v>100</v>
      </c>
      <c r="K7" s="593">
        <v>86</v>
      </c>
    </row>
    <row r="8" spans="1:11" ht="14.45" customHeight="1" x14ac:dyDescent="0.2">
      <c r="A8" s="571" t="s">
        <v>453</v>
      </c>
      <c r="B8" s="572" t="s">
        <v>454</v>
      </c>
      <c r="C8" s="575" t="s">
        <v>459</v>
      </c>
      <c r="D8" s="613" t="s">
        <v>460</v>
      </c>
      <c r="E8" s="575" t="s">
        <v>657</v>
      </c>
      <c r="F8" s="613" t="s">
        <v>658</v>
      </c>
      <c r="G8" s="575" t="s">
        <v>663</v>
      </c>
      <c r="H8" s="575" t="s">
        <v>664</v>
      </c>
      <c r="I8" s="592">
        <v>98.379997253417969</v>
      </c>
      <c r="J8" s="592">
        <v>2</v>
      </c>
      <c r="K8" s="593">
        <v>196.75999450683594</v>
      </c>
    </row>
    <row r="9" spans="1:11" ht="14.45" customHeight="1" x14ac:dyDescent="0.2">
      <c r="A9" s="571" t="s">
        <v>453</v>
      </c>
      <c r="B9" s="572" t="s">
        <v>454</v>
      </c>
      <c r="C9" s="575" t="s">
        <v>459</v>
      </c>
      <c r="D9" s="613" t="s">
        <v>460</v>
      </c>
      <c r="E9" s="575" t="s">
        <v>657</v>
      </c>
      <c r="F9" s="613" t="s">
        <v>658</v>
      </c>
      <c r="G9" s="575" t="s">
        <v>661</v>
      </c>
      <c r="H9" s="575" t="s">
        <v>665</v>
      </c>
      <c r="I9" s="592">
        <v>0.85500001907348633</v>
      </c>
      <c r="J9" s="592">
        <v>100</v>
      </c>
      <c r="K9" s="593">
        <v>85.5</v>
      </c>
    </row>
    <row r="10" spans="1:11" ht="14.45" customHeight="1" x14ac:dyDescent="0.2">
      <c r="A10" s="571" t="s">
        <v>453</v>
      </c>
      <c r="B10" s="572" t="s">
        <v>454</v>
      </c>
      <c r="C10" s="575" t="s">
        <v>459</v>
      </c>
      <c r="D10" s="613" t="s">
        <v>460</v>
      </c>
      <c r="E10" s="575" t="s">
        <v>657</v>
      </c>
      <c r="F10" s="613" t="s">
        <v>658</v>
      </c>
      <c r="G10" s="575" t="s">
        <v>666</v>
      </c>
      <c r="H10" s="575" t="s">
        <v>667</v>
      </c>
      <c r="I10" s="592">
        <v>1.5149999856948853</v>
      </c>
      <c r="J10" s="592">
        <v>100</v>
      </c>
      <c r="K10" s="593">
        <v>151.5</v>
      </c>
    </row>
    <row r="11" spans="1:11" ht="14.45" customHeight="1" x14ac:dyDescent="0.2">
      <c r="A11" s="571" t="s">
        <v>453</v>
      </c>
      <c r="B11" s="572" t="s">
        <v>454</v>
      </c>
      <c r="C11" s="575" t="s">
        <v>459</v>
      </c>
      <c r="D11" s="613" t="s">
        <v>460</v>
      </c>
      <c r="E11" s="575" t="s">
        <v>657</v>
      </c>
      <c r="F11" s="613" t="s">
        <v>658</v>
      </c>
      <c r="G11" s="575" t="s">
        <v>668</v>
      </c>
      <c r="H11" s="575" t="s">
        <v>669</v>
      </c>
      <c r="I11" s="592">
        <v>4.5999999046325684</v>
      </c>
      <c r="J11" s="592">
        <v>24</v>
      </c>
      <c r="K11" s="593">
        <v>110.40000152587891</v>
      </c>
    </row>
    <row r="12" spans="1:11" ht="14.45" customHeight="1" x14ac:dyDescent="0.2">
      <c r="A12" s="571" t="s">
        <v>453</v>
      </c>
      <c r="B12" s="572" t="s">
        <v>454</v>
      </c>
      <c r="C12" s="575" t="s">
        <v>459</v>
      </c>
      <c r="D12" s="613" t="s">
        <v>460</v>
      </c>
      <c r="E12" s="575" t="s">
        <v>657</v>
      </c>
      <c r="F12" s="613" t="s">
        <v>658</v>
      </c>
      <c r="G12" s="575" t="s">
        <v>670</v>
      </c>
      <c r="H12" s="575" t="s">
        <v>671</v>
      </c>
      <c r="I12" s="592">
        <v>8.3999996185302734</v>
      </c>
      <c r="J12" s="592">
        <v>12</v>
      </c>
      <c r="K12" s="593">
        <v>100.80000305175781</v>
      </c>
    </row>
    <row r="13" spans="1:11" ht="14.45" customHeight="1" x14ac:dyDescent="0.2">
      <c r="A13" s="571" t="s">
        <v>453</v>
      </c>
      <c r="B13" s="572" t="s">
        <v>454</v>
      </c>
      <c r="C13" s="575" t="s">
        <v>459</v>
      </c>
      <c r="D13" s="613" t="s">
        <v>460</v>
      </c>
      <c r="E13" s="575" t="s">
        <v>657</v>
      </c>
      <c r="F13" s="613" t="s">
        <v>658</v>
      </c>
      <c r="G13" s="575" t="s">
        <v>672</v>
      </c>
      <c r="H13" s="575" t="s">
        <v>673</v>
      </c>
      <c r="I13" s="592">
        <v>30.5</v>
      </c>
      <c r="J13" s="592">
        <v>2</v>
      </c>
      <c r="K13" s="593">
        <v>61</v>
      </c>
    </row>
    <row r="14" spans="1:11" ht="14.45" customHeight="1" x14ac:dyDescent="0.2">
      <c r="A14" s="571" t="s">
        <v>453</v>
      </c>
      <c r="B14" s="572" t="s">
        <v>454</v>
      </c>
      <c r="C14" s="575" t="s">
        <v>459</v>
      </c>
      <c r="D14" s="613" t="s">
        <v>460</v>
      </c>
      <c r="E14" s="575" t="s">
        <v>657</v>
      </c>
      <c r="F14" s="613" t="s">
        <v>658</v>
      </c>
      <c r="G14" s="575" t="s">
        <v>674</v>
      </c>
      <c r="H14" s="575" t="s">
        <v>675</v>
      </c>
      <c r="I14" s="592">
        <v>29.889999389648438</v>
      </c>
      <c r="J14" s="592">
        <v>10</v>
      </c>
      <c r="K14" s="593">
        <v>298.89999389648438</v>
      </c>
    </row>
    <row r="15" spans="1:11" ht="14.45" customHeight="1" x14ac:dyDescent="0.2">
      <c r="A15" s="571" t="s">
        <v>453</v>
      </c>
      <c r="B15" s="572" t="s">
        <v>454</v>
      </c>
      <c r="C15" s="575" t="s">
        <v>459</v>
      </c>
      <c r="D15" s="613" t="s">
        <v>460</v>
      </c>
      <c r="E15" s="575" t="s">
        <v>657</v>
      </c>
      <c r="F15" s="613" t="s">
        <v>658</v>
      </c>
      <c r="G15" s="575" t="s">
        <v>672</v>
      </c>
      <c r="H15" s="575" t="s">
        <v>676</v>
      </c>
      <c r="I15" s="592">
        <v>30.036000061035157</v>
      </c>
      <c r="J15" s="592">
        <v>10</v>
      </c>
      <c r="K15" s="593">
        <v>300.36000061035156</v>
      </c>
    </row>
    <row r="16" spans="1:11" ht="14.45" customHeight="1" x14ac:dyDescent="0.2">
      <c r="A16" s="571" t="s">
        <v>453</v>
      </c>
      <c r="B16" s="572" t="s">
        <v>454</v>
      </c>
      <c r="C16" s="575" t="s">
        <v>459</v>
      </c>
      <c r="D16" s="613" t="s">
        <v>460</v>
      </c>
      <c r="E16" s="575" t="s">
        <v>657</v>
      </c>
      <c r="F16" s="613" t="s">
        <v>658</v>
      </c>
      <c r="G16" s="575" t="s">
        <v>674</v>
      </c>
      <c r="H16" s="575" t="s">
        <v>677</v>
      </c>
      <c r="I16" s="592">
        <v>29.19999967302595</v>
      </c>
      <c r="J16" s="592">
        <v>50</v>
      </c>
      <c r="K16" s="593">
        <v>1458.699951171875</v>
      </c>
    </row>
    <row r="17" spans="1:11" ht="14.45" customHeight="1" x14ac:dyDescent="0.2">
      <c r="A17" s="571" t="s">
        <v>453</v>
      </c>
      <c r="B17" s="572" t="s">
        <v>454</v>
      </c>
      <c r="C17" s="575" t="s">
        <v>459</v>
      </c>
      <c r="D17" s="613" t="s">
        <v>460</v>
      </c>
      <c r="E17" s="575" t="s">
        <v>678</v>
      </c>
      <c r="F17" s="613" t="s">
        <v>679</v>
      </c>
      <c r="G17" s="575" t="s">
        <v>680</v>
      </c>
      <c r="H17" s="575" t="s">
        <v>681</v>
      </c>
      <c r="I17" s="592">
        <v>1.9999999552965164E-2</v>
      </c>
      <c r="J17" s="592">
        <v>200</v>
      </c>
      <c r="K17" s="593">
        <v>4</v>
      </c>
    </row>
    <row r="18" spans="1:11" ht="14.45" customHeight="1" x14ac:dyDescent="0.2">
      <c r="A18" s="571" t="s">
        <v>453</v>
      </c>
      <c r="B18" s="572" t="s">
        <v>454</v>
      </c>
      <c r="C18" s="575" t="s">
        <v>459</v>
      </c>
      <c r="D18" s="613" t="s">
        <v>460</v>
      </c>
      <c r="E18" s="575" t="s">
        <v>678</v>
      </c>
      <c r="F18" s="613" t="s">
        <v>679</v>
      </c>
      <c r="G18" s="575" t="s">
        <v>680</v>
      </c>
      <c r="H18" s="575" t="s">
        <v>682</v>
      </c>
      <c r="I18" s="592">
        <v>1.4285713966403688E-2</v>
      </c>
      <c r="J18" s="592">
        <v>950</v>
      </c>
      <c r="K18" s="593">
        <v>13.5</v>
      </c>
    </row>
    <row r="19" spans="1:11" ht="14.45" customHeight="1" x14ac:dyDescent="0.2">
      <c r="A19" s="571" t="s">
        <v>453</v>
      </c>
      <c r="B19" s="572" t="s">
        <v>454</v>
      </c>
      <c r="C19" s="575" t="s">
        <v>459</v>
      </c>
      <c r="D19" s="613" t="s">
        <v>460</v>
      </c>
      <c r="E19" s="575" t="s">
        <v>678</v>
      </c>
      <c r="F19" s="613" t="s">
        <v>679</v>
      </c>
      <c r="G19" s="575" t="s">
        <v>683</v>
      </c>
      <c r="H19" s="575" t="s">
        <v>684</v>
      </c>
      <c r="I19" s="592">
        <v>1.059999942779541</v>
      </c>
      <c r="J19" s="592">
        <v>100</v>
      </c>
      <c r="K19" s="593">
        <v>106</v>
      </c>
    </row>
    <row r="20" spans="1:11" ht="14.45" customHeight="1" x14ac:dyDescent="0.2">
      <c r="A20" s="571" t="s">
        <v>453</v>
      </c>
      <c r="B20" s="572" t="s">
        <v>454</v>
      </c>
      <c r="C20" s="575" t="s">
        <v>459</v>
      </c>
      <c r="D20" s="613" t="s">
        <v>460</v>
      </c>
      <c r="E20" s="575" t="s">
        <v>678</v>
      </c>
      <c r="F20" s="613" t="s">
        <v>679</v>
      </c>
      <c r="G20" s="575" t="s">
        <v>685</v>
      </c>
      <c r="H20" s="575" t="s">
        <v>686</v>
      </c>
      <c r="I20" s="592">
        <v>13.310000419616699</v>
      </c>
      <c r="J20" s="592">
        <v>15</v>
      </c>
      <c r="K20" s="593">
        <v>199.64999389648438</v>
      </c>
    </row>
    <row r="21" spans="1:11" ht="14.45" customHeight="1" x14ac:dyDescent="0.2">
      <c r="A21" s="571" t="s">
        <v>453</v>
      </c>
      <c r="B21" s="572" t="s">
        <v>454</v>
      </c>
      <c r="C21" s="575" t="s">
        <v>459</v>
      </c>
      <c r="D21" s="613" t="s">
        <v>460</v>
      </c>
      <c r="E21" s="575" t="s">
        <v>678</v>
      </c>
      <c r="F21" s="613" t="s">
        <v>679</v>
      </c>
      <c r="G21" s="575" t="s">
        <v>687</v>
      </c>
      <c r="H21" s="575" t="s">
        <v>688</v>
      </c>
      <c r="I21" s="592">
        <v>4.9699997901916504</v>
      </c>
      <c r="J21" s="592">
        <v>200</v>
      </c>
      <c r="K21" s="593">
        <v>994</v>
      </c>
    </row>
    <row r="22" spans="1:11" ht="14.45" customHeight="1" x14ac:dyDescent="0.2">
      <c r="A22" s="571" t="s">
        <v>453</v>
      </c>
      <c r="B22" s="572" t="s">
        <v>454</v>
      </c>
      <c r="C22" s="575" t="s">
        <v>459</v>
      </c>
      <c r="D22" s="613" t="s">
        <v>460</v>
      </c>
      <c r="E22" s="575" t="s">
        <v>678</v>
      </c>
      <c r="F22" s="613" t="s">
        <v>679</v>
      </c>
      <c r="G22" s="575" t="s">
        <v>685</v>
      </c>
      <c r="H22" s="575" t="s">
        <v>689</v>
      </c>
      <c r="I22" s="592">
        <v>13.310000419616699</v>
      </c>
      <c r="J22" s="592">
        <v>115</v>
      </c>
      <c r="K22" s="593">
        <v>1530.6500511169434</v>
      </c>
    </row>
    <row r="23" spans="1:11" ht="14.45" customHeight="1" x14ac:dyDescent="0.2">
      <c r="A23" s="571" t="s">
        <v>453</v>
      </c>
      <c r="B23" s="572" t="s">
        <v>454</v>
      </c>
      <c r="C23" s="575" t="s">
        <v>459</v>
      </c>
      <c r="D23" s="613" t="s">
        <v>460</v>
      </c>
      <c r="E23" s="575" t="s">
        <v>678</v>
      </c>
      <c r="F23" s="613" t="s">
        <v>679</v>
      </c>
      <c r="G23" s="575" t="s">
        <v>690</v>
      </c>
      <c r="H23" s="575" t="s">
        <v>691</v>
      </c>
      <c r="I23" s="592">
        <v>15.029999732971191</v>
      </c>
      <c r="J23" s="592">
        <v>2</v>
      </c>
      <c r="K23" s="593">
        <v>30.059999465942383</v>
      </c>
    </row>
    <row r="24" spans="1:11" ht="14.45" customHeight="1" x14ac:dyDescent="0.2">
      <c r="A24" s="571" t="s">
        <v>453</v>
      </c>
      <c r="B24" s="572" t="s">
        <v>454</v>
      </c>
      <c r="C24" s="575" t="s">
        <v>459</v>
      </c>
      <c r="D24" s="613" t="s">
        <v>460</v>
      </c>
      <c r="E24" s="575" t="s">
        <v>678</v>
      </c>
      <c r="F24" s="613" t="s">
        <v>679</v>
      </c>
      <c r="G24" s="575" t="s">
        <v>692</v>
      </c>
      <c r="H24" s="575" t="s">
        <v>693</v>
      </c>
      <c r="I24" s="592">
        <v>6.2399997711181641</v>
      </c>
      <c r="J24" s="592">
        <v>3</v>
      </c>
      <c r="K24" s="593">
        <v>18.719999313354492</v>
      </c>
    </row>
    <row r="25" spans="1:11" ht="14.45" customHeight="1" x14ac:dyDescent="0.2">
      <c r="A25" s="571" t="s">
        <v>453</v>
      </c>
      <c r="B25" s="572" t="s">
        <v>454</v>
      </c>
      <c r="C25" s="575" t="s">
        <v>459</v>
      </c>
      <c r="D25" s="613" t="s">
        <v>460</v>
      </c>
      <c r="E25" s="575" t="s">
        <v>678</v>
      </c>
      <c r="F25" s="613" t="s">
        <v>679</v>
      </c>
      <c r="G25" s="575" t="s">
        <v>694</v>
      </c>
      <c r="H25" s="575" t="s">
        <v>695</v>
      </c>
      <c r="I25" s="592">
        <v>2.369999885559082</v>
      </c>
      <c r="J25" s="592">
        <v>50</v>
      </c>
      <c r="K25" s="593">
        <v>118.5</v>
      </c>
    </row>
    <row r="26" spans="1:11" ht="14.45" customHeight="1" x14ac:dyDescent="0.2">
      <c r="A26" s="571" t="s">
        <v>453</v>
      </c>
      <c r="B26" s="572" t="s">
        <v>454</v>
      </c>
      <c r="C26" s="575" t="s">
        <v>459</v>
      </c>
      <c r="D26" s="613" t="s">
        <v>460</v>
      </c>
      <c r="E26" s="575" t="s">
        <v>678</v>
      </c>
      <c r="F26" s="613" t="s">
        <v>679</v>
      </c>
      <c r="G26" s="575" t="s">
        <v>696</v>
      </c>
      <c r="H26" s="575" t="s">
        <v>697</v>
      </c>
      <c r="I26" s="592">
        <v>1.9800000190734863</v>
      </c>
      <c r="J26" s="592">
        <v>50</v>
      </c>
      <c r="K26" s="593">
        <v>99</v>
      </c>
    </row>
    <row r="27" spans="1:11" ht="14.45" customHeight="1" x14ac:dyDescent="0.2">
      <c r="A27" s="571" t="s">
        <v>453</v>
      </c>
      <c r="B27" s="572" t="s">
        <v>454</v>
      </c>
      <c r="C27" s="575" t="s">
        <v>459</v>
      </c>
      <c r="D27" s="613" t="s">
        <v>460</v>
      </c>
      <c r="E27" s="575" t="s">
        <v>678</v>
      </c>
      <c r="F27" s="613" t="s">
        <v>679</v>
      </c>
      <c r="G27" s="575" t="s">
        <v>698</v>
      </c>
      <c r="H27" s="575" t="s">
        <v>699</v>
      </c>
      <c r="I27" s="592">
        <v>2.0312499701976776</v>
      </c>
      <c r="J27" s="592">
        <v>1000</v>
      </c>
      <c r="K27" s="593">
        <v>2031.9800109863281</v>
      </c>
    </row>
    <row r="28" spans="1:11" ht="14.45" customHeight="1" x14ac:dyDescent="0.2">
      <c r="A28" s="571" t="s">
        <v>453</v>
      </c>
      <c r="B28" s="572" t="s">
        <v>454</v>
      </c>
      <c r="C28" s="575" t="s">
        <v>459</v>
      </c>
      <c r="D28" s="613" t="s">
        <v>460</v>
      </c>
      <c r="E28" s="575" t="s">
        <v>678</v>
      </c>
      <c r="F28" s="613" t="s">
        <v>679</v>
      </c>
      <c r="G28" s="575" t="s">
        <v>700</v>
      </c>
      <c r="H28" s="575" t="s">
        <v>701</v>
      </c>
      <c r="I28" s="592">
        <v>2.7000000476837158</v>
      </c>
      <c r="J28" s="592">
        <v>50</v>
      </c>
      <c r="K28" s="593">
        <v>135</v>
      </c>
    </row>
    <row r="29" spans="1:11" ht="14.45" customHeight="1" x14ac:dyDescent="0.2">
      <c r="A29" s="571" t="s">
        <v>453</v>
      </c>
      <c r="B29" s="572" t="s">
        <v>454</v>
      </c>
      <c r="C29" s="575" t="s">
        <v>459</v>
      </c>
      <c r="D29" s="613" t="s">
        <v>460</v>
      </c>
      <c r="E29" s="575" t="s">
        <v>678</v>
      </c>
      <c r="F29" s="613" t="s">
        <v>679</v>
      </c>
      <c r="G29" s="575" t="s">
        <v>702</v>
      </c>
      <c r="H29" s="575" t="s">
        <v>703</v>
      </c>
      <c r="I29" s="592">
        <v>3.0899999141693115</v>
      </c>
      <c r="J29" s="592">
        <v>50</v>
      </c>
      <c r="K29" s="593">
        <v>154.5</v>
      </c>
    </row>
    <row r="30" spans="1:11" ht="14.45" customHeight="1" x14ac:dyDescent="0.2">
      <c r="A30" s="571" t="s">
        <v>453</v>
      </c>
      <c r="B30" s="572" t="s">
        <v>454</v>
      </c>
      <c r="C30" s="575" t="s">
        <v>459</v>
      </c>
      <c r="D30" s="613" t="s">
        <v>460</v>
      </c>
      <c r="E30" s="575" t="s">
        <v>678</v>
      </c>
      <c r="F30" s="613" t="s">
        <v>679</v>
      </c>
      <c r="G30" s="575" t="s">
        <v>700</v>
      </c>
      <c r="H30" s="575" t="s">
        <v>704</v>
      </c>
      <c r="I30" s="592">
        <v>2.690000057220459</v>
      </c>
      <c r="J30" s="592">
        <v>100</v>
      </c>
      <c r="K30" s="593">
        <v>269</v>
      </c>
    </row>
    <row r="31" spans="1:11" ht="14.45" customHeight="1" x14ac:dyDescent="0.2">
      <c r="A31" s="571" t="s">
        <v>453</v>
      </c>
      <c r="B31" s="572" t="s">
        <v>454</v>
      </c>
      <c r="C31" s="575" t="s">
        <v>459</v>
      </c>
      <c r="D31" s="613" t="s">
        <v>460</v>
      </c>
      <c r="E31" s="575" t="s">
        <v>678</v>
      </c>
      <c r="F31" s="613" t="s">
        <v>679</v>
      </c>
      <c r="G31" s="575" t="s">
        <v>705</v>
      </c>
      <c r="H31" s="575" t="s">
        <v>706</v>
      </c>
      <c r="I31" s="592">
        <v>1.9299999475479126</v>
      </c>
      <c r="J31" s="592">
        <v>50</v>
      </c>
      <c r="K31" s="593">
        <v>96.5</v>
      </c>
    </row>
    <row r="32" spans="1:11" ht="14.45" customHeight="1" x14ac:dyDescent="0.2">
      <c r="A32" s="571" t="s">
        <v>453</v>
      </c>
      <c r="B32" s="572" t="s">
        <v>454</v>
      </c>
      <c r="C32" s="575" t="s">
        <v>459</v>
      </c>
      <c r="D32" s="613" t="s">
        <v>460</v>
      </c>
      <c r="E32" s="575" t="s">
        <v>678</v>
      </c>
      <c r="F32" s="613" t="s">
        <v>679</v>
      </c>
      <c r="G32" s="575" t="s">
        <v>707</v>
      </c>
      <c r="H32" s="575" t="s">
        <v>708</v>
      </c>
      <c r="I32" s="592">
        <v>1.9199999570846558</v>
      </c>
      <c r="J32" s="592">
        <v>50</v>
      </c>
      <c r="K32" s="593">
        <v>96</v>
      </c>
    </row>
    <row r="33" spans="1:11" ht="14.45" customHeight="1" x14ac:dyDescent="0.2">
      <c r="A33" s="571" t="s">
        <v>453</v>
      </c>
      <c r="B33" s="572" t="s">
        <v>454</v>
      </c>
      <c r="C33" s="575" t="s">
        <v>459</v>
      </c>
      <c r="D33" s="613" t="s">
        <v>460</v>
      </c>
      <c r="E33" s="575" t="s">
        <v>678</v>
      </c>
      <c r="F33" s="613" t="s">
        <v>679</v>
      </c>
      <c r="G33" s="575" t="s">
        <v>709</v>
      </c>
      <c r="H33" s="575" t="s">
        <v>710</v>
      </c>
      <c r="I33" s="592">
        <v>2.1650000810623169</v>
      </c>
      <c r="J33" s="592">
        <v>50</v>
      </c>
      <c r="K33" s="593">
        <v>108.29999923706055</v>
      </c>
    </row>
    <row r="34" spans="1:11" ht="14.45" customHeight="1" x14ac:dyDescent="0.2">
      <c r="A34" s="571" t="s">
        <v>453</v>
      </c>
      <c r="B34" s="572" t="s">
        <v>454</v>
      </c>
      <c r="C34" s="575" t="s">
        <v>459</v>
      </c>
      <c r="D34" s="613" t="s">
        <v>460</v>
      </c>
      <c r="E34" s="575" t="s">
        <v>678</v>
      </c>
      <c r="F34" s="613" t="s">
        <v>679</v>
      </c>
      <c r="G34" s="575" t="s">
        <v>711</v>
      </c>
      <c r="H34" s="575" t="s">
        <v>712</v>
      </c>
      <c r="I34" s="592">
        <v>3.6099998950958252</v>
      </c>
      <c r="J34" s="592">
        <v>50</v>
      </c>
      <c r="K34" s="593">
        <v>180.5</v>
      </c>
    </row>
    <row r="35" spans="1:11" ht="14.45" customHeight="1" x14ac:dyDescent="0.2">
      <c r="A35" s="571" t="s">
        <v>453</v>
      </c>
      <c r="B35" s="572" t="s">
        <v>454</v>
      </c>
      <c r="C35" s="575" t="s">
        <v>459</v>
      </c>
      <c r="D35" s="613" t="s">
        <v>460</v>
      </c>
      <c r="E35" s="575" t="s">
        <v>678</v>
      </c>
      <c r="F35" s="613" t="s">
        <v>679</v>
      </c>
      <c r="G35" s="575" t="s">
        <v>713</v>
      </c>
      <c r="H35" s="575" t="s">
        <v>714</v>
      </c>
      <c r="I35" s="592">
        <v>2.0199999809265137</v>
      </c>
      <c r="J35" s="592">
        <v>1400</v>
      </c>
      <c r="K35" s="593">
        <v>2828.97998046875</v>
      </c>
    </row>
    <row r="36" spans="1:11" ht="14.45" customHeight="1" x14ac:dyDescent="0.2">
      <c r="A36" s="571" t="s">
        <v>453</v>
      </c>
      <c r="B36" s="572" t="s">
        <v>454</v>
      </c>
      <c r="C36" s="575" t="s">
        <v>459</v>
      </c>
      <c r="D36" s="613" t="s">
        <v>460</v>
      </c>
      <c r="E36" s="575" t="s">
        <v>678</v>
      </c>
      <c r="F36" s="613" t="s">
        <v>679</v>
      </c>
      <c r="G36" s="575" t="s">
        <v>715</v>
      </c>
      <c r="H36" s="575" t="s">
        <v>716</v>
      </c>
      <c r="I36" s="592">
        <v>2.525714261191232</v>
      </c>
      <c r="J36" s="592">
        <v>450</v>
      </c>
      <c r="K36" s="593">
        <v>1137</v>
      </c>
    </row>
    <row r="37" spans="1:11" ht="14.45" customHeight="1" x14ac:dyDescent="0.2">
      <c r="A37" s="571" t="s">
        <v>453</v>
      </c>
      <c r="B37" s="572" t="s">
        <v>454</v>
      </c>
      <c r="C37" s="575" t="s">
        <v>459</v>
      </c>
      <c r="D37" s="613" t="s">
        <v>460</v>
      </c>
      <c r="E37" s="575" t="s">
        <v>678</v>
      </c>
      <c r="F37" s="613" t="s">
        <v>679</v>
      </c>
      <c r="G37" s="575" t="s">
        <v>715</v>
      </c>
      <c r="H37" s="575" t="s">
        <v>717</v>
      </c>
      <c r="I37" s="592">
        <v>2.5299999713897705</v>
      </c>
      <c r="J37" s="592">
        <v>100</v>
      </c>
      <c r="K37" s="593">
        <v>253</v>
      </c>
    </row>
    <row r="38" spans="1:11" ht="14.45" customHeight="1" x14ac:dyDescent="0.2">
      <c r="A38" s="571" t="s">
        <v>453</v>
      </c>
      <c r="B38" s="572" t="s">
        <v>454</v>
      </c>
      <c r="C38" s="575" t="s">
        <v>459</v>
      </c>
      <c r="D38" s="613" t="s">
        <v>460</v>
      </c>
      <c r="E38" s="575" t="s">
        <v>718</v>
      </c>
      <c r="F38" s="613" t="s">
        <v>719</v>
      </c>
      <c r="G38" s="575" t="s">
        <v>720</v>
      </c>
      <c r="H38" s="575" t="s">
        <v>721</v>
      </c>
      <c r="I38" s="592">
        <v>0.31000000238418579</v>
      </c>
      <c r="J38" s="592">
        <v>100</v>
      </c>
      <c r="K38" s="593">
        <v>31</v>
      </c>
    </row>
    <row r="39" spans="1:11" ht="14.45" customHeight="1" x14ac:dyDescent="0.2">
      <c r="A39" s="571" t="s">
        <v>453</v>
      </c>
      <c r="B39" s="572" t="s">
        <v>454</v>
      </c>
      <c r="C39" s="575" t="s">
        <v>459</v>
      </c>
      <c r="D39" s="613" t="s">
        <v>460</v>
      </c>
      <c r="E39" s="575" t="s">
        <v>718</v>
      </c>
      <c r="F39" s="613" t="s">
        <v>719</v>
      </c>
      <c r="G39" s="575" t="s">
        <v>722</v>
      </c>
      <c r="H39" s="575" t="s">
        <v>723</v>
      </c>
      <c r="I39" s="592">
        <v>0.31000000238418579</v>
      </c>
      <c r="J39" s="592">
        <v>100</v>
      </c>
      <c r="K39" s="593">
        <v>31</v>
      </c>
    </row>
    <row r="40" spans="1:11" ht="14.45" customHeight="1" x14ac:dyDescent="0.2">
      <c r="A40" s="571" t="s">
        <v>453</v>
      </c>
      <c r="B40" s="572" t="s">
        <v>454</v>
      </c>
      <c r="C40" s="575" t="s">
        <v>459</v>
      </c>
      <c r="D40" s="613" t="s">
        <v>460</v>
      </c>
      <c r="E40" s="575" t="s">
        <v>718</v>
      </c>
      <c r="F40" s="613" t="s">
        <v>719</v>
      </c>
      <c r="G40" s="575" t="s">
        <v>724</v>
      </c>
      <c r="H40" s="575" t="s">
        <v>725</v>
      </c>
      <c r="I40" s="592">
        <v>1.8042856625148229</v>
      </c>
      <c r="J40" s="592">
        <v>700</v>
      </c>
      <c r="K40" s="593">
        <v>1263</v>
      </c>
    </row>
    <row r="41" spans="1:11" ht="14.45" customHeight="1" x14ac:dyDescent="0.2">
      <c r="A41" s="571" t="s">
        <v>453</v>
      </c>
      <c r="B41" s="572" t="s">
        <v>454</v>
      </c>
      <c r="C41" s="575" t="s">
        <v>459</v>
      </c>
      <c r="D41" s="613" t="s">
        <v>460</v>
      </c>
      <c r="E41" s="575" t="s">
        <v>718</v>
      </c>
      <c r="F41" s="613" t="s">
        <v>719</v>
      </c>
      <c r="G41" s="575" t="s">
        <v>724</v>
      </c>
      <c r="H41" s="575" t="s">
        <v>726</v>
      </c>
      <c r="I41" s="592">
        <v>1.7999999523162842</v>
      </c>
      <c r="J41" s="592">
        <v>200</v>
      </c>
      <c r="K41" s="593">
        <v>360</v>
      </c>
    </row>
    <row r="42" spans="1:11" ht="14.45" customHeight="1" x14ac:dyDescent="0.2">
      <c r="A42" s="571" t="s">
        <v>453</v>
      </c>
      <c r="B42" s="572" t="s">
        <v>454</v>
      </c>
      <c r="C42" s="575" t="s">
        <v>459</v>
      </c>
      <c r="D42" s="613" t="s">
        <v>460</v>
      </c>
      <c r="E42" s="575" t="s">
        <v>727</v>
      </c>
      <c r="F42" s="613" t="s">
        <v>728</v>
      </c>
      <c r="G42" s="575" t="s">
        <v>729</v>
      </c>
      <c r="H42" s="575" t="s">
        <v>730</v>
      </c>
      <c r="I42" s="592">
        <v>0.62999999523162842</v>
      </c>
      <c r="J42" s="592">
        <v>200</v>
      </c>
      <c r="K42" s="593">
        <v>126</v>
      </c>
    </row>
    <row r="43" spans="1:11" ht="14.45" customHeight="1" x14ac:dyDescent="0.2">
      <c r="A43" s="571" t="s">
        <v>453</v>
      </c>
      <c r="B43" s="572" t="s">
        <v>454</v>
      </c>
      <c r="C43" s="575" t="s">
        <v>459</v>
      </c>
      <c r="D43" s="613" t="s">
        <v>460</v>
      </c>
      <c r="E43" s="575" t="s">
        <v>727</v>
      </c>
      <c r="F43" s="613" t="s">
        <v>728</v>
      </c>
      <c r="G43" s="575" t="s">
        <v>731</v>
      </c>
      <c r="H43" s="575" t="s">
        <v>732</v>
      </c>
      <c r="I43" s="592">
        <v>0.62999999523162842</v>
      </c>
      <c r="J43" s="592">
        <v>400</v>
      </c>
      <c r="K43" s="593">
        <v>252</v>
      </c>
    </row>
    <row r="44" spans="1:11" ht="14.45" customHeight="1" x14ac:dyDescent="0.2">
      <c r="A44" s="571" t="s">
        <v>453</v>
      </c>
      <c r="B44" s="572" t="s">
        <v>454</v>
      </c>
      <c r="C44" s="575" t="s">
        <v>459</v>
      </c>
      <c r="D44" s="613" t="s">
        <v>460</v>
      </c>
      <c r="E44" s="575" t="s">
        <v>727</v>
      </c>
      <c r="F44" s="613" t="s">
        <v>728</v>
      </c>
      <c r="G44" s="575" t="s">
        <v>733</v>
      </c>
      <c r="H44" s="575" t="s">
        <v>734</v>
      </c>
      <c r="I44" s="592">
        <v>0.62999999523162842</v>
      </c>
      <c r="J44" s="592">
        <v>400</v>
      </c>
      <c r="K44" s="593">
        <v>252</v>
      </c>
    </row>
    <row r="45" spans="1:11" ht="14.45" customHeight="1" x14ac:dyDescent="0.2">
      <c r="A45" s="571" t="s">
        <v>453</v>
      </c>
      <c r="B45" s="572" t="s">
        <v>454</v>
      </c>
      <c r="C45" s="575" t="s">
        <v>459</v>
      </c>
      <c r="D45" s="613" t="s">
        <v>460</v>
      </c>
      <c r="E45" s="575" t="s">
        <v>727</v>
      </c>
      <c r="F45" s="613" t="s">
        <v>728</v>
      </c>
      <c r="G45" s="575" t="s">
        <v>729</v>
      </c>
      <c r="H45" s="575" t="s">
        <v>735</v>
      </c>
      <c r="I45" s="592">
        <v>0.62999999523162842</v>
      </c>
      <c r="J45" s="592">
        <v>800</v>
      </c>
      <c r="K45" s="593">
        <v>504</v>
      </c>
    </row>
    <row r="46" spans="1:11" ht="14.45" customHeight="1" x14ac:dyDescent="0.2">
      <c r="A46" s="571" t="s">
        <v>453</v>
      </c>
      <c r="B46" s="572" t="s">
        <v>454</v>
      </c>
      <c r="C46" s="575" t="s">
        <v>459</v>
      </c>
      <c r="D46" s="613" t="s">
        <v>460</v>
      </c>
      <c r="E46" s="575" t="s">
        <v>727</v>
      </c>
      <c r="F46" s="613" t="s">
        <v>728</v>
      </c>
      <c r="G46" s="575" t="s">
        <v>731</v>
      </c>
      <c r="H46" s="575" t="s">
        <v>736</v>
      </c>
      <c r="I46" s="592">
        <v>0.62857142516544884</v>
      </c>
      <c r="J46" s="592">
        <v>2800</v>
      </c>
      <c r="K46" s="593">
        <v>1760</v>
      </c>
    </row>
    <row r="47" spans="1:11" ht="14.45" customHeight="1" x14ac:dyDescent="0.2">
      <c r="A47" s="571" t="s">
        <v>453</v>
      </c>
      <c r="B47" s="572" t="s">
        <v>454</v>
      </c>
      <c r="C47" s="575" t="s">
        <v>459</v>
      </c>
      <c r="D47" s="613" t="s">
        <v>460</v>
      </c>
      <c r="E47" s="575" t="s">
        <v>727</v>
      </c>
      <c r="F47" s="613" t="s">
        <v>728</v>
      </c>
      <c r="G47" s="575" t="s">
        <v>733</v>
      </c>
      <c r="H47" s="575" t="s">
        <v>737</v>
      </c>
      <c r="I47" s="592">
        <v>0.62999999523162842</v>
      </c>
      <c r="J47" s="592">
        <v>400</v>
      </c>
      <c r="K47" s="593">
        <v>252</v>
      </c>
    </row>
    <row r="48" spans="1:11" ht="14.45" customHeight="1" x14ac:dyDescent="0.2">
      <c r="A48" s="571" t="s">
        <v>453</v>
      </c>
      <c r="B48" s="572" t="s">
        <v>454</v>
      </c>
      <c r="C48" s="575" t="s">
        <v>459</v>
      </c>
      <c r="D48" s="613" t="s">
        <v>460</v>
      </c>
      <c r="E48" s="575" t="s">
        <v>727</v>
      </c>
      <c r="F48" s="613" t="s">
        <v>728</v>
      </c>
      <c r="G48" s="575" t="s">
        <v>738</v>
      </c>
      <c r="H48" s="575" t="s">
        <v>739</v>
      </c>
      <c r="I48" s="592">
        <v>0.73500001430511475</v>
      </c>
      <c r="J48" s="592">
        <v>400</v>
      </c>
      <c r="K48" s="593">
        <v>294.66999816894531</v>
      </c>
    </row>
    <row r="49" spans="1:11" ht="14.45" customHeight="1" x14ac:dyDescent="0.2">
      <c r="A49" s="571" t="s">
        <v>453</v>
      </c>
      <c r="B49" s="572" t="s">
        <v>454</v>
      </c>
      <c r="C49" s="575" t="s">
        <v>464</v>
      </c>
      <c r="D49" s="613" t="s">
        <v>465</v>
      </c>
      <c r="E49" s="575" t="s">
        <v>740</v>
      </c>
      <c r="F49" s="613" t="s">
        <v>741</v>
      </c>
      <c r="G49" s="575" t="s">
        <v>742</v>
      </c>
      <c r="H49" s="575" t="s">
        <v>743</v>
      </c>
      <c r="I49" s="592">
        <v>18755</v>
      </c>
      <c r="J49" s="592">
        <v>1</v>
      </c>
      <c r="K49" s="593">
        <v>18755</v>
      </c>
    </row>
    <row r="50" spans="1:11" ht="14.45" customHeight="1" x14ac:dyDescent="0.2">
      <c r="A50" s="571" t="s">
        <v>453</v>
      </c>
      <c r="B50" s="572" t="s">
        <v>454</v>
      </c>
      <c r="C50" s="575" t="s">
        <v>464</v>
      </c>
      <c r="D50" s="613" t="s">
        <v>465</v>
      </c>
      <c r="E50" s="575" t="s">
        <v>740</v>
      </c>
      <c r="F50" s="613" t="s">
        <v>741</v>
      </c>
      <c r="G50" s="575" t="s">
        <v>744</v>
      </c>
      <c r="H50" s="575" t="s">
        <v>745</v>
      </c>
      <c r="I50" s="592">
        <v>1270.5</v>
      </c>
      <c r="J50" s="592">
        <v>30</v>
      </c>
      <c r="K50" s="593">
        <v>38115</v>
      </c>
    </row>
    <row r="51" spans="1:11" ht="14.45" customHeight="1" x14ac:dyDescent="0.2">
      <c r="A51" s="571" t="s">
        <v>453</v>
      </c>
      <c r="B51" s="572" t="s">
        <v>454</v>
      </c>
      <c r="C51" s="575" t="s">
        <v>464</v>
      </c>
      <c r="D51" s="613" t="s">
        <v>465</v>
      </c>
      <c r="E51" s="575" t="s">
        <v>740</v>
      </c>
      <c r="F51" s="613" t="s">
        <v>741</v>
      </c>
      <c r="G51" s="575" t="s">
        <v>746</v>
      </c>
      <c r="H51" s="575" t="s">
        <v>747</v>
      </c>
      <c r="I51" s="592">
        <v>189.97000122070313</v>
      </c>
      <c r="J51" s="592">
        <v>1</v>
      </c>
      <c r="K51" s="593">
        <v>189.97000122070313</v>
      </c>
    </row>
    <row r="52" spans="1:11" ht="14.45" customHeight="1" x14ac:dyDescent="0.2">
      <c r="A52" s="571" t="s">
        <v>453</v>
      </c>
      <c r="B52" s="572" t="s">
        <v>454</v>
      </c>
      <c r="C52" s="575" t="s">
        <v>464</v>
      </c>
      <c r="D52" s="613" t="s">
        <v>465</v>
      </c>
      <c r="E52" s="575" t="s">
        <v>740</v>
      </c>
      <c r="F52" s="613" t="s">
        <v>741</v>
      </c>
      <c r="G52" s="575" t="s">
        <v>748</v>
      </c>
      <c r="H52" s="575" t="s">
        <v>749</v>
      </c>
      <c r="I52" s="592">
        <v>55889.8984375</v>
      </c>
      <c r="J52" s="592">
        <v>1</v>
      </c>
      <c r="K52" s="593">
        <v>55889.8984375</v>
      </c>
    </row>
    <row r="53" spans="1:11" ht="14.45" customHeight="1" x14ac:dyDescent="0.2">
      <c r="A53" s="571" t="s">
        <v>453</v>
      </c>
      <c r="B53" s="572" t="s">
        <v>454</v>
      </c>
      <c r="C53" s="575" t="s">
        <v>464</v>
      </c>
      <c r="D53" s="613" t="s">
        <v>465</v>
      </c>
      <c r="E53" s="575" t="s">
        <v>740</v>
      </c>
      <c r="F53" s="613" t="s">
        <v>741</v>
      </c>
      <c r="G53" s="575" t="s">
        <v>750</v>
      </c>
      <c r="H53" s="575" t="s">
        <v>751</v>
      </c>
      <c r="I53" s="592">
        <v>3990.60009765625</v>
      </c>
      <c r="J53" s="592">
        <v>1</v>
      </c>
      <c r="K53" s="593">
        <v>3990.60009765625</v>
      </c>
    </row>
    <row r="54" spans="1:11" ht="14.45" customHeight="1" x14ac:dyDescent="0.2">
      <c r="A54" s="571" t="s">
        <v>453</v>
      </c>
      <c r="B54" s="572" t="s">
        <v>454</v>
      </c>
      <c r="C54" s="575" t="s">
        <v>464</v>
      </c>
      <c r="D54" s="613" t="s">
        <v>465</v>
      </c>
      <c r="E54" s="575" t="s">
        <v>740</v>
      </c>
      <c r="F54" s="613" t="s">
        <v>741</v>
      </c>
      <c r="G54" s="575" t="s">
        <v>752</v>
      </c>
      <c r="H54" s="575" t="s">
        <v>753</v>
      </c>
      <c r="I54" s="592">
        <v>50493</v>
      </c>
      <c r="J54" s="592">
        <v>1</v>
      </c>
      <c r="K54" s="593">
        <v>50493</v>
      </c>
    </row>
    <row r="55" spans="1:11" ht="14.45" customHeight="1" x14ac:dyDescent="0.2">
      <c r="A55" s="571" t="s">
        <v>453</v>
      </c>
      <c r="B55" s="572" t="s">
        <v>454</v>
      </c>
      <c r="C55" s="575" t="s">
        <v>464</v>
      </c>
      <c r="D55" s="613" t="s">
        <v>465</v>
      </c>
      <c r="E55" s="575" t="s">
        <v>740</v>
      </c>
      <c r="F55" s="613" t="s">
        <v>741</v>
      </c>
      <c r="G55" s="575" t="s">
        <v>754</v>
      </c>
      <c r="H55" s="575" t="s">
        <v>755</v>
      </c>
      <c r="I55" s="592">
        <v>6122.60009765625</v>
      </c>
      <c r="J55" s="592">
        <v>3</v>
      </c>
      <c r="K55" s="593">
        <v>18367.80078125</v>
      </c>
    </row>
    <row r="56" spans="1:11" ht="14.45" customHeight="1" x14ac:dyDescent="0.2">
      <c r="A56" s="571" t="s">
        <v>453</v>
      </c>
      <c r="B56" s="572" t="s">
        <v>454</v>
      </c>
      <c r="C56" s="575" t="s">
        <v>464</v>
      </c>
      <c r="D56" s="613" t="s">
        <v>465</v>
      </c>
      <c r="E56" s="575" t="s">
        <v>740</v>
      </c>
      <c r="F56" s="613" t="s">
        <v>741</v>
      </c>
      <c r="G56" s="575" t="s">
        <v>756</v>
      </c>
      <c r="H56" s="575" t="s">
        <v>757</v>
      </c>
      <c r="I56" s="592">
        <v>48000</v>
      </c>
      <c r="J56" s="592">
        <v>3</v>
      </c>
      <c r="K56" s="593">
        <v>144000</v>
      </c>
    </row>
    <row r="57" spans="1:11" ht="14.45" customHeight="1" x14ac:dyDescent="0.2">
      <c r="A57" s="571" t="s">
        <v>453</v>
      </c>
      <c r="B57" s="572" t="s">
        <v>454</v>
      </c>
      <c r="C57" s="575" t="s">
        <v>464</v>
      </c>
      <c r="D57" s="613" t="s">
        <v>465</v>
      </c>
      <c r="E57" s="575" t="s">
        <v>740</v>
      </c>
      <c r="F57" s="613" t="s">
        <v>741</v>
      </c>
      <c r="G57" s="575" t="s">
        <v>758</v>
      </c>
      <c r="H57" s="575" t="s">
        <v>759</v>
      </c>
      <c r="I57" s="592">
        <v>88777.703125</v>
      </c>
      <c r="J57" s="592">
        <v>1</v>
      </c>
      <c r="K57" s="593">
        <v>88777.703125</v>
      </c>
    </row>
    <row r="58" spans="1:11" ht="14.45" customHeight="1" x14ac:dyDescent="0.2">
      <c r="A58" s="571" t="s">
        <v>453</v>
      </c>
      <c r="B58" s="572" t="s">
        <v>454</v>
      </c>
      <c r="C58" s="575" t="s">
        <v>464</v>
      </c>
      <c r="D58" s="613" t="s">
        <v>465</v>
      </c>
      <c r="E58" s="575" t="s">
        <v>740</v>
      </c>
      <c r="F58" s="613" t="s">
        <v>741</v>
      </c>
      <c r="G58" s="575" t="s">
        <v>760</v>
      </c>
      <c r="H58" s="575" t="s">
        <v>761</v>
      </c>
      <c r="I58" s="592">
        <v>262.53808617203123</v>
      </c>
      <c r="J58" s="592">
        <v>5</v>
      </c>
      <c r="K58" s="593">
        <v>1312.6904308601561</v>
      </c>
    </row>
    <row r="59" spans="1:11" ht="14.45" customHeight="1" x14ac:dyDescent="0.2">
      <c r="A59" s="571" t="s">
        <v>453</v>
      </c>
      <c r="B59" s="572" t="s">
        <v>454</v>
      </c>
      <c r="C59" s="575" t="s">
        <v>464</v>
      </c>
      <c r="D59" s="613" t="s">
        <v>465</v>
      </c>
      <c r="E59" s="575" t="s">
        <v>740</v>
      </c>
      <c r="F59" s="613" t="s">
        <v>741</v>
      </c>
      <c r="G59" s="575" t="s">
        <v>762</v>
      </c>
      <c r="H59" s="575" t="s">
        <v>763</v>
      </c>
      <c r="I59" s="592">
        <v>3445</v>
      </c>
      <c r="J59" s="592">
        <v>1</v>
      </c>
      <c r="K59" s="593">
        <v>3445</v>
      </c>
    </row>
    <row r="60" spans="1:11" ht="14.45" customHeight="1" x14ac:dyDescent="0.2">
      <c r="A60" s="571" t="s">
        <v>453</v>
      </c>
      <c r="B60" s="572" t="s">
        <v>454</v>
      </c>
      <c r="C60" s="575" t="s">
        <v>464</v>
      </c>
      <c r="D60" s="613" t="s">
        <v>465</v>
      </c>
      <c r="E60" s="575" t="s">
        <v>740</v>
      </c>
      <c r="F60" s="613" t="s">
        <v>741</v>
      </c>
      <c r="G60" s="575" t="s">
        <v>764</v>
      </c>
      <c r="H60" s="575" t="s">
        <v>765</v>
      </c>
      <c r="I60" s="592">
        <v>957.68263365093026</v>
      </c>
      <c r="J60" s="592">
        <v>18</v>
      </c>
      <c r="K60" s="593">
        <v>16687.100044250488</v>
      </c>
    </row>
    <row r="61" spans="1:11" ht="14.45" customHeight="1" x14ac:dyDescent="0.2">
      <c r="A61" s="571" t="s">
        <v>453</v>
      </c>
      <c r="B61" s="572" t="s">
        <v>454</v>
      </c>
      <c r="C61" s="575" t="s">
        <v>464</v>
      </c>
      <c r="D61" s="613" t="s">
        <v>465</v>
      </c>
      <c r="E61" s="575" t="s">
        <v>740</v>
      </c>
      <c r="F61" s="613" t="s">
        <v>741</v>
      </c>
      <c r="G61" s="575" t="s">
        <v>766</v>
      </c>
      <c r="H61" s="575" t="s">
        <v>767</v>
      </c>
      <c r="I61" s="592">
        <v>477.9900016784668</v>
      </c>
      <c r="J61" s="592">
        <v>8</v>
      </c>
      <c r="K61" s="593">
        <v>3823.9200134277344</v>
      </c>
    </row>
    <row r="62" spans="1:11" ht="14.45" customHeight="1" x14ac:dyDescent="0.2">
      <c r="A62" s="571" t="s">
        <v>453</v>
      </c>
      <c r="B62" s="572" t="s">
        <v>454</v>
      </c>
      <c r="C62" s="575" t="s">
        <v>464</v>
      </c>
      <c r="D62" s="613" t="s">
        <v>465</v>
      </c>
      <c r="E62" s="575" t="s">
        <v>740</v>
      </c>
      <c r="F62" s="613" t="s">
        <v>741</v>
      </c>
      <c r="G62" s="575" t="s">
        <v>768</v>
      </c>
      <c r="H62" s="575" t="s">
        <v>769</v>
      </c>
      <c r="I62" s="592">
        <v>2243.340087890625</v>
      </c>
      <c r="J62" s="592">
        <v>1</v>
      </c>
      <c r="K62" s="593">
        <v>2243.340087890625</v>
      </c>
    </row>
    <row r="63" spans="1:11" ht="14.45" customHeight="1" x14ac:dyDescent="0.2">
      <c r="A63" s="571" t="s">
        <v>453</v>
      </c>
      <c r="B63" s="572" t="s">
        <v>454</v>
      </c>
      <c r="C63" s="575" t="s">
        <v>464</v>
      </c>
      <c r="D63" s="613" t="s">
        <v>465</v>
      </c>
      <c r="E63" s="575" t="s">
        <v>740</v>
      </c>
      <c r="F63" s="613" t="s">
        <v>741</v>
      </c>
      <c r="G63" s="575" t="s">
        <v>770</v>
      </c>
      <c r="H63" s="575" t="s">
        <v>771</v>
      </c>
      <c r="I63" s="592">
        <v>2852</v>
      </c>
      <c r="J63" s="592">
        <v>1</v>
      </c>
      <c r="K63" s="593">
        <v>2852</v>
      </c>
    </row>
    <row r="64" spans="1:11" ht="14.45" customHeight="1" x14ac:dyDescent="0.2">
      <c r="A64" s="571" t="s">
        <v>453</v>
      </c>
      <c r="B64" s="572" t="s">
        <v>454</v>
      </c>
      <c r="C64" s="575" t="s">
        <v>464</v>
      </c>
      <c r="D64" s="613" t="s">
        <v>465</v>
      </c>
      <c r="E64" s="575" t="s">
        <v>740</v>
      </c>
      <c r="F64" s="613" t="s">
        <v>741</v>
      </c>
      <c r="G64" s="575" t="s">
        <v>772</v>
      </c>
      <c r="H64" s="575" t="s">
        <v>773</v>
      </c>
      <c r="I64" s="592">
        <v>1242.0400390625</v>
      </c>
      <c r="J64" s="592">
        <v>1</v>
      </c>
      <c r="K64" s="593">
        <v>1242.0400390625</v>
      </c>
    </row>
    <row r="65" spans="1:11" ht="14.45" customHeight="1" x14ac:dyDescent="0.2">
      <c r="A65" s="571" t="s">
        <v>453</v>
      </c>
      <c r="B65" s="572" t="s">
        <v>454</v>
      </c>
      <c r="C65" s="575" t="s">
        <v>464</v>
      </c>
      <c r="D65" s="613" t="s">
        <v>465</v>
      </c>
      <c r="E65" s="575" t="s">
        <v>740</v>
      </c>
      <c r="F65" s="613" t="s">
        <v>741</v>
      </c>
      <c r="G65" s="575" t="s">
        <v>774</v>
      </c>
      <c r="H65" s="575" t="s">
        <v>775</v>
      </c>
      <c r="I65" s="592">
        <v>2420</v>
      </c>
      <c r="J65" s="592">
        <v>2</v>
      </c>
      <c r="K65" s="593">
        <v>4840</v>
      </c>
    </row>
    <row r="66" spans="1:11" ht="14.45" customHeight="1" x14ac:dyDescent="0.2">
      <c r="A66" s="571" t="s">
        <v>453</v>
      </c>
      <c r="B66" s="572" t="s">
        <v>454</v>
      </c>
      <c r="C66" s="575" t="s">
        <v>464</v>
      </c>
      <c r="D66" s="613" t="s">
        <v>465</v>
      </c>
      <c r="E66" s="575" t="s">
        <v>740</v>
      </c>
      <c r="F66" s="613" t="s">
        <v>741</v>
      </c>
      <c r="G66" s="575" t="s">
        <v>776</v>
      </c>
      <c r="H66" s="575" t="s">
        <v>777</v>
      </c>
      <c r="I66" s="592">
        <v>15169.76953125</v>
      </c>
      <c r="J66" s="592">
        <v>2</v>
      </c>
      <c r="K66" s="593">
        <v>30339.5390625</v>
      </c>
    </row>
    <row r="67" spans="1:11" ht="14.45" customHeight="1" x14ac:dyDescent="0.2">
      <c r="A67" s="571" t="s">
        <v>453</v>
      </c>
      <c r="B67" s="572" t="s">
        <v>454</v>
      </c>
      <c r="C67" s="575" t="s">
        <v>464</v>
      </c>
      <c r="D67" s="613" t="s">
        <v>465</v>
      </c>
      <c r="E67" s="575" t="s">
        <v>740</v>
      </c>
      <c r="F67" s="613" t="s">
        <v>741</v>
      </c>
      <c r="G67" s="575" t="s">
        <v>778</v>
      </c>
      <c r="H67" s="575" t="s">
        <v>779</v>
      </c>
      <c r="I67" s="592">
        <v>563.82000732421875</v>
      </c>
      <c r="J67" s="592">
        <v>1</v>
      </c>
      <c r="K67" s="593">
        <v>563.82000732421875</v>
      </c>
    </row>
    <row r="68" spans="1:11" ht="14.45" customHeight="1" x14ac:dyDescent="0.2">
      <c r="A68" s="571" t="s">
        <v>453</v>
      </c>
      <c r="B68" s="572" t="s">
        <v>454</v>
      </c>
      <c r="C68" s="575" t="s">
        <v>464</v>
      </c>
      <c r="D68" s="613" t="s">
        <v>465</v>
      </c>
      <c r="E68" s="575" t="s">
        <v>740</v>
      </c>
      <c r="F68" s="613" t="s">
        <v>741</v>
      </c>
      <c r="G68" s="575" t="s">
        <v>780</v>
      </c>
      <c r="H68" s="575" t="s">
        <v>781</v>
      </c>
      <c r="I68" s="592">
        <v>319.93000793457031</v>
      </c>
      <c r="J68" s="592">
        <v>2</v>
      </c>
      <c r="K68" s="593">
        <v>639.86001586914063</v>
      </c>
    </row>
    <row r="69" spans="1:11" ht="14.45" customHeight="1" x14ac:dyDescent="0.2">
      <c r="A69" s="571" t="s">
        <v>453</v>
      </c>
      <c r="B69" s="572" t="s">
        <v>454</v>
      </c>
      <c r="C69" s="575" t="s">
        <v>464</v>
      </c>
      <c r="D69" s="613" t="s">
        <v>465</v>
      </c>
      <c r="E69" s="575" t="s">
        <v>740</v>
      </c>
      <c r="F69" s="613" t="s">
        <v>741</v>
      </c>
      <c r="G69" s="575" t="s">
        <v>782</v>
      </c>
      <c r="H69" s="575" t="s">
        <v>783</v>
      </c>
      <c r="I69" s="592">
        <v>219.33387056942297</v>
      </c>
      <c r="J69" s="592">
        <v>1</v>
      </c>
      <c r="K69" s="593">
        <v>219.33387056942297</v>
      </c>
    </row>
    <row r="70" spans="1:11" ht="14.45" customHeight="1" x14ac:dyDescent="0.2">
      <c r="A70" s="571" t="s">
        <v>453</v>
      </c>
      <c r="B70" s="572" t="s">
        <v>454</v>
      </c>
      <c r="C70" s="575" t="s">
        <v>464</v>
      </c>
      <c r="D70" s="613" t="s">
        <v>465</v>
      </c>
      <c r="E70" s="575" t="s">
        <v>740</v>
      </c>
      <c r="F70" s="613" t="s">
        <v>741</v>
      </c>
      <c r="G70" s="575" t="s">
        <v>784</v>
      </c>
      <c r="H70" s="575" t="s">
        <v>785</v>
      </c>
      <c r="I70" s="592">
        <v>3819.6666666666665</v>
      </c>
      <c r="J70" s="592">
        <v>6</v>
      </c>
      <c r="K70" s="593">
        <v>22918</v>
      </c>
    </row>
    <row r="71" spans="1:11" ht="14.45" customHeight="1" x14ac:dyDescent="0.2">
      <c r="A71" s="571" t="s">
        <v>453</v>
      </c>
      <c r="B71" s="572" t="s">
        <v>454</v>
      </c>
      <c r="C71" s="575" t="s">
        <v>464</v>
      </c>
      <c r="D71" s="613" t="s">
        <v>465</v>
      </c>
      <c r="E71" s="575" t="s">
        <v>740</v>
      </c>
      <c r="F71" s="613" t="s">
        <v>741</v>
      </c>
      <c r="G71" s="575" t="s">
        <v>786</v>
      </c>
      <c r="H71" s="575" t="s">
        <v>787</v>
      </c>
      <c r="I71" s="592">
        <v>44770</v>
      </c>
      <c r="J71" s="592">
        <v>1</v>
      </c>
      <c r="K71" s="593">
        <v>44770</v>
      </c>
    </row>
    <row r="72" spans="1:11" ht="14.45" customHeight="1" x14ac:dyDescent="0.2">
      <c r="A72" s="571" t="s">
        <v>453</v>
      </c>
      <c r="B72" s="572" t="s">
        <v>454</v>
      </c>
      <c r="C72" s="575" t="s">
        <v>464</v>
      </c>
      <c r="D72" s="613" t="s">
        <v>465</v>
      </c>
      <c r="E72" s="575" t="s">
        <v>740</v>
      </c>
      <c r="F72" s="613" t="s">
        <v>741</v>
      </c>
      <c r="G72" s="575" t="s">
        <v>788</v>
      </c>
      <c r="H72" s="575" t="s">
        <v>789</v>
      </c>
      <c r="I72" s="592">
        <v>128.03999328613281</v>
      </c>
      <c r="J72" s="592">
        <v>1</v>
      </c>
      <c r="K72" s="593">
        <v>128.03999328613281</v>
      </c>
    </row>
    <row r="73" spans="1:11" ht="14.45" customHeight="1" x14ac:dyDescent="0.2">
      <c r="A73" s="571" t="s">
        <v>453</v>
      </c>
      <c r="B73" s="572" t="s">
        <v>454</v>
      </c>
      <c r="C73" s="575" t="s">
        <v>464</v>
      </c>
      <c r="D73" s="613" t="s">
        <v>465</v>
      </c>
      <c r="E73" s="575" t="s">
        <v>740</v>
      </c>
      <c r="F73" s="613" t="s">
        <v>741</v>
      </c>
      <c r="G73" s="575" t="s">
        <v>790</v>
      </c>
      <c r="H73" s="575" t="s">
        <v>791</v>
      </c>
      <c r="I73" s="592">
        <v>134406.796875</v>
      </c>
      <c r="J73" s="592">
        <v>1</v>
      </c>
      <c r="K73" s="593">
        <v>134406.796875</v>
      </c>
    </row>
    <row r="74" spans="1:11" ht="14.45" customHeight="1" x14ac:dyDescent="0.2">
      <c r="A74" s="571" t="s">
        <v>453</v>
      </c>
      <c r="B74" s="572" t="s">
        <v>454</v>
      </c>
      <c r="C74" s="575" t="s">
        <v>464</v>
      </c>
      <c r="D74" s="613" t="s">
        <v>465</v>
      </c>
      <c r="E74" s="575" t="s">
        <v>740</v>
      </c>
      <c r="F74" s="613" t="s">
        <v>741</v>
      </c>
      <c r="G74" s="575" t="s">
        <v>792</v>
      </c>
      <c r="H74" s="575" t="s">
        <v>793</v>
      </c>
      <c r="I74" s="592">
        <v>1892.43994140625</v>
      </c>
      <c r="J74" s="592">
        <v>5</v>
      </c>
      <c r="K74" s="593">
        <v>9462.2001953125</v>
      </c>
    </row>
    <row r="75" spans="1:11" ht="14.45" customHeight="1" x14ac:dyDescent="0.2">
      <c r="A75" s="571" t="s">
        <v>453</v>
      </c>
      <c r="B75" s="572" t="s">
        <v>454</v>
      </c>
      <c r="C75" s="575" t="s">
        <v>464</v>
      </c>
      <c r="D75" s="613" t="s">
        <v>465</v>
      </c>
      <c r="E75" s="575" t="s">
        <v>740</v>
      </c>
      <c r="F75" s="613" t="s">
        <v>741</v>
      </c>
      <c r="G75" s="575" t="s">
        <v>794</v>
      </c>
      <c r="H75" s="575" t="s">
        <v>795</v>
      </c>
      <c r="I75" s="592">
        <v>131.24000549316406</v>
      </c>
      <c r="J75" s="592">
        <v>4</v>
      </c>
      <c r="K75" s="593">
        <v>524.95001220703125</v>
      </c>
    </row>
    <row r="76" spans="1:11" ht="14.45" customHeight="1" x14ac:dyDescent="0.2">
      <c r="A76" s="571" t="s">
        <v>453</v>
      </c>
      <c r="B76" s="572" t="s">
        <v>454</v>
      </c>
      <c r="C76" s="575" t="s">
        <v>464</v>
      </c>
      <c r="D76" s="613" t="s">
        <v>465</v>
      </c>
      <c r="E76" s="575" t="s">
        <v>740</v>
      </c>
      <c r="F76" s="613" t="s">
        <v>741</v>
      </c>
      <c r="G76" s="575" t="s">
        <v>796</v>
      </c>
      <c r="H76" s="575" t="s">
        <v>797</v>
      </c>
      <c r="I76" s="592">
        <v>82.260002136230469</v>
      </c>
      <c r="J76" s="592">
        <v>2</v>
      </c>
      <c r="K76" s="593">
        <v>164.50999450683594</v>
      </c>
    </row>
    <row r="77" spans="1:11" ht="14.45" customHeight="1" x14ac:dyDescent="0.2">
      <c r="A77" s="571" t="s">
        <v>453</v>
      </c>
      <c r="B77" s="572" t="s">
        <v>454</v>
      </c>
      <c r="C77" s="575" t="s">
        <v>464</v>
      </c>
      <c r="D77" s="613" t="s">
        <v>465</v>
      </c>
      <c r="E77" s="575" t="s">
        <v>740</v>
      </c>
      <c r="F77" s="613" t="s">
        <v>741</v>
      </c>
      <c r="G77" s="575" t="s">
        <v>798</v>
      </c>
      <c r="H77" s="575" t="s">
        <v>799</v>
      </c>
      <c r="I77" s="592">
        <v>84.580001831054688</v>
      </c>
      <c r="J77" s="592">
        <v>20</v>
      </c>
      <c r="K77" s="593">
        <v>1691.5599975585938</v>
      </c>
    </row>
    <row r="78" spans="1:11" ht="14.45" customHeight="1" x14ac:dyDescent="0.2">
      <c r="A78" s="571" t="s">
        <v>453</v>
      </c>
      <c r="B78" s="572" t="s">
        <v>454</v>
      </c>
      <c r="C78" s="575" t="s">
        <v>464</v>
      </c>
      <c r="D78" s="613" t="s">
        <v>465</v>
      </c>
      <c r="E78" s="575" t="s">
        <v>740</v>
      </c>
      <c r="F78" s="613" t="s">
        <v>741</v>
      </c>
      <c r="G78" s="575" t="s">
        <v>800</v>
      </c>
      <c r="H78" s="575" t="s">
        <v>801</v>
      </c>
      <c r="I78" s="592">
        <v>30249.5</v>
      </c>
      <c r="J78" s="592">
        <v>4</v>
      </c>
      <c r="K78" s="593">
        <v>120998</v>
      </c>
    </row>
    <row r="79" spans="1:11" ht="14.45" customHeight="1" x14ac:dyDescent="0.2">
      <c r="A79" s="571" t="s">
        <v>453</v>
      </c>
      <c r="B79" s="572" t="s">
        <v>454</v>
      </c>
      <c r="C79" s="575" t="s">
        <v>464</v>
      </c>
      <c r="D79" s="613" t="s">
        <v>465</v>
      </c>
      <c r="E79" s="575" t="s">
        <v>740</v>
      </c>
      <c r="F79" s="613" t="s">
        <v>741</v>
      </c>
      <c r="G79" s="575" t="s">
        <v>802</v>
      </c>
      <c r="H79" s="575" t="s">
        <v>803</v>
      </c>
      <c r="I79" s="592">
        <v>234.13420161516069</v>
      </c>
      <c r="J79" s="592">
        <v>3</v>
      </c>
      <c r="K79" s="593">
        <v>702.40260484548207</v>
      </c>
    </row>
    <row r="80" spans="1:11" ht="14.45" customHeight="1" x14ac:dyDescent="0.2">
      <c r="A80" s="571" t="s">
        <v>453</v>
      </c>
      <c r="B80" s="572" t="s">
        <v>454</v>
      </c>
      <c r="C80" s="575" t="s">
        <v>464</v>
      </c>
      <c r="D80" s="613" t="s">
        <v>465</v>
      </c>
      <c r="E80" s="575" t="s">
        <v>740</v>
      </c>
      <c r="F80" s="613" t="s">
        <v>741</v>
      </c>
      <c r="G80" s="575" t="s">
        <v>804</v>
      </c>
      <c r="H80" s="575" t="s">
        <v>805</v>
      </c>
      <c r="I80" s="592">
        <v>1827.010009765625</v>
      </c>
      <c r="J80" s="592">
        <v>1</v>
      </c>
      <c r="K80" s="593">
        <v>1827.010009765625</v>
      </c>
    </row>
    <row r="81" spans="1:11" ht="14.45" customHeight="1" x14ac:dyDescent="0.2">
      <c r="A81" s="571" t="s">
        <v>453</v>
      </c>
      <c r="B81" s="572" t="s">
        <v>454</v>
      </c>
      <c r="C81" s="575" t="s">
        <v>464</v>
      </c>
      <c r="D81" s="613" t="s">
        <v>465</v>
      </c>
      <c r="E81" s="575" t="s">
        <v>740</v>
      </c>
      <c r="F81" s="613" t="s">
        <v>741</v>
      </c>
      <c r="G81" s="575" t="s">
        <v>806</v>
      </c>
      <c r="H81" s="575" t="s">
        <v>807</v>
      </c>
      <c r="I81" s="592">
        <v>1276.550048828125</v>
      </c>
      <c r="J81" s="592">
        <v>9</v>
      </c>
      <c r="K81" s="593">
        <v>11488.9501953125</v>
      </c>
    </row>
    <row r="82" spans="1:11" ht="14.45" customHeight="1" x14ac:dyDescent="0.2">
      <c r="A82" s="571" t="s">
        <v>453</v>
      </c>
      <c r="B82" s="572" t="s">
        <v>454</v>
      </c>
      <c r="C82" s="575" t="s">
        <v>464</v>
      </c>
      <c r="D82" s="613" t="s">
        <v>465</v>
      </c>
      <c r="E82" s="575" t="s">
        <v>740</v>
      </c>
      <c r="F82" s="613" t="s">
        <v>741</v>
      </c>
      <c r="G82" s="575" t="s">
        <v>808</v>
      </c>
      <c r="H82" s="575" t="s">
        <v>809</v>
      </c>
      <c r="I82" s="592">
        <v>2891.89990234375</v>
      </c>
      <c r="J82" s="592">
        <v>1</v>
      </c>
      <c r="K82" s="593">
        <v>2891.89990234375</v>
      </c>
    </row>
    <row r="83" spans="1:11" ht="14.45" customHeight="1" x14ac:dyDescent="0.2">
      <c r="A83" s="571" t="s">
        <v>453</v>
      </c>
      <c r="B83" s="572" t="s">
        <v>454</v>
      </c>
      <c r="C83" s="575" t="s">
        <v>464</v>
      </c>
      <c r="D83" s="613" t="s">
        <v>465</v>
      </c>
      <c r="E83" s="575" t="s">
        <v>740</v>
      </c>
      <c r="F83" s="613" t="s">
        <v>741</v>
      </c>
      <c r="G83" s="575" t="s">
        <v>810</v>
      </c>
      <c r="H83" s="575" t="s">
        <v>811</v>
      </c>
      <c r="I83" s="592">
        <v>21029.80078125</v>
      </c>
      <c r="J83" s="592">
        <v>1</v>
      </c>
      <c r="K83" s="593">
        <v>21029.80078125</v>
      </c>
    </row>
    <row r="84" spans="1:11" ht="14.45" customHeight="1" x14ac:dyDescent="0.2">
      <c r="A84" s="571" t="s">
        <v>453</v>
      </c>
      <c r="B84" s="572" t="s">
        <v>454</v>
      </c>
      <c r="C84" s="575" t="s">
        <v>464</v>
      </c>
      <c r="D84" s="613" t="s">
        <v>465</v>
      </c>
      <c r="E84" s="575" t="s">
        <v>740</v>
      </c>
      <c r="F84" s="613" t="s">
        <v>741</v>
      </c>
      <c r="G84" s="575" t="s">
        <v>812</v>
      </c>
      <c r="H84" s="575" t="s">
        <v>813</v>
      </c>
      <c r="I84" s="592">
        <v>30250</v>
      </c>
      <c r="J84" s="592">
        <v>1</v>
      </c>
      <c r="K84" s="593">
        <v>30250</v>
      </c>
    </row>
    <row r="85" spans="1:11" ht="14.45" customHeight="1" x14ac:dyDescent="0.2">
      <c r="A85" s="571" t="s">
        <v>453</v>
      </c>
      <c r="B85" s="572" t="s">
        <v>454</v>
      </c>
      <c r="C85" s="575" t="s">
        <v>464</v>
      </c>
      <c r="D85" s="613" t="s">
        <v>465</v>
      </c>
      <c r="E85" s="575" t="s">
        <v>740</v>
      </c>
      <c r="F85" s="613" t="s">
        <v>741</v>
      </c>
      <c r="G85" s="575" t="s">
        <v>814</v>
      </c>
      <c r="H85" s="575" t="s">
        <v>815</v>
      </c>
      <c r="I85" s="592">
        <v>338.37358839916089</v>
      </c>
      <c r="J85" s="592">
        <v>15</v>
      </c>
      <c r="K85" s="593">
        <v>5075.5549423972943</v>
      </c>
    </row>
    <row r="86" spans="1:11" ht="14.45" customHeight="1" x14ac:dyDescent="0.2">
      <c r="A86" s="571" t="s">
        <v>453</v>
      </c>
      <c r="B86" s="572" t="s">
        <v>454</v>
      </c>
      <c r="C86" s="575" t="s">
        <v>464</v>
      </c>
      <c r="D86" s="613" t="s">
        <v>465</v>
      </c>
      <c r="E86" s="575" t="s">
        <v>740</v>
      </c>
      <c r="F86" s="613" t="s">
        <v>741</v>
      </c>
      <c r="G86" s="575" t="s">
        <v>816</v>
      </c>
      <c r="H86" s="575" t="s">
        <v>817</v>
      </c>
      <c r="I86" s="592">
        <v>268.09092178344724</v>
      </c>
      <c r="J86" s="592">
        <v>146</v>
      </c>
      <c r="K86" s="593">
        <v>34533.900329589844</v>
      </c>
    </row>
    <row r="87" spans="1:11" ht="14.45" customHeight="1" x14ac:dyDescent="0.2">
      <c r="A87" s="571" t="s">
        <v>453</v>
      </c>
      <c r="B87" s="572" t="s">
        <v>454</v>
      </c>
      <c r="C87" s="575" t="s">
        <v>464</v>
      </c>
      <c r="D87" s="613" t="s">
        <v>465</v>
      </c>
      <c r="E87" s="575" t="s">
        <v>740</v>
      </c>
      <c r="F87" s="613" t="s">
        <v>741</v>
      </c>
      <c r="G87" s="575" t="s">
        <v>818</v>
      </c>
      <c r="H87" s="575" t="s">
        <v>819</v>
      </c>
      <c r="I87" s="592">
        <v>15554</v>
      </c>
      <c r="J87" s="592">
        <v>1</v>
      </c>
      <c r="K87" s="593">
        <v>15554</v>
      </c>
    </row>
    <row r="88" spans="1:11" ht="14.45" customHeight="1" x14ac:dyDescent="0.2">
      <c r="A88" s="571" t="s">
        <v>453</v>
      </c>
      <c r="B88" s="572" t="s">
        <v>454</v>
      </c>
      <c r="C88" s="575" t="s">
        <v>464</v>
      </c>
      <c r="D88" s="613" t="s">
        <v>465</v>
      </c>
      <c r="E88" s="575" t="s">
        <v>740</v>
      </c>
      <c r="F88" s="613" t="s">
        <v>741</v>
      </c>
      <c r="G88" s="575" t="s">
        <v>820</v>
      </c>
      <c r="H88" s="575" t="s">
        <v>821</v>
      </c>
      <c r="I88" s="592">
        <v>800.45821218352739</v>
      </c>
      <c r="J88" s="592">
        <v>2</v>
      </c>
      <c r="K88" s="593">
        <v>1600.9164243670548</v>
      </c>
    </row>
    <row r="89" spans="1:11" ht="14.45" customHeight="1" x14ac:dyDescent="0.2">
      <c r="A89" s="571" t="s">
        <v>453</v>
      </c>
      <c r="B89" s="572" t="s">
        <v>454</v>
      </c>
      <c r="C89" s="575" t="s">
        <v>464</v>
      </c>
      <c r="D89" s="613" t="s">
        <v>465</v>
      </c>
      <c r="E89" s="575" t="s">
        <v>740</v>
      </c>
      <c r="F89" s="613" t="s">
        <v>741</v>
      </c>
      <c r="G89" s="575" t="s">
        <v>822</v>
      </c>
      <c r="H89" s="575" t="s">
        <v>823</v>
      </c>
      <c r="I89" s="592">
        <v>357.55974611119336</v>
      </c>
      <c r="J89" s="592">
        <v>8</v>
      </c>
      <c r="K89" s="593">
        <v>2860.4779688895469</v>
      </c>
    </row>
    <row r="90" spans="1:11" ht="14.45" customHeight="1" x14ac:dyDescent="0.2">
      <c r="A90" s="571" t="s">
        <v>453</v>
      </c>
      <c r="B90" s="572" t="s">
        <v>454</v>
      </c>
      <c r="C90" s="575" t="s">
        <v>464</v>
      </c>
      <c r="D90" s="613" t="s">
        <v>465</v>
      </c>
      <c r="E90" s="575" t="s">
        <v>740</v>
      </c>
      <c r="F90" s="613" t="s">
        <v>741</v>
      </c>
      <c r="G90" s="575" t="s">
        <v>824</v>
      </c>
      <c r="H90" s="575" t="s">
        <v>825</v>
      </c>
      <c r="I90" s="592">
        <v>211.02999877929688</v>
      </c>
      <c r="J90" s="592">
        <v>10</v>
      </c>
      <c r="K90" s="593">
        <v>2110.280029296875</v>
      </c>
    </row>
    <row r="91" spans="1:11" ht="14.45" customHeight="1" x14ac:dyDescent="0.2">
      <c r="A91" s="571" t="s">
        <v>453</v>
      </c>
      <c r="B91" s="572" t="s">
        <v>454</v>
      </c>
      <c r="C91" s="575" t="s">
        <v>464</v>
      </c>
      <c r="D91" s="613" t="s">
        <v>465</v>
      </c>
      <c r="E91" s="575" t="s">
        <v>740</v>
      </c>
      <c r="F91" s="613" t="s">
        <v>741</v>
      </c>
      <c r="G91" s="575" t="s">
        <v>826</v>
      </c>
      <c r="H91" s="575" t="s">
        <v>827</v>
      </c>
      <c r="I91" s="592">
        <v>3489.14990234375</v>
      </c>
      <c r="J91" s="592">
        <v>1</v>
      </c>
      <c r="K91" s="593">
        <v>3489.14990234375</v>
      </c>
    </row>
    <row r="92" spans="1:11" ht="14.45" customHeight="1" x14ac:dyDescent="0.2">
      <c r="A92" s="571" t="s">
        <v>453</v>
      </c>
      <c r="B92" s="572" t="s">
        <v>454</v>
      </c>
      <c r="C92" s="575" t="s">
        <v>464</v>
      </c>
      <c r="D92" s="613" t="s">
        <v>465</v>
      </c>
      <c r="E92" s="575" t="s">
        <v>740</v>
      </c>
      <c r="F92" s="613" t="s">
        <v>741</v>
      </c>
      <c r="G92" s="575" t="s">
        <v>828</v>
      </c>
      <c r="H92" s="575" t="s">
        <v>829</v>
      </c>
      <c r="I92" s="592">
        <v>7332.7099609375</v>
      </c>
      <c r="J92" s="592">
        <v>1</v>
      </c>
      <c r="K92" s="593">
        <v>7332.7099609375</v>
      </c>
    </row>
    <row r="93" spans="1:11" ht="14.45" customHeight="1" x14ac:dyDescent="0.2">
      <c r="A93" s="571" t="s">
        <v>453</v>
      </c>
      <c r="B93" s="572" t="s">
        <v>454</v>
      </c>
      <c r="C93" s="575" t="s">
        <v>464</v>
      </c>
      <c r="D93" s="613" t="s">
        <v>465</v>
      </c>
      <c r="E93" s="575" t="s">
        <v>740</v>
      </c>
      <c r="F93" s="613" t="s">
        <v>741</v>
      </c>
      <c r="G93" s="575" t="s">
        <v>830</v>
      </c>
      <c r="H93" s="575" t="s">
        <v>831</v>
      </c>
      <c r="I93" s="592">
        <v>42847.078125</v>
      </c>
      <c r="J93" s="592">
        <v>1</v>
      </c>
      <c r="K93" s="593">
        <v>42847.078125</v>
      </c>
    </row>
    <row r="94" spans="1:11" ht="14.45" customHeight="1" x14ac:dyDescent="0.2">
      <c r="A94" s="571" t="s">
        <v>453</v>
      </c>
      <c r="B94" s="572" t="s">
        <v>454</v>
      </c>
      <c r="C94" s="575" t="s">
        <v>464</v>
      </c>
      <c r="D94" s="613" t="s">
        <v>465</v>
      </c>
      <c r="E94" s="575" t="s">
        <v>740</v>
      </c>
      <c r="F94" s="613" t="s">
        <v>741</v>
      </c>
      <c r="G94" s="575" t="s">
        <v>832</v>
      </c>
      <c r="H94" s="575" t="s">
        <v>833</v>
      </c>
      <c r="I94" s="592">
        <v>15089.6103515625</v>
      </c>
      <c r="J94" s="592">
        <v>1</v>
      </c>
      <c r="K94" s="593">
        <v>15089.6103515625</v>
      </c>
    </row>
    <row r="95" spans="1:11" ht="14.45" customHeight="1" x14ac:dyDescent="0.2">
      <c r="A95" s="571" t="s">
        <v>453</v>
      </c>
      <c r="B95" s="572" t="s">
        <v>454</v>
      </c>
      <c r="C95" s="575" t="s">
        <v>464</v>
      </c>
      <c r="D95" s="613" t="s">
        <v>465</v>
      </c>
      <c r="E95" s="575" t="s">
        <v>740</v>
      </c>
      <c r="F95" s="613" t="s">
        <v>741</v>
      </c>
      <c r="G95" s="575" t="s">
        <v>834</v>
      </c>
      <c r="H95" s="575" t="s">
        <v>835</v>
      </c>
      <c r="I95" s="592">
        <v>14955.637451171875</v>
      </c>
      <c r="J95" s="592">
        <v>4</v>
      </c>
      <c r="K95" s="593">
        <v>59822.5498046875</v>
      </c>
    </row>
    <row r="96" spans="1:11" ht="14.45" customHeight="1" x14ac:dyDescent="0.2">
      <c r="A96" s="571" t="s">
        <v>453</v>
      </c>
      <c r="B96" s="572" t="s">
        <v>454</v>
      </c>
      <c r="C96" s="575" t="s">
        <v>464</v>
      </c>
      <c r="D96" s="613" t="s">
        <v>465</v>
      </c>
      <c r="E96" s="575" t="s">
        <v>740</v>
      </c>
      <c r="F96" s="613" t="s">
        <v>741</v>
      </c>
      <c r="G96" s="575" t="s">
        <v>836</v>
      </c>
      <c r="H96" s="575" t="s">
        <v>837</v>
      </c>
      <c r="I96" s="592">
        <v>7538.93017578125</v>
      </c>
      <c r="J96" s="592">
        <v>1</v>
      </c>
      <c r="K96" s="593">
        <v>7538.93017578125</v>
      </c>
    </row>
    <row r="97" spans="1:11" ht="14.45" customHeight="1" x14ac:dyDescent="0.2">
      <c r="A97" s="571" t="s">
        <v>453</v>
      </c>
      <c r="B97" s="572" t="s">
        <v>454</v>
      </c>
      <c r="C97" s="575" t="s">
        <v>464</v>
      </c>
      <c r="D97" s="613" t="s">
        <v>465</v>
      </c>
      <c r="E97" s="575" t="s">
        <v>740</v>
      </c>
      <c r="F97" s="613" t="s">
        <v>741</v>
      </c>
      <c r="G97" s="575" t="s">
        <v>838</v>
      </c>
      <c r="H97" s="575" t="s">
        <v>839</v>
      </c>
      <c r="I97" s="592">
        <v>7538.93017578125</v>
      </c>
      <c r="J97" s="592">
        <v>1</v>
      </c>
      <c r="K97" s="593">
        <v>7538.93017578125</v>
      </c>
    </row>
    <row r="98" spans="1:11" ht="14.45" customHeight="1" x14ac:dyDescent="0.2">
      <c r="A98" s="571" t="s">
        <v>453</v>
      </c>
      <c r="B98" s="572" t="s">
        <v>454</v>
      </c>
      <c r="C98" s="575" t="s">
        <v>464</v>
      </c>
      <c r="D98" s="613" t="s">
        <v>465</v>
      </c>
      <c r="E98" s="575" t="s">
        <v>740</v>
      </c>
      <c r="F98" s="613" t="s">
        <v>741</v>
      </c>
      <c r="G98" s="575" t="s">
        <v>840</v>
      </c>
      <c r="H98" s="575" t="s">
        <v>841</v>
      </c>
      <c r="I98" s="592">
        <v>29330.830078125</v>
      </c>
      <c r="J98" s="592">
        <v>1</v>
      </c>
      <c r="K98" s="593">
        <v>29330.830078125</v>
      </c>
    </row>
    <row r="99" spans="1:11" ht="14.45" customHeight="1" x14ac:dyDescent="0.2">
      <c r="A99" s="571" t="s">
        <v>453</v>
      </c>
      <c r="B99" s="572" t="s">
        <v>454</v>
      </c>
      <c r="C99" s="575" t="s">
        <v>464</v>
      </c>
      <c r="D99" s="613" t="s">
        <v>465</v>
      </c>
      <c r="E99" s="575" t="s">
        <v>740</v>
      </c>
      <c r="F99" s="613" t="s">
        <v>741</v>
      </c>
      <c r="G99" s="575" t="s">
        <v>842</v>
      </c>
      <c r="H99" s="575" t="s">
        <v>843</v>
      </c>
      <c r="I99" s="592">
        <v>15127.83984375</v>
      </c>
      <c r="J99" s="592">
        <v>1</v>
      </c>
      <c r="K99" s="593">
        <v>15127.83984375</v>
      </c>
    </row>
    <row r="100" spans="1:11" ht="14.45" customHeight="1" x14ac:dyDescent="0.2">
      <c r="A100" s="571" t="s">
        <v>453</v>
      </c>
      <c r="B100" s="572" t="s">
        <v>454</v>
      </c>
      <c r="C100" s="575" t="s">
        <v>464</v>
      </c>
      <c r="D100" s="613" t="s">
        <v>465</v>
      </c>
      <c r="E100" s="575" t="s">
        <v>740</v>
      </c>
      <c r="F100" s="613" t="s">
        <v>741</v>
      </c>
      <c r="G100" s="575" t="s">
        <v>844</v>
      </c>
      <c r="H100" s="575" t="s">
        <v>845</v>
      </c>
      <c r="I100" s="592">
        <v>13938.2099609375</v>
      </c>
      <c r="J100" s="592">
        <v>1</v>
      </c>
      <c r="K100" s="593">
        <v>13938.2099609375</v>
      </c>
    </row>
    <row r="101" spans="1:11" ht="14.45" customHeight="1" x14ac:dyDescent="0.2">
      <c r="A101" s="571" t="s">
        <v>453</v>
      </c>
      <c r="B101" s="572" t="s">
        <v>454</v>
      </c>
      <c r="C101" s="575" t="s">
        <v>464</v>
      </c>
      <c r="D101" s="613" t="s">
        <v>465</v>
      </c>
      <c r="E101" s="575" t="s">
        <v>740</v>
      </c>
      <c r="F101" s="613" t="s">
        <v>741</v>
      </c>
      <c r="G101" s="575" t="s">
        <v>846</v>
      </c>
      <c r="H101" s="575" t="s">
        <v>847</v>
      </c>
      <c r="I101" s="592">
        <v>15052.373372395834</v>
      </c>
      <c r="J101" s="592">
        <v>3</v>
      </c>
      <c r="K101" s="593">
        <v>45157.1201171875</v>
      </c>
    </row>
    <row r="102" spans="1:11" ht="14.45" customHeight="1" x14ac:dyDescent="0.2">
      <c r="A102" s="571" t="s">
        <v>453</v>
      </c>
      <c r="B102" s="572" t="s">
        <v>454</v>
      </c>
      <c r="C102" s="575" t="s">
        <v>464</v>
      </c>
      <c r="D102" s="613" t="s">
        <v>465</v>
      </c>
      <c r="E102" s="575" t="s">
        <v>740</v>
      </c>
      <c r="F102" s="613" t="s">
        <v>741</v>
      </c>
      <c r="G102" s="575" t="s">
        <v>848</v>
      </c>
      <c r="H102" s="575" t="s">
        <v>849</v>
      </c>
      <c r="I102" s="592">
        <v>7489.955078125</v>
      </c>
      <c r="J102" s="592">
        <v>2</v>
      </c>
      <c r="K102" s="593">
        <v>14979.91015625</v>
      </c>
    </row>
    <row r="103" spans="1:11" ht="14.45" customHeight="1" x14ac:dyDescent="0.2">
      <c r="A103" s="571" t="s">
        <v>453</v>
      </c>
      <c r="B103" s="572" t="s">
        <v>454</v>
      </c>
      <c r="C103" s="575" t="s">
        <v>464</v>
      </c>
      <c r="D103" s="613" t="s">
        <v>465</v>
      </c>
      <c r="E103" s="575" t="s">
        <v>740</v>
      </c>
      <c r="F103" s="613" t="s">
        <v>741</v>
      </c>
      <c r="G103" s="575" t="s">
        <v>850</v>
      </c>
      <c r="H103" s="575" t="s">
        <v>851</v>
      </c>
      <c r="I103" s="592">
        <v>14665.419921875</v>
      </c>
      <c r="J103" s="592">
        <v>1</v>
      </c>
      <c r="K103" s="593">
        <v>14665.419921875</v>
      </c>
    </row>
    <row r="104" spans="1:11" ht="14.45" customHeight="1" x14ac:dyDescent="0.2">
      <c r="A104" s="571" t="s">
        <v>453</v>
      </c>
      <c r="B104" s="572" t="s">
        <v>454</v>
      </c>
      <c r="C104" s="575" t="s">
        <v>464</v>
      </c>
      <c r="D104" s="613" t="s">
        <v>465</v>
      </c>
      <c r="E104" s="575" t="s">
        <v>740</v>
      </c>
      <c r="F104" s="613" t="s">
        <v>741</v>
      </c>
      <c r="G104" s="575" t="s">
        <v>852</v>
      </c>
      <c r="H104" s="575" t="s">
        <v>853</v>
      </c>
      <c r="I104" s="592">
        <v>7538.93017578125</v>
      </c>
      <c r="J104" s="592">
        <v>1</v>
      </c>
      <c r="K104" s="593">
        <v>7538.93017578125</v>
      </c>
    </row>
    <row r="105" spans="1:11" ht="14.45" customHeight="1" x14ac:dyDescent="0.2">
      <c r="A105" s="571" t="s">
        <v>453</v>
      </c>
      <c r="B105" s="572" t="s">
        <v>454</v>
      </c>
      <c r="C105" s="575" t="s">
        <v>464</v>
      </c>
      <c r="D105" s="613" t="s">
        <v>465</v>
      </c>
      <c r="E105" s="575" t="s">
        <v>740</v>
      </c>
      <c r="F105" s="613" t="s">
        <v>741</v>
      </c>
      <c r="G105" s="575" t="s">
        <v>854</v>
      </c>
      <c r="H105" s="575" t="s">
        <v>855</v>
      </c>
      <c r="I105" s="592">
        <v>7530.10986328125</v>
      </c>
      <c r="J105" s="592">
        <v>1</v>
      </c>
      <c r="K105" s="593">
        <v>7530.10986328125</v>
      </c>
    </row>
    <row r="106" spans="1:11" ht="14.45" customHeight="1" x14ac:dyDescent="0.2">
      <c r="A106" s="571" t="s">
        <v>453</v>
      </c>
      <c r="B106" s="572" t="s">
        <v>454</v>
      </c>
      <c r="C106" s="575" t="s">
        <v>464</v>
      </c>
      <c r="D106" s="613" t="s">
        <v>465</v>
      </c>
      <c r="E106" s="575" t="s">
        <v>740</v>
      </c>
      <c r="F106" s="613" t="s">
        <v>741</v>
      </c>
      <c r="G106" s="575" t="s">
        <v>856</v>
      </c>
      <c r="H106" s="575" t="s">
        <v>857</v>
      </c>
      <c r="I106" s="592">
        <v>7563.93017578125</v>
      </c>
      <c r="J106" s="592">
        <v>1</v>
      </c>
      <c r="K106" s="593">
        <v>7563.93017578125</v>
      </c>
    </row>
    <row r="107" spans="1:11" ht="14.45" customHeight="1" x14ac:dyDescent="0.2">
      <c r="A107" s="571" t="s">
        <v>453</v>
      </c>
      <c r="B107" s="572" t="s">
        <v>454</v>
      </c>
      <c r="C107" s="575" t="s">
        <v>464</v>
      </c>
      <c r="D107" s="613" t="s">
        <v>465</v>
      </c>
      <c r="E107" s="575" t="s">
        <v>740</v>
      </c>
      <c r="F107" s="613" t="s">
        <v>741</v>
      </c>
      <c r="G107" s="575" t="s">
        <v>858</v>
      </c>
      <c r="H107" s="575" t="s">
        <v>859</v>
      </c>
      <c r="I107" s="592">
        <v>7544.81005859375</v>
      </c>
      <c r="J107" s="592">
        <v>1</v>
      </c>
      <c r="K107" s="593">
        <v>7544.81005859375</v>
      </c>
    </row>
    <row r="108" spans="1:11" ht="14.45" customHeight="1" x14ac:dyDescent="0.2">
      <c r="A108" s="571" t="s">
        <v>453</v>
      </c>
      <c r="B108" s="572" t="s">
        <v>454</v>
      </c>
      <c r="C108" s="575" t="s">
        <v>464</v>
      </c>
      <c r="D108" s="613" t="s">
        <v>465</v>
      </c>
      <c r="E108" s="575" t="s">
        <v>740</v>
      </c>
      <c r="F108" s="613" t="s">
        <v>741</v>
      </c>
      <c r="G108" s="575" t="s">
        <v>860</v>
      </c>
      <c r="H108" s="575" t="s">
        <v>861</v>
      </c>
      <c r="I108" s="592">
        <v>7530.10986328125</v>
      </c>
      <c r="J108" s="592">
        <v>1</v>
      </c>
      <c r="K108" s="593">
        <v>7530.10986328125</v>
      </c>
    </row>
    <row r="109" spans="1:11" ht="14.45" customHeight="1" x14ac:dyDescent="0.2">
      <c r="A109" s="571" t="s">
        <v>453</v>
      </c>
      <c r="B109" s="572" t="s">
        <v>454</v>
      </c>
      <c r="C109" s="575" t="s">
        <v>464</v>
      </c>
      <c r="D109" s="613" t="s">
        <v>465</v>
      </c>
      <c r="E109" s="575" t="s">
        <v>740</v>
      </c>
      <c r="F109" s="613" t="s">
        <v>741</v>
      </c>
      <c r="G109" s="575" t="s">
        <v>862</v>
      </c>
      <c r="H109" s="575" t="s">
        <v>863</v>
      </c>
      <c r="I109" s="592">
        <v>30372.255859375</v>
      </c>
      <c r="J109" s="592">
        <v>2</v>
      </c>
      <c r="K109" s="593">
        <v>60744.51171875</v>
      </c>
    </row>
    <row r="110" spans="1:11" ht="14.45" customHeight="1" x14ac:dyDescent="0.2">
      <c r="A110" s="571" t="s">
        <v>453</v>
      </c>
      <c r="B110" s="572" t="s">
        <v>454</v>
      </c>
      <c r="C110" s="575" t="s">
        <v>464</v>
      </c>
      <c r="D110" s="613" t="s">
        <v>465</v>
      </c>
      <c r="E110" s="575" t="s">
        <v>740</v>
      </c>
      <c r="F110" s="613" t="s">
        <v>741</v>
      </c>
      <c r="G110" s="575" t="s">
        <v>864</v>
      </c>
      <c r="H110" s="575" t="s">
        <v>865</v>
      </c>
      <c r="I110" s="592">
        <v>7489.955078125</v>
      </c>
      <c r="J110" s="592">
        <v>2</v>
      </c>
      <c r="K110" s="593">
        <v>14979.91015625</v>
      </c>
    </row>
    <row r="111" spans="1:11" ht="14.45" customHeight="1" x14ac:dyDescent="0.2">
      <c r="A111" s="571" t="s">
        <v>453</v>
      </c>
      <c r="B111" s="572" t="s">
        <v>454</v>
      </c>
      <c r="C111" s="575" t="s">
        <v>464</v>
      </c>
      <c r="D111" s="613" t="s">
        <v>465</v>
      </c>
      <c r="E111" s="575" t="s">
        <v>740</v>
      </c>
      <c r="F111" s="613" t="s">
        <v>741</v>
      </c>
      <c r="G111" s="575" t="s">
        <v>866</v>
      </c>
      <c r="H111" s="575" t="s">
        <v>867</v>
      </c>
      <c r="I111" s="592">
        <v>7332.7099609375</v>
      </c>
      <c r="J111" s="592">
        <v>1</v>
      </c>
      <c r="K111" s="593">
        <v>7332.7099609375</v>
      </c>
    </row>
    <row r="112" spans="1:11" ht="14.45" customHeight="1" x14ac:dyDescent="0.2">
      <c r="A112" s="571" t="s">
        <v>453</v>
      </c>
      <c r="B112" s="572" t="s">
        <v>454</v>
      </c>
      <c r="C112" s="575" t="s">
        <v>464</v>
      </c>
      <c r="D112" s="613" t="s">
        <v>465</v>
      </c>
      <c r="E112" s="575" t="s">
        <v>740</v>
      </c>
      <c r="F112" s="613" t="s">
        <v>741</v>
      </c>
      <c r="G112" s="575" t="s">
        <v>868</v>
      </c>
      <c r="H112" s="575" t="s">
        <v>869</v>
      </c>
      <c r="I112" s="592">
        <v>7647.2001953125</v>
      </c>
      <c r="J112" s="592">
        <v>1</v>
      </c>
      <c r="K112" s="593">
        <v>7647.2001953125</v>
      </c>
    </row>
    <row r="113" spans="1:11" ht="14.45" customHeight="1" x14ac:dyDescent="0.2">
      <c r="A113" s="571" t="s">
        <v>453</v>
      </c>
      <c r="B113" s="572" t="s">
        <v>454</v>
      </c>
      <c r="C113" s="575" t="s">
        <v>464</v>
      </c>
      <c r="D113" s="613" t="s">
        <v>465</v>
      </c>
      <c r="E113" s="575" t="s">
        <v>740</v>
      </c>
      <c r="F113" s="613" t="s">
        <v>741</v>
      </c>
      <c r="G113" s="575" t="s">
        <v>870</v>
      </c>
      <c r="H113" s="575" t="s">
        <v>871</v>
      </c>
      <c r="I113" s="592">
        <v>7332.7099609375</v>
      </c>
      <c r="J113" s="592">
        <v>1</v>
      </c>
      <c r="K113" s="593">
        <v>7332.7099609375</v>
      </c>
    </row>
    <row r="114" spans="1:11" ht="14.45" customHeight="1" x14ac:dyDescent="0.2">
      <c r="A114" s="571" t="s">
        <v>453</v>
      </c>
      <c r="B114" s="572" t="s">
        <v>454</v>
      </c>
      <c r="C114" s="575" t="s">
        <v>464</v>
      </c>
      <c r="D114" s="613" t="s">
        <v>465</v>
      </c>
      <c r="E114" s="575" t="s">
        <v>740</v>
      </c>
      <c r="F114" s="613" t="s">
        <v>741</v>
      </c>
      <c r="G114" s="575" t="s">
        <v>872</v>
      </c>
      <c r="H114" s="575" t="s">
        <v>873</v>
      </c>
      <c r="I114" s="592">
        <v>7530.10986328125</v>
      </c>
      <c r="J114" s="592">
        <v>1</v>
      </c>
      <c r="K114" s="593">
        <v>7530.10986328125</v>
      </c>
    </row>
    <row r="115" spans="1:11" ht="14.45" customHeight="1" x14ac:dyDescent="0.2">
      <c r="A115" s="571" t="s">
        <v>453</v>
      </c>
      <c r="B115" s="572" t="s">
        <v>454</v>
      </c>
      <c r="C115" s="575" t="s">
        <v>464</v>
      </c>
      <c r="D115" s="613" t="s">
        <v>465</v>
      </c>
      <c r="E115" s="575" t="s">
        <v>740</v>
      </c>
      <c r="F115" s="613" t="s">
        <v>741</v>
      </c>
      <c r="G115" s="575" t="s">
        <v>874</v>
      </c>
      <c r="H115" s="575" t="s">
        <v>875</v>
      </c>
      <c r="I115" s="592">
        <v>5989.7001953125</v>
      </c>
      <c r="J115" s="592">
        <v>1</v>
      </c>
      <c r="K115" s="593">
        <v>5989.7001953125</v>
      </c>
    </row>
    <row r="116" spans="1:11" ht="14.45" customHeight="1" x14ac:dyDescent="0.2">
      <c r="A116" s="571" t="s">
        <v>453</v>
      </c>
      <c r="B116" s="572" t="s">
        <v>454</v>
      </c>
      <c r="C116" s="575" t="s">
        <v>464</v>
      </c>
      <c r="D116" s="613" t="s">
        <v>465</v>
      </c>
      <c r="E116" s="575" t="s">
        <v>740</v>
      </c>
      <c r="F116" s="613" t="s">
        <v>741</v>
      </c>
      <c r="G116" s="575" t="s">
        <v>876</v>
      </c>
      <c r="H116" s="575" t="s">
        <v>877</v>
      </c>
      <c r="I116" s="592">
        <v>15584.7998046875</v>
      </c>
      <c r="J116" s="592">
        <v>1</v>
      </c>
      <c r="K116" s="593">
        <v>15584.7998046875</v>
      </c>
    </row>
    <row r="117" spans="1:11" ht="14.45" customHeight="1" x14ac:dyDescent="0.2">
      <c r="A117" s="571" t="s">
        <v>453</v>
      </c>
      <c r="B117" s="572" t="s">
        <v>454</v>
      </c>
      <c r="C117" s="575" t="s">
        <v>464</v>
      </c>
      <c r="D117" s="613" t="s">
        <v>465</v>
      </c>
      <c r="E117" s="575" t="s">
        <v>740</v>
      </c>
      <c r="F117" s="613" t="s">
        <v>741</v>
      </c>
      <c r="G117" s="575" t="s">
        <v>878</v>
      </c>
      <c r="H117" s="575" t="s">
        <v>879</v>
      </c>
      <c r="I117" s="592">
        <v>252.07132944593138</v>
      </c>
      <c r="J117" s="592">
        <v>36</v>
      </c>
      <c r="K117" s="593">
        <v>8998.7987400557231</v>
      </c>
    </row>
    <row r="118" spans="1:11" ht="14.45" customHeight="1" x14ac:dyDescent="0.2">
      <c r="A118" s="571" t="s">
        <v>453</v>
      </c>
      <c r="B118" s="572" t="s">
        <v>454</v>
      </c>
      <c r="C118" s="575" t="s">
        <v>464</v>
      </c>
      <c r="D118" s="613" t="s">
        <v>465</v>
      </c>
      <c r="E118" s="575" t="s">
        <v>740</v>
      </c>
      <c r="F118" s="613" t="s">
        <v>741</v>
      </c>
      <c r="G118" s="575" t="s">
        <v>880</v>
      </c>
      <c r="H118" s="575" t="s">
        <v>881</v>
      </c>
      <c r="I118" s="592">
        <v>224.83706824053547</v>
      </c>
      <c r="J118" s="592">
        <v>1</v>
      </c>
      <c r="K118" s="593">
        <v>224.83706824053547</v>
      </c>
    </row>
    <row r="119" spans="1:11" ht="14.45" customHeight="1" x14ac:dyDescent="0.2">
      <c r="A119" s="571" t="s">
        <v>453</v>
      </c>
      <c r="B119" s="572" t="s">
        <v>454</v>
      </c>
      <c r="C119" s="575" t="s">
        <v>464</v>
      </c>
      <c r="D119" s="613" t="s">
        <v>465</v>
      </c>
      <c r="E119" s="575" t="s">
        <v>740</v>
      </c>
      <c r="F119" s="613" t="s">
        <v>741</v>
      </c>
      <c r="G119" s="575" t="s">
        <v>882</v>
      </c>
      <c r="H119" s="575" t="s">
        <v>883</v>
      </c>
      <c r="I119" s="592">
        <v>4915.02001953125</v>
      </c>
      <c r="J119" s="592">
        <v>1</v>
      </c>
      <c r="K119" s="593">
        <v>4915.02001953125</v>
      </c>
    </row>
    <row r="120" spans="1:11" ht="14.45" customHeight="1" x14ac:dyDescent="0.2">
      <c r="A120" s="571" t="s">
        <v>453</v>
      </c>
      <c r="B120" s="572" t="s">
        <v>454</v>
      </c>
      <c r="C120" s="575" t="s">
        <v>464</v>
      </c>
      <c r="D120" s="613" t="s">
        <v>465</v>
      </c>
      <c r="E120" s="575" t="s">
        <v>740</v>
      </c>
      <c r="F120" s="613" t="s">
        <v>741</v>
      </c>
      <c r="G120" s="575" t="s">
        <v>884</v>
      </c>
      <c r="H120" s="575" t="s">
        <v>885</v>
      </c>
      <c r="I120" s="592">
        <v>9317.2998046875</v>
      </c>
      <c r="J120" s="592">
        <v>1</v>
      </c>
      <c r="K120" s="593">
        <v>9317.2998046875</v>
      </c>
    </row>
    <row r="121" spans="1:11" ht="14.45" customHeight="1" x14ac:dyDescent="0.2">
      <c r="A121" s="571" t="s">
        <v>453</v>
      </c>
      <c r="B121" s="572" t="s">
        <v>454</v>
      </c>
      <c r="C121" s="575" t="s">
        <v>464</v>
      </c>
      <c r="D121" s="613" t="s">
        <v>465</v>
      </c>
      <c r="E121" s="575" t="s">
        <v>740</v>
      </c>
      <c r="F121" s="613" t="s">
        <v>741</v>
      </c>
      <c r="G121" s="575" t="s">
        <v>886</v>
      </c>
      <c r="H121" s="575" t="s">
        <v>887</v>
      </c>
      <c r="I121" s="592">
        <v>4997.31982421875</v>
      </c>
      <c r="J121" s="592">
        <v>1</v>
      </c>
      <c r="K121" s="593">
        <v>4997.31982421875</v>
      </c>
    </row>
    <row r="122" spans="1:11" ht="14.45" customHeight="1" x14ac:dyDescent="0.2">
      <c r="A122" s="571" t="s">
        <v>453</v>
      </c>
      <c r="B122" s="572" t="s">
        <v>454</v>
      </c>
      <c r="C122" s="575" t="s">
        <v>464</v>
      </c>
      <c r="D122" s="613" t="s">
        <v>465</v>
      </c>
      <c r="E122" s="575" t="s">
        <v>740</v>
      </c>
      <c r="F122" s="613" t="s">
        <v>741</v>
      </c>
      <c r="G122" s="575" t="s">
        <v>888</v>
      </c>
      <c r="H122" s="575" t="s">
        <v>889</v>
      </c>
      <c r="I122" s="592">
        <v>1064.800048828125</v>
      </c>
      <c r="J122" s="592">
        <v>1</v>
      </c>
      <c r="K122" s="593">
        <v>1064.800048828125</v>
      </c>
    </row>
    <row r="123" spans="1:11" ht="14.45" customHeight="1" x14ac:dyDescent="0.2">
      <c r="A123" s="571" t="s">
        <v>453</v>
      </c>
      <c r="B123" s="572" t="s">
        <v>454</v>
      </c>
      <c r="C123" s="575" t="s">
        <v>464</v>
      </c>
      <c r="D123" s="613" t="s">
        <v>465</v>
      </c>
      <c r="E123" s="575" t="s">
        <v>740</v>
      </c>
      <c r="F123" s="613" t="s">
        <v>741</v>
      </c>
      <c r="G123" s="575" t="s">
        <v>890</v>
      </c>
      <c r="H123" s="575" t="s">
        <v>891</v>
      </c>
      <c r="I123" s="592">
        <v>13492</v>
      </c>
      <c r="J123" s="592">
        <v>1</v>
      </c>
      <c r="K123" s="593">
        <v>13492</v>
      </c>
    </row>
    <row r="124" spans="1:11" ht="14.45" customHeight="1" x14ac:dyDescent="0.2">
      <c r="A124" s="571" t="s">
        <v>453</v>
      </c>
      <c r="B124" s="572" t="s">
        <v>454</v>
      </c>
      <c r="C124" s="575" t="s">
        <v>464</v>
      </c>
      <c r="D124" s="613" t="s">
        <v>465</v>
      </c>
      <c r="E124" s="575" t="s">
        <v>653</v>
      </c>
      <c r="F124" s="613" t="s">
        <v>654</v>
      </c>
      <c r="G124" s="575" t="s">
        <v>892</v>
      </c>
      <c r="H124" s="575" t="s">
        <v>893</v>
      </c>
      <c r="I124" s="592">
        <v>282.04998779296875</v>
      </c>
      <c r="J124" s="592">
        <v>20</v>
      </c>
      <c r="K124" s="593">
        <v>5641.02001953125</v>
      </c>
    </row>
    <row r="125" spans="1:11" ht="14.45" customHeight="1" x14ac:dyDescent="0.2">
      <c r="A125" s="571" t="s">
        <v>453</v>
      </c>
      <c r="B125" s="572" t="s">
        <v>454</v>
      </c>
      <c r="C125" s="575" t="s">
        <v>464</v>
      </c>
      <c r="D125" s="613" t="s">
        <v>465</v>
      </c>
      <c r="E125" s="575" t="s">
        <v>653</v>
      </c>
      <c r="F125" s="613" t="s">
        <v>654</v>
      </c>
      <c r="G125" s="575" t="s">
        <v>894</v>
      </c>
      <c r="H125" s="575" t="s">
        <v>895</v>
      </c>
      <c r="I125" s="592">
        <v>2.1500000953674316</v>
      </c>
      <c r="J125" s="592">
        <v>2048</v>
      </c>
      <c r="K125" s="593">
        <v>4394.72021484375</v>
      </c>
    </row>
    <row r="126" spans="1:11" ht="14.45" customHeight="1" x14ac:dyDescent="0.2">
      <c r="A126" s="571" t="s">
        <v>453</v>
      </c>
      <c r="B126" s="572" t="s">
        <v>454</v>
      </c>
      <c r="C126" s="575" t="s">
        <v>464</v>
      </c>
      <c r="D126" s="613" t="s">
        <v>465</v>
      </c>
      <c r="E126" s="575" t="s">
        <v>653</v>
      </c>
      <c r="F126" s="613" t="s">
        <v>654</v>
      </c>
      <c r="G126" s="575" t="s">
        <v>896</v>
      </c>
      <c r="H126" s="575" t="s">
        <v>897</v>
      </c>
      <c r="I126" s="592">
        <v>39.200000762939453</v>
      </c>
      <c r="J126" s="592">
        <v>5</v>
      </c>
      <c r="K126" s="593">
        <v>196.02000427246094</v>
      </c>
    </row>
    <row r="127" spans="1:11" ht="14.45" customHeight="1" x14ac:dyDescent="0.2">
      <c r="A127" s="571" t="s">
        <v>453</v>
      </c>
      <c r="B127" s="572" t="s">
        <v>454</v>
      </c>
      <c r="C127" s="575" t="s">
        <v>464</v>
      </c>
      <c r="D127" s="613" t="s">
        <v>465</v>
      </c>
      <c r="E127" s="575" t="s">
        <v>653</v>
      </c>
      <c r="F127" s="613" t="s">
        <v>654</v>
      </c>
      <c r="G127" s="575" t="s">
        <v>898</v>
      </c>
      <c r="H127" s="575" t="s">
        <v>899</v>
      </c>
      <c r="I127" s="592">
        <v>4.3499999046325684</v>
      </c>
      <c r="J127" s="592">
        <v>960</v>
      </c>
      <c r="K127" s="593">
        <v>4177.89013671875</v>
      </c>
    </row>
    <row r="128" spans="1:11" ht="14.45" customHeight="1" x14ac:dyDescent="0.2">
      <c r="A128" s="571" t="s">
        <v>453</v>
      </c>
      <c r="B128" s="572" t="s">
        <v>454</v>
      </c>
      <c r="C128" s="575" t="s">
        <v>464</v>
      </c>
      <c r="D128" s="613" t="s">
        <v>465</v>
      </c>
      <c r="E128" s="575" t="s">
        <v>653</v>
      </c>
      <c r="F128" s="613" t="s">
        <v>654</v>
      </c>
      <c r="G128" s="575" t="s">
        <v>900</v>
      </c>
      <c r="H128" s="575" t="s">
        <v>901</v>
      </c>
      <c r="I128" s="592">
        <v>0.12999999523162842</v>
      </c>
      <c r="J128" s="592">
        <v>2000</v>
      </c>
      <c r="K128" s="593">
        <v>260</v>
      </c>
    </row>
    <row r="129" spans="1:11" ht="14.45" customHeight="1" x14ac:dyDescent="0.2">
      <c r="A129" s="571" t="s">
        <v>453</v>
      </c>
      <c r="B129" s="572" t="s">
        <v>454</v>
      </c>
      <c r="C129" s="575" t="s">
        <v>464</v>
      </c>
      <c r="D129" s="613" t="s">
        <v>465</v>
      </c>
      <c r="E129" s="575" t="s">
        <v>653</v>
      </c>
      <c r="F129" s="613" t="s">
        <v>654</v>
      </c>
      <c r="G129" s="575" t="s">
        <v>902</v>
      </c>
      <c r="H129" s="575" t="s">
        <v>903</v>
      </c>
      <c r="I129" s="592">
        <v>0.56000000238418579</v>
      </c>
      <c r="J129" s="592">
        <v>1000</v>
      </c>
      <c r="K129" s="593">
        <v>556.489990234375</v>
      </c>
    </row>
    <row r="130" spans="1:11" ht="14.45" customHeight="1" x14ac:dyDescent="0.2">
      <c r="A130" s="571" t="s">
        <v>453</v>
      </c>
      <c r="B130" s="572" t="s">
        <v>454</v>
      </c>
      <c r="C130" s="575" t="s">
        <v>464</v>
      </c>
      <c r="D130" s="613" t="s">
        <v>465</v>
      </c>
      <c r="E130" s="575" t="s">
        <v>653</v>
      </c>
      <c r="F130" s="613" t="s">
        <v>654</v>
      </c>
      <c r="G130" s="575" t="s">
        <v>904</v>
      </c>
      <c r="H130" s="575" t="s">
        <v>905</v>
      </c>
      <c r="I130" s="592">
        <v>2.6500000953674316</v>
      </c>
      <c r="J130" s="592">
        <v>480</v>
      </c>
      <c r="K130" s="593">
        <v>1272.300048828125</v>
      </c>
    </row>
    <row r="131" spans="1:11" ht="14.45" customHeight="1" x14ac:dyDescent="0.2">
      <c r="A131" s="571" t="s">
        <v>453</v>
      </c>
      <c r="B131" s="572" t="s">
        <v>454</v>
      </c>
      <c r="C131" s="575" t="s">
        <v>464</v>
      </c>
      <c r="D131" s="613" t="s">
        <v>465</v>
      </c>
      <c r="E131" s="575" t="s">
        <v>653</v>
      </c>
      <c r="F131" s="613" t="s">
        <v>654</v>
      </c>
      <c r="G131" s="575" t="s">
        <v>906</v>
      </c>
      <c r="H131" s="575" t="s">
        <v>907</v>
      </c>
      <c r="I131" s="592">
        <v>2.8299999237060547</v>
      </c>
      <c r="J131" s="592">
        <v>960</v>
      </c>
      <c r="K131" s="593">
        <v>2714.239990234375</v>
      </c>
    </row>
    <row r="132" spans="1:11" ht="14.45" customHeight="1" x14ac:dyDescent="0.2">
      <c r="A132" s="571" t="s">
        <v>453</v>
      </c>
      <c r="B132" s="572" t="s">
        <v>454</v>
      </c>
      <c r="C132" s="575" t="s">
        <v>464</v>
      </c>
      <c r="D132" s="613" t="s">
        <v>465</v>
      </c>
      <c r="E132" s="575" t="s">
        <v>653</v>
      </c>
      <c r="F132" s="613" t="s">
        <v>654</v>
      </c>
      <c r="G132" s="575" t="s">
        <v>908</v>
      </c>
      <c r="H132" s="575" t="s">
        <v>909</v>
      </c>
      <c r="I132" s="592">
        <v>2.4000000953674316</v>
      </c>
      <c r="J132" s="592">
        <v>960</v>
      </c>
      <c r="K132" s="593">
        <v>2303.0400390625</v>
      </c>
    </row>
    <row r="133" spans="1:11" ht="14.45" customHeight="1" x14ac:dyDescent="0.2">
      <c r="A133" s="571" t="s">
        <v>453</v>
      </c>
      <c r="B133" s="572" t="s">
        <v>454</v>
      </c>
      <c r="C133" s="575" t="s">
        <v>464</v>
      </c>
      <c r="D133" s="613" t="s">
        <v>465</v>
      </c>
      <c r="E133" s="575" t="s">
        <v>653</v>
      </c>
      <c r="F133" s="613" t="s">
        <v>654</v>
      </c>
      <c r="G133" s="575" t="s">
        <v>910</v>
      </c>
      <c r="H133" s="575" t="s">
        <v>911</v>
      </c>
      <c r="I133" s="592">
        <v>0.71000000834465027</v>
      </c>
      <c r="J133" s="592">
        <v>2000</v>
      </c>
      <c r="K133" s="593">
        <v>1413.7000122070313</v>
      </c>
    </row>
    <row r="134" spans="1:11" ht="14.45" customHeight="1" x14ac:dyDescent="0.2">
      <c r="A134" s="571" t="s">
        <v>453</v>
      </c>
      <c r="B134" s="572" t="s">
        <v>454</v>
      </c>
      <c r="C134" s="575" t="s">
        <v>464</v>
      </c>
      <c r="D134" s="613" t="s">
        <v>465</v>
      </c>
      <c r="E134" s="575" t="s">
        <v>653</v>
      </c>
      <c r="F134" s="613" t="s">
        <v>654</v>
      </c>
      <c r="G134" s="575" t="s">
        <v>912</v>
      </c>
      <c r="H134" s="575" t="s">
        <v>913</v>
      </c>
      <c r="I134" s="592">
        <v>1.4166667064030964</v>
      </c>
      <c r="J134" s="592">
        <v>11000</v>
      </c>
      <c r="K134" s="593">
        <v>14974.960083007813</v>
      </c>
    </row>
    <row r="135" spans="1:11" ht="14.45" customHeight="1" x14ac:dyDescent="0.2">
      <c r="A135" s="571" t="s">
        <v>453</v>
      </c>
      <c r="B135" s="572" t="s">
        <v>454</v>
      </c>
      <c r="C135" s="575" t="s">
        <v>464</v>
      </c>
      <c r="D135" s="613" t="s">
        <v>465</v>
      </c>
      <c r="E135" s="575" t="s">
        <v>653</v>
      </c>
      <c r="F135" s="613" t="s">
        <v>654</v>
      </c>
      <c r="G135" s="575" t="s">
        <v>912</v>
      </c>
      <c r="H135" s="575" t="s">
        <v>914</v>
      </c>
      <c r="I135" s="592">
        <v>1.440000057220459</v>
      </c>
      <c r="J135" s="592">
        <v>1000</v>
      </c>
      <c r="K135" s="593">
        <v>1440</v>
      </c>
    </row>
    <row r="136" spans="1:11" ht="14.45" customHeight="1" x14ac:dyDescent="0.2">
      <c r="A136" s="571" t="s">
        <v>453</v>
      </c>
      <c r="B136" s="572" t="s">
        <v>454</v>
      </c>
      <c r="C136" s="575" t="s">
        <v>464</v>
      </c>
      <c r="D136" s="613" t="s">
        <v>465</v>
      </c>
      <c r="E136" s="575" t="s">
        <v>653</v>
      </c>
      <c r="F136" s="613" t="s">
        <v>654</v>
      </c>
      <c r="G136" s="575" t="s">
        <v>915</v>
      </c>
      <c r="H136" s="575" t="s">
        <v>916</v>
      </c>
      <c r="I136" s="592">
        <v>12.829999923706055</v>
      </c>
      <c r="J136" s="592">
        <v>200</v>
      </c>
      <c r="K136" s="593">
        <v>2565.199951171875</v>
      </c>
    </row>
    <row r="137" spans="1:11" ht="14.45" customHeight="1" x14ac:dyDescent="0.2">
      <c r="A137" s="571" t="s">
        <v>453</v>
      </c>
      <c r="B137" s="572" t="s">
        <v>454</v>
      </c>
      <c r="C137" s="575" t="s">
        <v>464</v>
      </c>
      <c r="D137" s="613" t="s">
        <v>465</v>
      </c>
      <c r="E137" s="575" t="s">
        <v>653</v>
      </c>
      <c r="F137" s="613" t="s">
        <v>654</v>
      </c>
      <c r="G137" s="575" t="s">
        <v>917</v>
      </c>
      <c r="H137" s="575" t="s">
        <v>918</v>
      </c>
      <c r="I137" s="592">
        <v>1.5466666618982952</v>
      </c>
      <c r="J137" s="592">
        <v>2100</v>
      </c>
      <c r="K137" s="593">
        <v>3245.52001953125</v>
      </c>
    </row>
    <row r="138" spans="1:11" ht="14.45" customHeight="1" x14ac:dyDescent="0.2">
      <c r="A138" s="571" t="s">
        <v>453</v>
      </c>
      <c r="B138" s="572" t="s">
        <v>454</v>
      </c>
      <c r="C138" s="575" t="s">
        <v>464</v>
      </c>
      <c r="D138" s="613" t="s">
        <v>465</v>
      </c>
      <c r="E138" s="575" t="s">
        <v>653</v>
      </c>
      <c r="F138" s="613" t="s">
        <v>654</v>
      </c>
      <c r="G138" s="575" t="s">
        <v>919</v>
      </c>
      <c r="H138" s="575" t="s">
        <v>920</v>
      </c>
      <c r="I138" s="592">
        <v>1.3899999856948853</v>
      </c>
      <c r="J138" s="592">
        <v>3840</v>
      </c>
      <c r="K138" s="593">
        <v>5336.10009765625</v>
      </c>
    </row>
    <row r="139" spans="1:11" ht="14.45" customHeight="1" x14ac:dyDescent="0.2">
      <c r="A139" s="571" t="s">
        <v>453</v>
      </c>
      <c r="B139" s="572" t="s">
        <v>454</v>
      </c>
      <c r="C139" s="575" t="s">
        <v>464</v>
      </c>
      <c r="D139" s="613" t="s">
        <v>465</v>
      </c>
      <c r="E139" s="575" t="s">
        <v>653</v>
      </c>
      <c r="F139" s="613" t="s">
        <v>654</v>
      </c>
      <c r="G139" s="575" t="s">
        <v>921</v>
      </c>
      <c r="H139" s="575" t="s">
        <v>922</v>
      </c>
      <c r="I139" s="592">
        <v>1.8899999856948853</v>
      </c>
      <c r="J139" s="592">
        <v>2880</v>
      </c>
      <c r="K139" s="593">
        <v>5455.89013671875</v>
      </c>
    </row>
    <row r="140" spans="1:11" ht="14.45" customHeight="1" x14ac:dyDescent="0.2">
      <c r="A140" s="571" t="s">
        <v>453</v>
      </c>
      <c r="B140" s="572" t="s">
        <v>454</v>
      </c>
      <c r="C140" s="575" t="s">
        <v>464</v>
      </c>
      <c r="D140" s="613" t="s">
        <v>465</v>
      </c>
      <c r="E140" s="575" t="s">
        <v>653</v>
      </c>
      <c r="F140" s="613" t="s">
        <v>654</v>
      </c>
      <c r="G140" s="575" t="s">
        <v>923</v>
      </c>
      <c r="H140" s="575" t="s">
        <v>924</v>
      </c>
      <c r="I140" s="592">
        <v>0.2800000011920929</v>
      </c>
      <c r="J140" s="592">
        <v>2000</v>
      </c>
      <c r="K140" s="593">
        <v>556.5999755859375</v>
      </c>
    </row>
    <row r="141" spans="1:11" ht="14.45" customHeight="1" x14ac:dyDescent="0.2">
      <c r="A141" s="571" t="s">
        <v>453</v>
      </c>
      <c r="B141" s="572" t="s">
        <v>454</v>
      </c>
      <c r="C141" s="575" t="s">
        <v>464</v>
      </c>
      <c r="D141" s="613" t="s">
        <v>465</v>
      </c>
      <c r="E141" s="575" t="s">
        <v>653</v>
      </c>
      <c r="F141" s="613" t="s">
        <v>654</v>
      </c>
      <c r="G141" s="575" t="s">
        <v>925</v>
      </c>
      <c r="H141" s="575" t="s">
        <v>926</v>
      </c>
      <c r="I141" s="592">
        <v>0.32600000500679016</v>
      </c>
      <c r="J141" s="592">
        <v>10000</v>
      </c>
      <c r="K141" s="593">
        <v>3254.1400146484375</v>
      </c>
    </row>
    <row r="142" spans="1:11" ht="14.45" customHeight="1" x14ac:dyDescent="0.2">
      <c r="A142" s="571" t="s">
        <v>453</v>
      </c>
      <c r="B142" s="572" t="s">
        <v>454</v>
      </c>
      <c r="C142" s="575" t="s">
        <v>464</v>
      </c>
      <c r="D142" s="613" t="s">
        <v>465</v>
      </c>
      <c r="E142" s="575" t="s">
        <v>653</v>
      </c>
      <c r="F142" s="613" t="s">
        <v>654</v>
      </c>
      <c r="G142" s="575" t="s">
        <v>902</v>
      </c>
      <c r="H142" s="575" t="s">
        <v>927</v>
      </c>
      <c r="I142" s="592">
        <v>0.5</v>
      </c>
      <c r="J142" s="592">
        <v>2000</v>
      </c>
      <c r="K142" s="593">
        <v>992.22998046875</v>
      </c>
    </row>
    <row r="143" spans="1:11" ht="14.45" customHeight="1" x14ac:dyDescent="0.2">
      <c r="A143" s="571" t="s">
        <v>453</v>
      </c>
      <c r="B143" s="572" t="s">
        <v>454</v>
      </c>
      <c r="C143" s="575" t="s">
        <v>464</v>
      </c>
      <c r="D143" s="613" t="s">
        <v>465</v>
      </c>
      <c r="E143" s="575" t="s">
        <v>653</v>
      </c>
      <c r="F143" s="613" t="s">
        <v>654</v>
      </c>
      <c r="G143" s="575" t="s">
        <v>904</v>
      </c>
      <c r="H143" s="575" t="s">
        <v>928</v>
      </c>
      <c r="I143" s="592">
        <v>2.6780000209808348</v>
      </c>
      <c r="J143" s="592">
        <v>2400</v>
      </c>
      <c r="K143" s="593">
        <v>6426.340087890625</v>
      </c>
    </row>
    <row r="144" spans="1:11" ht="14.45" customHeight="1" x14ac:dyDescent="0.2">
      <c r="A144" s="571" t="s">
        <v>453</v>
      </c>
      <c r="B144" s="572" t="s">
        <v>454</v>
      </c>
      <c r="C144" s="575" t="s">
        <v>464</v>
      </c>
      <c r="D144" s="613" t="s">
        <v>465</v>
      </c>
      <c r="E144" s="575" t="s">
        <v>653</v>
      </c>
      <c r="F144" s="613" t="s">
        <v>654</v>
      </c>
      <c r="G144" s="575" t="s">
        <v>906</v>
      </c>
      <c r="H144" s="575" t="s">
        <v>929</v>
      </c>
      <c r="I144" s="592">
        <v>2.8033332824707031</v>
      </c>
      <c r="J144" s="592">
        <v>6720</v>
      </c>
      <c r="K144" s="593">
        <v>18835.5498046875</v>
      </c>
    </row>
    <row r="145" spans="1:11" ht="14.45" customHeight="1" x14ac:dyDescent="0.2">
      <c r="A145" s="571" t="s">
        <v>453</v>
      </c>
      <c r="B145" s="572" t="s">
        <v>454</v>
      </c>
      <c r="C145" s="575" t="s">
        <v>464</v>
      </c>
      <c r="D145" s="613" t="s">
        <v>465</v>
      </c>
      <c r="E145" s="575" t="s">
        <v>653</v>
      </c>
      <c r="F145" s="613" t="s">
        <v>654</v>
      </c>
      <c r="G145" s="575" t="s">
        <v>908</v>
      </c>
      <c r="H145" s="575" t="s">
        <v>930</v>
      </c>
      <c r="I145" s="592">
        <v>2.4240000247955322</v>
      </c>
      <c r="J145" s="592">
        <v>3360</v>
      </c>
      <c r="K145" s="593">
        <v>8101.4398193359375</v>
      </c>
    </row>
    <row r="146" spans="1:11" ht="14.45" customHeight="1" x14ac:dyDescent="0.2">
      <c r="A146" s="571" t="s">
        <v>453</v>
      </c>
      <c r="B146" s="572" t="s">
        <v>454</v>
      </c>
      <c r="C146" s="575" t="s">
        <v>464</v>
      </c>
      <c r="D146" s="613" t="s">
        <v>465</v>
      </c>
      <c r="E146" s="575" t="s">
        <v>653</v>
      </c>
      <c r="F146" s="613" t="s">
        <v>654</v>
      </c>
      <c r="G146" s="575" t="s">
        <v>900</v>
      </c>
      <c r="H146" s="575" t="s">
        <v>931</v>
      </c>
      <c r="I146" s="592">
        <v>0.1333333303531011</v>
      </c>
      <c r="J146" s="592">
        <v>12000</v>
      </c>
      <c r="K146" s="593">
        <v>1600</v>
      </c>
    </row>
    <row r="147" spans="1:11" ht="14.45" customHeight="1" x14ac:dyDescent="0.2">
      <c r="A147" s="571" t="s">
        <v>453</v>
      </c>
      <c r="B147" s="572" t="s">
        <v>454</v>
      </c>
      <c r="C147" s="575" t="s">
        <v>464</v>
      </c>
      <c r="D147" s="613" t="s">
        <v>465</v>
      </c>
      <c r="E147" s="575" t="s">
        <v>653</v>
      </c>
      <c r="F147" s="613" t="s">
        <v>654</v>
      </c>
      <c r="G147" s="575" t="s">
        <v>932</v>
      </c>
      <c r="H147" s="575" t="s">
        <v>933</v>
      </c>
      <c r="I147" s="592">
        <v>158.02999877929688</v>
      </c>
      <c r="J147" s="592">
        <v>2</v>
      </c>
      <c r="K147" s="593">
        <v>316.04998779296875</v>
      </c>
    </row>
    <row r="148" spans="1:11" ht="14.45" customHeight="1" x14ac:dyDescent="0.2">
      <c r="A148" s="571" t="s">
        <v>453</v>
      </c>
      <c r="B148" s="572" t="s">
        <v>454</v>
      </c>
      <c r="C148" s="575" t="s">
        <v>464</v>
      </c>
      <c r="D148" s="613" t="s">
        <v>465</v>
      </c>
      <c r="E148" s="575" t="s">
        <v>657</v>
      </c>
      <c r="F148" s="613" t="s">
        <v>658</v>
      </c>
      <c r="G148" s="575" t="s">
        <v>659</v>
      </c>
      <c r="H148" s="575" t="s">
        <v>934</v>
      </c>
      <c r="I148" s="592">
        <v>0.62999999523162842</v>
      </c>
      <c r="J148" s="592">
        <v>500</v>
      </c>
      <c r="K148" s="593">
        <v>315</v>
      </c>
    </row>
    <row r="149" spans="1:11" ht="14.45" customHeight="1" x14ac:dyDescent="0.2">
      <c r="A149" s="571" t="s">
        <v>453</v>
      </c>
      <c r="B149" s="572" t="s">
        <v>454</v>
      </c>
      <c r="C149" s="575" t="s">
        <v>464</v>
      </c>
      <c r="D149" s="613" t="s">
        <v>465</v>
      </c>
      <c r="E149" s="575" t="s">
        <v>657</v>
      </c>
      <c r="F149" s="613" t="s">
        <v>658</v>
      </c>
      <c r="G149" s="575" t="s">
        <v>935</v>
      </c>
      <c r="H149" s="575" t="s">
        <v>936</v>
      </c>
      <c r="I149" s="592">
        <v>1.4900000095367432</v>
      </c>
      <c r="J149" s="592">
        <v>300</v>
      </c>
      <c r="K149" s="593">
        <v>447</v>
      </c>
    </row>
    <row r="150" spans="1:11" ht="14.45" customHeight="1" x14ac:dyDescent="0.2">
      <c r="A150" s="571" t="s">
        <v>453</v>
      </c>
      <c r="B150" s="572" t="s">
        <v>454</v>
      </c>
      <c r="C150" s="575" t="s">
        <v>464</v>
      </c>
      <c r="D150" s="613" t="s">
        <v>465</v>
      </c>
      <c r="E150" s="575" t="s">
        <v>678</v>
      </c>
      <c r="F150" s="613" t="s">
        <v>679</v>
      </c>
      <c r="G150" s="575" t="s">
        <v>937</v>
      </c>
      <c r="H150" s="575" t="s">
        <v>938</v>
      </c>
      <c r="I150" s="592">
        <v>57.720001220703125</v>
      </c>
      <c r="J150" s="592">
        <v>200</v>
      </c>
      <c r="K150" s="593">
        <v>11543.400390625</v>
      </c>
    </row>
    <row r="151" spans="1:11" ht="14.45" customHeight="1" x14ac:dyDescent="0.2">
      <c r="A151" s="571" t="s">
        <v>453</v>
      </c>
      <c r="B151" s="572" t="s">
        <v>454</v>
      </c>
      <c r="C151" s="575" t="s">
        <v>464</v>
      </c>
      <c r="D151" s="613" t="s">
        <v>465</v>
      </c>
      <c r="E151" s="575" t="s">
        <v>678</v>
      </c>
      <c r="F151" s="613" t="s">
        <v>679</v>
      </c>
      <c r="G151" s="575" t="s">
        <v>939</v>
      </c>
      <c r="H151" s="575" t="s">
        <v>940</v>
      </c>
      <c r="I151" s="592">
        <v>145.99000549316406</v>
      </c>
      <c r="J151" s="592">
        <v>23</v>
      </c>
      <c r="K151" s="593">
        <v>3357.6899719238281</v>
      </c>
    </row>
    <row r="152" spans="1:11" ht="14.45" customHeight="1" x14ac:dyDescent="0.2">
      <c r="A152" s="571" t="s">
        <v>453</v>
      </c>
      <c r="B152" s="572" t="s">
        <v>454</v>
      </c>
      <c r="C152" s="575" t="s">
        <v>464</v>
      </c>
      <c r="D152" s="613" t="s">
        <v>465</v>
      </c>
      <c r="E152" s="575" t="s">
        <v>678</v>
      </c>
      <c r="F152" s="613" t="s">
        <v>679</v>
      </c>
      <c r="G152" s="575" t="s">
        <v>941</v>
      </c>
      <c r="H152" s="575" t="s">
        <v>942</v>
      </c>
      <c r="I152" s="592">
        <v>6.5799999237060547</v>
      </c>
      <c r="J152" s="592">
        <v>1000</v>
      </c>
      <c r="K152" s="593">
        <v>6577.56005859375</v>
      </c>
    </row>
    <row r="153" spans="1:11" ht="14.45" customHeight="1" x14ac:dyDescent="0.2">
      <c r="A153" s="571" t="s">
        <v>453</v>
      </c>
      <c r="B153" s="572" t="s">
        <v>454</v>
      </c>
      <c r="C153" s="575" t="s">
        <v>464</v>
      </c>
      <c r="D153" s="613" t="s">
        <v>465</v>
      </c>
      <c r="E153" s="575" t="s">
        <v>678</v>
      </c>
      <c r="F153" s="613" t="s">
        <v>679</v>
      </c>
      <c r="G153" s="575" t="s">
        <v>685</v>
      </c>
      <c r="H153" s="575" t="s">
        <v>686</v>
      </c>
      <c r="I153" s="592">
        <v>13.310000419616699</v>
      </c>
      <c r="J153" s="592">
        <v>10</v>
      </c>
      <c r="K153" s="593">
        <v>133.10000610351563</v>
      </c>
    </row>
    <row r="154" spans="1:11" ht="14.45" customHeight="1" x14ac:dyDescent="0.2">
      <c r="A154" s="571" t="s">
        <v>453</v>
      </c>
      <c r="B154" s="572" t="s">
        <v>454</v>
      </c>
      <c r="C154" s="575" t="s">
        <v>464</v>
      </c>
      <c r="D154" s="613" t="s">
        <v>465</v>
      </c>
      <c r="E154" s="575" t="s">
        <v>678</v>
      </c>
      <c r="F154" s="613" t="s">
        <v>679</v>
      </c>
      <c r="G154" s="575" t="s">
        <v>943</v>
      </c>
      <c r="H154" s="575" t="s">
        <v>944</v>
      </c>
      <c r="I154" s="592">
        <v>25.540000915527344</v>
      </c>
      <c r="J154" s="592">
        <v>10</v>
      </c>
      <c r="K154" s="593">
        <v>255.39999389648438</v>
      </c>
    </row>
    <row r="155" spans="1:11" ht="14.45" customHeight="1" x14ac:dyDescent="0.2">
      <c r="A155" s="571" t="s">
        <v>453</v>
      </c>
      <c r="B155" s="572" t="s">
        <v>454</v>
      </c>
      <c r="C155" s="575" t="s">
        <v>464</v>
      </c>
      <c r="D155" s="613" t="s">
        <v>465</v>
      </c>
      <c r="E155" s="575" t="s">
        <v>678</v>
      </c>
      <c r="F155" s="613" t="s">
        <v>679</v>
      </c>
      <c r="G155" s="575" t="s">
        <v>685</v>
      </c>
      <c r="H155" s="575" t="s">
        <v>689</v>
      </c>
      <c r="I155" s="592">
        <v>13.310000419616699</v>
      </c>
      <c r="J155" s="592">
        <v>54</v>
      </c>
      <c r="K155" s="593">
        <v>718.74002838134766</v>
      </c>
    </row>
    <row r="156" spans="1:11" ht="14.45" customHeight="1" x14ac:dyDescent="0.2">
      <c r="A156" s="571" t="s">
        <v>453</v>
      </c>
      <c r="B156" s="572" t="s">
        <v>454</v>
      </c>
      <c r="C156" s="575" t="s">
        <v>464</v>
      </c>
      <c r="D156" s="613" t="s">
        <v>465</v>
      </c>
      <c r="E156" s="575" t="s">
        <v>678</v>
      </c>
      <c r="F156" s="613" t="s">
        <v>679</v>
      </c>
      <c r="G156" s="575" t="s">
        <v>943</v>
      </c>
      <c r="H156" s="575" t="s">
        <v>945</v>
      </c>
      <c r="I156" s="592">
        <v>25.530000686645508</v>
      </c>
      <c r="J156" s="592">
        <v>46</v>
      </c>
      <c r="K156" s="593">
        <v>1174.3800048828125</v>
      </c>
    </row>
    <row r="157" spans="1:11" ht="14.45" customHeight="1" x14ac:dyDescent="0.2">
      <c r="A157" s="571" t="s">
        <v>453</v>
      </c>
      <c r="B157" s="572" t="s">
        <v>454</v>
      </c>
      <c r="C157" s="575" t="s">
        <v>464</v>
      </c>
      <c r="D157" s="613" t="s">
        <v>465</v>
      </c>
      <c r="E157" s="575" t="s">
        <v>678</v>
      </c>
      <c r="F157" s="613" t="s">
        <v>679</v>
      </c>
      <c r="G157" s="575" t="s">
        <v>946</v>
      </c>
      <c r="H157" s="575" t="s">
        <v>947</v>
      </c>
      <c r="I157" s="592">
        <v>4.070000171661377</v>
      </c>
      <c r="J157" s="592">
        <v>240</v>
      </c>
      <c r="K157" s="593">
        <v>977.67999267578125</v>
      </c>
    </row>
    <row r="158" spans="1:11" ht="14.45" customHeight="1" x14ac:dyDescent="0.2">
      <c r="A158" s="571" t="s">
        <v>453</v>
      </c>
      <c r="B158" s="572" t="s">
        <v>454</v>
      </c>
      <c r="C158" s="575" t="s">
        <v>464</v>
      </c>
      <c r="D158" s="613" t="s">
        <v>465</v>
      </c>
      <c r="E158" s="575" t="s">
        <v>678</v>
      </c>
      <c r="F158" s="613" t="s">
        <v>679</v>
      </c>
      <c r="G158" s="575" t="s">
        <v>946</v>
      </c>
      <c r="H158" s="575" t="s">
        <v>948</v>
      </c>
      <c r="I158" s="592">
        <v>4.070000171661377</v>
      </c>
      <c r="J158" s="592">
        <v>240</v>
      </c>
      <c r="K158" s="593">
        <v>977.67999267578125</v>
      </c>
    </row>
    <row r="159" spans="1:11" ht="14.45" customHeight="1" x14ac:dyDescent="0.2">
      <c r="A159" s="571" t="s">
        <v>453</v>
      </c>
      <c r="B159" s="572" t="s">
        <v>454</v>
      </c>
      <c r="C159" s="575" t="s">
        <v>464</v>
      </c>
      <c r="D159" s="613" t="s">
        <v>465</v>
      </c>
      <c r="E159" s="575" t="s">
        <v>678</v>
      </c>
      <c r="F159" s="613" t="s">
        <v>679</v>
      </c>
      <c r="G159" s="575" t="s">
        <v>949</v>
      </c>
      <c r="H159" s="575" t="s">
        <v>950</v>
      </c>
      <c r="I159" s="592">
        <v>21.420000076293945</v>
      </c>
      <c r="J159" s="592">
        <v>10</v>
      </c>
      <c r="K159" s="593">
        <v>214.16999816894531</v>
      </c>
    </row>
    <row r="160" spans="1:11" ht="14.45" customHeight="1" x14ac:dyDescent="0.2">
      <c r="A160" s="571" t="s">
        <v>453</v>
      </c>
      <c r="B160" s="572" t="s">
        <v>454</v>
      </c>
      <c r="C160" s="575" t="s">
        <v>464</v>
      </c>
      <c r="D160" s="613" t="s">
        <v>465</v>
      </c>
      <c r="E160" s="575" t="s">
        <v>678</v>
      </c>
      <c r="F160" s="613" t="s">
        <v>679</v>
      </c>
      <c r="G160" s="575" t="s">
        <v>951</v>
      </c>
      <c r="H160" s="575" t="s">
        <v>952</v>
      </c>
      <c r="I160" s="592">
        <v>0.4699999988079071</v>
      </c>
      <c r="J160" s="592">
        <v>100</v>
      </c>
      <c r="K160" s="593">
        <v>47</v>
      </c>
    </row>
    <row r="161" spans="1:11" ht="14.45" customHeight="1" x14ac:dyDescent="0.2">
      <c r="A161" s="571" t="s">
        <v>453</v>
      </c>
      <c r="B161" s="572" t="s">
        <v>454</v>
      </c>
      <c r="C161" s="575" t="s">
        <v>464</v>
      </c>
      <c r="D161" s="613" t="s">
        <v>465</v>
      </c>
      <c r="E161" s="575" t="s">
        <v>678</v>
      </c>
      <c r="F161" s="613" t="s">
        <v>679</v>
      </c>
      <c r="G161" s="575" t="s">
        <v>953</v>
      </c>
      <c r="H161" s="575" t="s">
        <v>954</v>
      </c>
      <c r="I161" s="592">
        <v>335.17001342773438</v>
      </c>
      <c r="J161" s="592">
        <v>2</v>
      </c>
      <c r="K161" s="593">
        <v>670.34002685546875</v>
      </c>
    </row>
    <row r="162" spans="1:11" ht="14.45" customHeight="1" x14ac:dyDescent="0.2">
      <c r="A162" s="571" t="s">
        <v>453</v>
      </c>
      <c r="B162" s="572" t="s">
        <v>454</v>
      </c>
      <c r="C162" s="575" t="s">
        <v>464</v>
      </c>
      <c r="D162" s="613" t="s">
        <v>465</v>
      </c>
      <c r="E162" s="575" t="s">
        <v>678</v>
      </c>
      <c r="F162" s="613" t="s">
        <v>679</v>
      </c>
      <c r="G162" s="575" t="s">
        <v>955</v>
      </c>
      <c r="H162" s="575" t="s">
        <v>956</v>
      </c>
      <c r="I162" s="592">
        <v>148.28999328613281</v>
      </c>
      <c r="J162" s="592">
        <v>17</v>
      </c>
      <c r="K162" s="593">
        <v>2520.85009765625</v>
      </c>
    </row>
    <row r="163" spans="1:11" ht="14.45" customHeight="1" x14ac:dyDescent="0.2">
      <c r="A163" s="571" t="s">
        <v>453</v>
      </c>
      <c r="B163" s="572" t="s">
        <v>454</v>
      </c>
      <c r="C163" s="575" t="s">
        <v>464</v>
      </c>
      <c r="D163" s="613" t="s">
        <v>465</v>
      </c>
      <c r="E163" s="575" t="s">
        <v>678</v>
      </c>
      <c r="F163" s="613" t="s">
        <v>679</v>
      </c>
      <c r="G163" s="575" t="s">
        <v>957</v>
      </c>
      <c r="H163" s="575" t="s">
        <v>958</v>
      </c>
      <c r="I163" s="592">
        <v>1113.199951171875</v>
      </c>
      <c r="J163" s="592">
        <v>4</v>
      </c>
      <c r="K163" s="593">
        <v>4452.7998046875</v>
      </c>
    </row>
    <row r="164" spans="1:11" ht="14.45" customHeight="1" x14ac:dyDescent="0.2">
      <c r="A164" s="571" t="s">
        <v>453</v>
      </c>
      <c r="B164" s="572" t="s">
        <v>454</v>
      </c>
      <c r="C164" s="575" t="s">
        <v>464</v>
      </c>
      <c r="D164" s="613" t="s">
        <v>465</v>
      </c>
      <c r="E164" s="575" t="s">
        <v>678</v>
      </c>
      <c r="F164" s="613" t="s">
        <v>679</v>
      </c>
      <c r="G164" s="575" t="s">
        <v>951</v>
      </c>
      <c r="H164" s="575" t="s">
        <v>959</v>
      </c>
      <c r="I164" s="592">
        <v>0.47999998927116394</v>
      </c>
      <c r="J164" s="592">
        <v>500</v>
      </c>
      <c r="K164" s="593">
        <v>240</v>
      </c>
    </row>
    <row r="165" spans="1:11" ht="14.45" customHeight="1" x14ac:dyDescent="0.2">
      <c r="A165" s="571" t="s">
        <v>453</v>
      </c>
      <c r="B165" s="572" t="s">
        <v>454</v>
      </c>
      <c r="C165" s="575" t="s">
        <v>464</v>
      </c>
      <c r="D165" s="613" t="s">
        <v>465</v>
      </c>
      <c r="E165" s="575" t="s">
        <v>678</v>
      </c>
      <c r="F165" s="613" t="s">
        <v>679</v>
      </c>
      <c r="G165" s="575" t="s">
        <v>960</v>
      </c>
      <c r="H165" s="575" t="s">
        <v>961</v>
      </c>
      <c r="I165" s="592">
        <v>1.6799999475479126</v>
      </c>
      <c r="J165" s="592">
        <v>100</v>
      </c>
      <c r="K165" s="593">
        <v>168</v>
      </c>
    </row>
    <row r="166" spans="1:11" ht="14.45" customHeight="1" x14ac:dyDescent="0.2">
      <c r="A166" s="571" t="s">
        <v>453</v>
      </c>
      <c r="B166" s="572" t="s">
        <v>454</v>
      </c>
      <c r="C166" s="575" t="s">
        <v>464</v>
      </c>
      <c r="D166" s="613" t="s">
        <v>465</v>
      </c>
      <c r="E166" s="575" t="s">
        <v>678</v>
      </c>
      <c r="F166" s="613" t="s">
        <v>679</v>
      </c>
      <c r="G166" s="575" t="s">
        <v>962</v>
      </c>
      <c r="H166" s="575" t="s">
        <v>963</v>
      </c>
      <c r="I166" s="592">
        <v>2.0199999809265137</v>
      </c>
      <c r="J166" s="592">
        <v>2000</v>
      </c>
      <c r="K166" s="593">
        <v>4046.8599853515625</v>
      </c>
    </row>
    <row r="167" spans="1:11" ht="14.45" customHeight="1" x14ac:dyDescent="0.2">
      <c r="A167" s="571" t="s">
        <v>453</v>
      </c>
      <c r="B167" s="572" t="s">
        <v>454</v>
      </c>
      <c r="C167" s="575" t="s">
        <v>464</v>
      </c>
      <c r="D167" s="613" t="s">
        <v>465</v>
      </c>
      <c r="E167" s="575" t="s">
        <v>678</v>
      </c>
      <c r="F167" s="613" t="s">
        <v>679</v>
      </c>
      <c r="G167" s="575" t="s">
        <v>964</v>
      </c>
      <c r="H167" s="575" t="s">
        <v>965</v>
      </c>
      <c r="I167" s="592">
        <v>0.94999998807907104</v>
      </c>
      <c r="J167" s="592">
        <v>200</v>
      </c>
      <c r="K167" s="593">
        <v>189.97999572753906</v>
      </c>
    </row>
    <row r="168" spans="1:11" ht="14.45" customHeight="1" x14ac:dyDescent="0.2">
      <c r="A168" s="571" t="s">
        <v>453</v>
      </c>
      <c r="B168" s="572" t="s">
        <v>454</v>
      </c>
      <c r="C168" s="575" t="s">
        <v>464</v>
      </c>
      <c r="D168" s="613" t="s">
        <v>465</v>
      </c>
      <c r="E168" s="575" t="s">
        <v>718</v>
      </c>
      <c r="F168" s="613" t="s">
        <v>719</v>
      </c>
      <c r="G168" s="575" t="s">
        <v>722</v>
      </c>
      <c r="H168" s="575" t="s">
        <v>966</v>
      </c>
      <c r="I168" s="592">
        <v>0.31000000238418579</v>
      </c>
      <c r="J168" s="592">
        <v>200</v>
      </c>
      <c r="K168" s="593">
        <v>62</v>
      </c>
    </row>
    <row r="169" spans="1:11" ht="14.45" customHeight="1" x14ac:dyDescent="0.2">
      <c r="A169" s="571" t="s">
        <v>453</v>
      </c>
      <c r="B169" s="572" t="s">
        <v>454</v>
      </c>
      <c r="C169" s="575" t="s">
        <v>464</v>
      </c>
      <c r="D169" s="613" t="s">
        <v>465</v>
      </c>
      <c r="E169" s="575" t="s">
        <v>718</v>
      </c>
      <c r="F169" s="613" t="s">
        <v>719</v>
      </c>
      <c r="G169" s="575" t="s">
        <v>967</v>
      </c>
      <c r="H169" s="575" t="s">
        <v>968</v>
      </c>
      <c r="I169" s="592">
        <v>0.47999998927116394</v>
      </c>
      <c r="J169" s="592">
        <v>100</v>
      </c>
      <c r="K169" s="593">
        <v>48</v>
      </c>
    </row>
    <row r="170" spans="1:11" ht="14.45" customHeight="1" x14ac:dyDescent="0.2">
      <c r="A170" s="571" t="s">
        <v>453</v>
      </c>
      <c r="B170" s="572" t="s">
        <v>454</v>
      </c>
      <c r="C170" s="575" t="s">
        <v>464</v>
      </c>
      <c r="D170" s="613" t="s">
        <v>465</v>
      </c>
      <c r="E170" s="575" t="s">
        <v>718</v>
      </c>
      <c r="F170" s="613" t="s">
        <v>719</v>
      </c>
      <c r="G170" s="575" t="s">
        <v>722</v>
      </c>
      <c r="H170" s="575" t="s">
        <v>723</v>
      </c>
      <c r="I170" s="592">
        <v>0.30250000953674316</v>
      </c>
      <c r="J170" s="592">
        <v>500</v>
      </c>
      <c r="K170" s="593">
        <v>151</v>
      </c>
    </row>
    <row r="171" spans="1:11" ht="14.45" customHeight="1" x14ac:dyDescent="0.2">
      <c r="A171" s="571" t="s">
        <v>453</v>
      </c>
      <c r="B171" s="572" t="s">
        <v>454</v>
      </c>
      <c r="C171" s="575" t="s">
        <v>464</v>
      </c>
      <c r="D171" s="613" t="s">
        <v>465</v>
      </c>
      <c r="E171" s="575" t="s">
        <v>727</v>
      </c>
      <c r="F171" s="613" t="s">
        <v>728</v>
      </c>
      <c r="G171" s="575" t="s">
        <v>969</v>
      </c>
      <c r="H171" s="575" t="s">
        <v>970</v>
      </c>
      <c r="I171" s="592">
        <v>7.0199999809265137</v>
      </c>
      <c r="J171" s="592">
        <v>180</v>
      </c>
      <c r="K171" s="593">
        <v>1263.3999633789063</v>
      </c>
    </row>
    <row r="172" spans="1:11" ht="14.45" customHeight="1" x14ac:dyDescent="0.2">
      <c r="A172" s="571" t="s">
        <v>453</v>
      </c>
      <c r="B172" s="572" t="s">
        <v>454</v>
      </c>
      <c r="C172" s="575" t="s">
        <v>464</v>
      </c>
      <c r="D172" s="613" t="s">
        <v>465</v>
      </c>
      <c r="E172" s="575" t="s">
        <v>727</v>
      </c>
      <c r="F172" s="613" t="s">
        <v>728</v>
      </c>
      <c r="G172" s="575" t="s">
        <v>729</v>
      </c>
      <c r="H172" s="575" t="s">
        <v>730</v>
      </c>
      <c r="I172" s="592">
        <v>0.62999999523162842</v>
      </c>
      <c r="J172" s="592">
        <v>200</v>
      </c>
      <c r="K172" s="593">
        <v>126</v>
      </c>
    </row>
    <row r="173" spans="1:11" ht="14.45" customHeight="1" x14ac:dyDescent="0.2">
      <c r="A173" s="571" t="s">
        <v>453</v>
      </c>
      <c r="B173" s="572" t="s">
        <v>454</v>
      </c>
      <c r="C173" s="575" t="s">
        <v>464</v>
      </c>
      <c r="D173" s="613" t="s">
        <v>465</v>
      </c>
      <c r="E173" s="575" t="s">
        <v>727</v>
      </c>
      <c r="F173" s="613" t="s">
        <v>728</v>
      </c>
      <c r="G173" s="575" t="s">
        <v>731</v>
      </c>
      <c r="H173" s="575" t="s">
        <v>732</v>
      </c>
      <c r="I173" s="592">
        <v>0.62999999523162842</v>
      </c>
      <c r="J173" s="592">
        <v>400</v>
      </c>
      <c r="K173" s="593">
        <v>252</v>
      </c>
    </row>
    <row r="174" spans="1:11" ht="14.45" customHeight="1" x14ac:dyDescent="0.2">
      <c r="A174" s="571" t="s">
        <v>453</v>
      </c>
      <c r="B174" s="572" t="s">
        <v>454</v>
      </c>
      <c r="C174" s="575" t="s">
        <v>464</v>
      </c>
      <c r="D174" s="613" t="s">
        <v>465</v>
      </c>
      <c r="E174" s="575" t="s">
        <v>727</v>
      </c>
      <c r="F174" s="613" t="s">
        <v>728</v>
      </c>
      <c r="G174" s="575" t="s">
        <v>733</v>
      </c>
      <c r="H174" s="575" t="s">
        <v>734</v>
      </c>
      <c r="I174" s="592">
        <v>0.62999999523162842</v>
      </c>
      <c r="J174" s="592">
        <v>400</v>
      </c>
      <c r="K174" s="593">
        <v>252</v>
      </c>
    </row>
    <row r="175" spans="1:11" ht="14.45" customHeight="1" x14ac:dyDescent="0.2">
      <c r="A175" s="571" t="s">
        <v>453</v>
      </c>
      <c r="B175" s="572" t="s">
        <v>454</v>
      </c>
      <c r="C175" s="575" t="s">
        <v>464</v>
      </c>
      <c r="D175" s="613" t="s">
        <v>465</v>
      </c>
      <c r="E175" s="575" t="s">
        <v>727</v>
      </c>
      <c r="F175" s="613" t="s">
        <v>728</v>
      </c>
      <c r="G175" s="575" t="s">
        <v>729</v>
      </c>
      <c r="H175" s="575" t="s">
        <v>735</v>
      </c>
      <c r="I175" s="592">
        <v>0.62999999523162842</v>
      </c>
      <c r="J175" s="592">
        <v>1000</v>
      </c>
      <c r="K175" s="593">
        <v>630</v>
      </c>
    </row>
    <row r="176" spans="1:11" ht="14.45" customHeight="1" x14ac:dyDescent="0.2">
      <c r="A176" s="571" t="s">
        <v>453</v>
      </c>
      <c r="B176" s="572" t="s">
        <v>454</v>
      </c>
      <c r="C176" s="575" t="s">
        <v>464</v>
      </c>
      <c r="D176" s="613" t="s">
        <v>465</v>
      </c>
      <c r="E176" s="575" t="s">
        <v>727</v>
      </c>
      <c r="F176" s="613" t="s">
        <v>728</v>
      </c>
      <c r="G176" s="575" t="s">
        <v>731</v>
      </c>
      <c r="H176" s="575" t="s">
        <v>736</v>
      </c>
      <c r="I176" s="592">
        <v>0.62799999713897703</v>
      </c>
      <c r="J176" s="592">
        <v>2200</v>
      </c>
      <c r="K176" s="593">
        <v>1382</v>
      </c>
    </row>
    <row r="177" spans="1:11" ht="14.45" customHeight="1" thickBot="1" x14ac:dyDescent="0.25">
      <c r="A177" s="579" t="s">
        <v>453</v>
      </c>
      <c r="B177" s="580" t="s">
        <v>454</v>
      </c>
      <c r="C177" s="583" t="s">
        <v>464</v>
      </c>
      <c r="D177" s="614" t="s">
        <v>465</v>
      </c>
      <c r="E177" s="583" t="s">
        <v>727</v>
      </c>
      <c r="F177" s="614" t="s">
        <v>728</v>
      </c>
      <c r="G177" s="583" t="s">
        <v>733</v>
      </c>
      <c r="H177" s="583" t="s">
        <v>737</v>
      </c>
      <c r="I177" s="594">
        <v>0.62000000476837158</v>
      </c>
      <c r="J177" s="594">
        <v>400</v>
      </c>
      <c r="K177" s="595">
        <v>248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1C8797B0-8676-443F-B388-CC2BAE6B3F1F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265</v>
      </c>
      <c r="B2" s="233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240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239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238</v>
      </c>
      <c r="J4" s="405" t="s">
        <v>178</v>
      </c>
      <c r="K4" s="424" t="s">
        <v>237</v>
      </c>
      <c r="L4" s="425"/>
      <c r="M4" s="425"/>
      <c r="N4" s="426"/>
      <c r="O4" s="413" t="s">
        <v>236</v>
      </c>
      <c r="P4" s="416" t="s">
        <v>235</v>
      </c>
      <c r="Q4" s="416" t="s">
        <v>188</v>
      </c>
      <c r="R4" s="418" t="s">
        <v>74</v>
      </c>
      <c r="S4" s="420" t="s">
        <v>187</v>
      </c>
    </row>
    <row r="5" spans="1:19" s="311" customFormat="1" ht="19.149999999999999" customHeight="1" x14ac:dyDescent="0.25">
      <c r="A5" s="422" t="s">
        <v>234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233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10">
        <f ca="1">SUM(Tabulka[01 uv_sk])/2</f>
        <v>26.38165714285714</v>
      </c>
      <c r="D6" s="308"/>
      <c r="E6" s="308"/>
      <c r="F6" s="307"/>
      <c r="G6" s="309">
        <f ca="1">SUM(Tabulka[05 h_vram])/2</f>
        <v>28312</v>
      </c>
      <c r="H6" s="308">
        <f ca="1">SUM(Tabulka[06 h_naduv])/2</f>
        <v>17.2</v>
      </c>
      <c r="I6" s="308">
        <f ca="1">SUM(Tabulka[07 h_nadzk])/2</f>
        <v>278</v>
      </c>
      <c r="J6" s="307">
        <f ca="1">SUM(Tabulka[08 h_oon])/2</f>
        <v>229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0</v>
      </c>
      <c r="N6" s="308">
        <f ca="1">SUM(Tabulka[12 m_oc])/2</f>
        <v>0</v>
      </c>
      <c r="O6" s="307">
        <f ca="1">SUM(Tabulka[13 m_sk])/2</f>
        <v>9171316</v>
      </c>
      <c r="P6" s="306">
        <f ca="1">SUM(Tabulka[14_vzsk])/2</f>
        <v>55247</v>
      </c>
      <c r="Q6" s="306">
        <f ca="1">SUM(Tabulka[15_vzpl])/2</f>
        <v>31480.607029981977</v>
      </c>
      <c r="R6" s="305">
        <f ca="1">IF(Q6=0,0,P6/Q6)</f>
        <v>1.7549534526886037</v>
      </c>
      <c r="S6" s="304">
        <f ca="1">Q6-P6</f>
        <v>-23766.392970018023</v>
      </c>
    </row>
    <row r="7" spans="1:19" hidden="1" x14ac:dyDescent="0.25">
      <c r="A7" s="303" t="s">
        <v>232</v>
      </c>
      <c r="B7" s="302" t="s">
        <v>231</v>
      </c>
      <c r="C7" s="301" t="s">
        <v>230</v>
      </c>
      <c r="D7" s="300" t="s">
        <v>229</v>
      </c>
      <c r="E7" s="299" t="s">
        <v>228</v>
      </c>
      <c r="F7" s="298" t="s">
        <v>227</v>
      </c>
      <c r="G7" s="297" t="s">
        <v>226</v>
      </c>
      <c r="H7" s="295" t="s">
        <v>225</v>
      </c>
      <c r="I7" s="295" t="s">
        <v>224</v>
      </c>
      <c r="J7" s="294" t="s">
        <v>223</v>
      </c>
      <c r="K7" s="296" t="s">
        <v>222</v>
      </c>
      <c r="L7" s="295" t="s">
        <v>221</v>
      </c>
      <c r="M7" s="295" t="s">
        <v>220</v>
      </c>
      <c r="N7" s="294" t="s">
        <v>219</v>
      </c>
      <c r="O7" s="293" t="s">
        <v>218</v>
      </c>
      <c r="P7" s="292" t="s">
        <v>217</v>
      </c>
      <c r="Q7" s="291" t="s">
        <v>216</v>
      </c>
      <c r="R7" s="290" t="s">
        <v>215</v>
      </c>
      <c r="S7" s="289" t="s">
        <v>214</v>
      </c>
    </row>
    <row r="8" spans="1:19" x14ac:dyDescent="0.25">
      <c r="A8" s="286" t="s">
        <v>213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5.1959428571428576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5520.4000000000015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17.2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2761918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10121.945259042033</v>
      </c>
      <c r="R8" s="288">
        <f ca="1">IF(Tabulka[[#This Row],[15_vzpl]]=0,"",Tabulka[[#This Row],[14_vzsk]]/Tabulka[[#This Row],[15_vzpl]])</f>
        <v>0.48409667061010647</v>
      </c>
      <c r="S8" s="287">
        <f ca="1">IF(Tabulka[[#This Row],[15_vzpl]]-Tabulka[[#This Row],[14_vzsk]]=0,"",Tabulka[[#This Row],[15_vzpl]]-Tabulka[[#This Row],[14_vzsk]])</f>
        <v>5221.9452590420333</v>
      </c>
    </row>
    <row r="9" spans="1:19" x14ac:dyDescent="0.25">
      <c r="A9" s="286">
        <v>99</v>
      </c>
      <c r="B9" s="285" t="s">
        <v>983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1.1016571428571429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1155.2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301547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10121.945259042033</v>
      </c>
      <c r="R9" s="288">
        <f ca="1">IF(Tabulka[[#This Row],[15_vzpl]]=0,"",Tabulka[[#This Row],[14_vzsk]]/Tabulka[[#This Row],[15_vzpl]])</f>
        <v>0.48409667061010647</v>
      </c>
      <c r="S9" s="287">
        <f ca="1">IF(Tabulka[[#This Row],[15_vzpl]]-Tabulka[[#This Row],[14_vzsk]]=0,"",Tabulka[[#This Row],[15_vzpl]]-Tabulka[[#This Row],[14_vzsk]])</f>
        <v>5221.9452590420333</v>
      </c>
    </row>
    <row r="10" spans="1:19" x14ac:dyDescent="0.25">
      <c r="A10" s="286">
        <v>100</v>
      </c>
      <c r="B10" s="285" t="s">
        <v>984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0.50857142857142856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659.2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15.2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208506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985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3.5857142857142854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2251865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972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10.585714285714285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11237.2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3579416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47147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13191.995104273276</v>
      </c>
      <c r="R12" s="288">
        <f ca="1">IF(Tabulka[[#This Row],[15_vzpl]]=0,"",Tabulka[[#This Row],[14_vzsk]]/Tabulka[[#This Row],[15_vzpl]])</f>
        <v>3.5739097556765844</v>
      </c>
      <c r="S12" s="287">
        <f ca="1">IF(Tabulka[[#This Row],[15_vzpl]]-Tabulka[[#This Row],[14_vzsk]]=0,"",Tabulka[[#This Row],[15_vzpl]]-Tabulka[[#This Row],[14_vzsk]])</f>
        <v>-33955.004895726728</v>
      </c>
    </row>
    <row r="13" spans="1:19" x14ac:dyDescent="0.25">
      <c r="A13" s="286">
        <v>526</v>
      </c>
      <c r="B13" s="285" t="s">
        <v>986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10.585714285714285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11237.2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3545066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47147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13191.995104273276</v>
      </c>
      <c r="R13" s="288">
        <f ca="1">IF(Tabulka[[#This Row],[15_vzpl]]=0,"",Tabulka[[#This Row],[14_vzsk]]/Tabulka[[#This Row],[15_vzpl]])</f>
        <v>3.5739097556765844</v>
      </c>
      <c r="S13" s="287">
        <f ca="1">IF(Tabulka[[#This Row],[15_vzpl]]-Tabulka[[#This Row],[14_vzsk]]=0,"",Tabulka[[#This Row],[15_vzpl]]-Tabulka[[#This Row],[14_vzsk]])</f>
        <v>-33955.004895726728</v>
      </c>
    </row>
    <row r="14" spans="1:19" x14ac:dyDescent="0.25">
      <c r="A14" s="286">
        <v>746</v>
      </c>
      <c r="B14" s="285" t="s">
        <v>987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34350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973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8.7999999999999989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9580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2451139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8166.6666666666679</v>
      </c>
      <c r="R15" s="288">
        <f ca="1">IF(Tabulka[[#This Row],[15_vzpl]]=0,"",Tabulka[[#This Row],[14_vzsk]]/Tabulka[[#This Row],[15_vzpl]])</f>
        <v>0.39183673469387748</v>
      </c>
      <c r="S15" s="287">
        <f ca="1">IF(Tabulka[[#This Row],[15_vzpl]]-Tabulka[[#This Row],[14_vzsk]]=0,"",Tabulka[[#This Row],[15_vzpl]]-Tabulka[[#This Row],[14_vzsk]])</f>
        <v>4966.6666666666679</v>
      </c>
    </row>
    <row r="16" spans="1:19" x14ac:dyDescent="0.25">
      <c r="A16" s="286">
        <v>303</v>
      </c>
      <c r="B16" s="285" t="s">
        <v>988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8166.6666666666679</v>
      </c>
      <c r="R16" s="288">
        <f ca="1">IF(Tabulka[[#This Row],[15_vzpl]]=0,"",Tabulka[[#This Row],[14_vzsk]]/Tabulka[[#This Row],[15_vzpl]])</f>
        <v>0.39183673469387748</v>
      </c>
      <c r="S16" s="287">
        <f ca="1">IF(Tabulka[[#This Row],[15_vzpl]]-Tabulka[[#This Row],[14_vzsk]]=0,"",Tabulka[[#This Row],[15_vzpl]]-Tabulka[[#This Row],[14_vzsk]])</f>
        <v>4966.6666666666679</v>
      </c>
    </row>
    <row r="17" spans="1:19" x14ac:dyDescent="0.25">
      <c r="A17" s="286">
        <v>304</v>
      </c>
      <c r="B17" s="285" t="s">
        <v>989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280238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305</v>
      </c>
      <c r="B18" s="285" t="s">
        <v>990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1148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438675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310</v>
      </c>
      <c r="B19" s="285" t="s">
        <v>991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1112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285153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409</v>
      </c>
      <c r="B20" s="285" t="s">
        <v>992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5436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1299356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>
        <v>642</v>
      </c>
      <c r="B21" s="285" t="s">
        <v>993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1056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147717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 t="s">
        <v>974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1.8000000000000003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1974.4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378843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30</v>
      </c>
      <c r="B23" s="285" t="s">
        <v>994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1.8000000000000003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1974.4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378843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242</v>
      </c>
    </row>
    <row r="25" spans="1:19" x14ac:dyDescent="0.25">
      <c r="A25" s="113" t="s">
        <v>156</v>
      </c>
    </row>
    <row r="26" spans="1:19" x14ac:dyDescent="0.25">
      <c r="A26" s="114" t="s">
        <v>212</v>
      </c>
    </row>
    <row r="27" spans="1:19" x14ac:dyDescent="0.25">
      <c r="A27" s="278" t="s">
        <v>211</v>
      </c>
    </row>
    <row r="28" spans="1:19" x14ac:dyDescent="0.25">
      <c r="A28" s="235" t="s">
        <v>184</v>
      </c>
    </row>
    <row r="29" spans="1:19" x14ac:dyDescent="0.25">
      <c r="A29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F38965F-E65E-4480-879A-37730DC4830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982</v>
      </c>
    </row>
    <row r="2" spans="1:19" x14ac:dyDescent="0.25">
      <c r="A2" s="232" t="s">
        <v>265</v>
      </c>
    </row>
    <row r="3" spans="1:19" x14ac:dyDescent="0.25">
      <c r="A3" s="324" t="s">
        <v>161</v>
      </c>
      <c r="B3" s="323">
        <v>2019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25">
      <c r="A4" s="322" t="s">
        <v>162</v>
      </c>
      <c r="B4" s="321">
        <v>1</v>
      </c>
      <c r="C4" s="316">
        <v>1</v>
      </c>
      <c r="D4" s="316" t="s">
        <v>213</v>
      </c>
      <c r="E4" s="315">
        <v>5.94</v>
      </c>
      <c r="F4" s="315"/>
      <c r="G4" s="315"/>
      <c r="H4" s="315"/>
      <c r="I4" s="315">
        <v>928</v>
      </c>
      <c r="J4" s="315">
        <v>2</v>
      </c>
      <c r="K4" s="315">
        <v>24</v>
      </c>
      <c r="L4" s="315"/>
      <c r="M4" s="315"/>
      <c r="N4" s="315"/>
      <c r="O4" s="315"/>
      <c r="P4" s="315"/>
      <c r="Q4" s="315">
        <v>361605</v>
      </c>
      <c r="R4" s="315">
        <v>1000</v>
      </c>
      <c r="S4" s="315">
        <v>1445.9921798631476</v>
      </c>
    </row>
    <row r="5" spans="1:19" x14ac:dyDescent="0.25">
      <c r="A5" s="320" t="s">
        <v>163</v>
      </c>
      <c r="B5" s="319">
        <v>2</v>
      </c>
      <c r="C5">
        <v>1</v>
      </c>
      <c r="D5">
        <v>99</v>
      </c>
      <c r="E5">
        <v>2.2400000000000002</v>
      </c>
      <c r="I5">
        <v>288</v>
      </c>
      <c r="J5">
        <v>2</v>
      </c>
      <c r="Q5">
        <v>70147</v>
      </c>
      <c r="R5">
        <v>1000</v>
      </c>
      <c r="S5">
        <v>1445.9921798631476</v>
      </c>
    </row>
    <row r="6" spans="1:19" x14ac:dyDescent="0.25">
      <c r="A6" s="322" t="s">
        <v>164</v>
      </c>
      <c r="B6" s="321">
        <v>3</v>
      </c>
      <c r="C6">
        <v>1</v>
      </c>
      <c r="D6">
        <v>101</v>
      </c>
      <c r="E6">
        <v>3.7</v>
      </c>
      <c r="I6">
        <v>640</v>
      </c>
      <c r="K6">
        <v>24</v>
      </c>
      <c r="Q6">
        <v>291458</v>
      </c>
    </row>
    <row r="7" spans="1:19" x14ac:dyDescent="0.25">
      <c r="A7" s="320" t="s">
        <v>165</v>
      </c>
      <c r="B7" s="319">
        <v>4</v>
      </c>
      <c r="C7">
        <v>1</v>
      </c>
      <c r="D7" t="s">
        <v>972</v>
      </c>
      <c r="E7">
        <v>10.8</v>
      </c>
      <c r="I7">
        <v>1808</v>
      </c>
      <c r="L7">
        <v>42</v>
      </c>
      <c r="Q7">
        <v>504557</v>
      </c>
      <c r="R7">
        <v>8165</v>
      </c>
      <c r="S7">
        <v>1884.5707291818965</v>
      </c>
    </row>
    <row r="8" spans="1:19" x14ac:dyDescent="0.25">
      <c r="A8" s="322" t="s">
        <v>166</v>
      </c>
      <c r="B8" s="321">
        <v>5</v>
      </c>
      <c r="C8">
        <v>1</v>
      </c>
      <c r="D8">
        <v>526</v>
      </c>
      <c r="E8">
        <v>10.8</v>
      </c>
      <c r="I8">
        <v>1808</v>
      </c>
      <c r="Q8">
        <v>498257</v>
      </c>
      <c r="R8">
        <v>8165</v>
      </c>
      <c r="S8">
        <v>1884.5707291818965</v>
      </c>
    </row>
    <row r="9" spans="1:19" x14ac:dyDescent="0.25">
      <c r="A9" s="320" t="s">
        <v>167</v>
      </c>
      <c r="B9" s="319">
        <v>6</v>
      </c>
      <c r="C9">
        <v>1</v>
      </c>
      <c r="D9">
        <v>746</v>
      </c>
      <c r="L9">
        <v>42</v>
      </c>
      <c r="Q9">
        <v>6300</v>
      </c>
    </row>
    <row r="10" spans="1:19" x14ac:dyDescent="0.25">
      <c r="A10" s="322" t="s">
        <v>168</v>
      </c>
      <c r="B10" s="321">
        <v>7</v>
      </c>
      <c r="C10">
        <v>1</v>
      </c>
      <c r="D10" t="s">
        <v>973</v>
      </c>
      <c r="E10">
        <v>8.8000000000000007</v>
      </c>
      <c r="I10">
        <v>1576</v>
      </c>
      <c r="K10">
        <v>16</v>
      </c>
      <c r="Q10">
        <v>344758</v>
      </c>
      <c r="R10">
        <v>1600</v>
      </c>
      <c r="S10">
        <v>1166.6666666666667</v>
      </c>
    </row>
    <row r="11" spans="1:19" x14ac:dyDescent="0.25">
      <c r="A11" s="320" t="s">
        <v>169</v>
      </c>
      <c r="B11" s="319">
        <v>8</v>
      </c>
      <c r="C11">
        <v>1</v>
      </c>
      <c r="D11">
        <v>303</v>
      </c>
      <c r="R11">
        <v>1600</v>
      </c>
      <c r="S11">
        <v>1166.6666666666667</v>
      </c>
    </row>
    <row r="12" spans="1:19" x14ac:dyDescent="0.25">
      <c r="A12" s="322" t="s">
        <v>170</v>
      </c>
      <c r="B12" s="321">
        <v>9</v>
      </c>
      <c r="C12">
        <v>1</v>
      </c>
      <c r="D12">
        <v>304</v>
      </c>
      <c r="E12">
        <v>0.8</v>
      </c>
      <c r="I12">
        <v>148</v>
      </c>
      <c r="K12">
        <v>16</v>
      </c>
      <c r="Q12">
        <v>38009</v>
      </c>
    </row>
    <row r="13" spans="1:19" x14ac:dyDescent="0.25">
      <c r="A13" s="320" t="s">
        <v>171</v>
      </c>
      <c r="B13" s="319">
        <v>10</v>
      </c>
      <c r="C13">
        <v>1</v>
      </c>
      <c r="D13">
        <v>305</v>
      </c>
      <c r="E13">
        <v>1</v>
      </c>
      <c r="I13">
        <v>184</v>
      </c>
      <c r="Q13">
        <v>58120</v>
      </c>
    </row>
    <row r="14" spans="1:19" x14ac:dyDescent="0.25">
      <c r="A14" s="322" t="s">
        <v>172</v>
      </c>
      <c r="B14" s="321">
        <v>11</v>
      </c>
      <c r="C14">
        <v>1</v>
      </c>
      <c r="D14">
        <v>310</v>
      </c>
      <c r="E14">
        <v>1</v>
      </c>
      <c r="I14">
        <v>184</v>
      </c>
      <c r="Q14">
        <v>38900</v>
      </c>
    </row>
    <row r="15" spans="1:19" x14ac:dyDescent="0.25">
      <c r="A15" s="320" t="s">
        <v>173</v>
      </c>
      <c r="B15" s="319">
        <v>12</v>
      </c>
      <c r="C15">
        <v>1</v>
      </c>
      <c r="D15">
        <v>409</v>
      </c>
      <c r="E15">
        <v>5</v>
      </c>
      <c r="I15">
        <v>880</v>
      </c>
      <c r="Q15">
        <v>187823</v>
      </c>
    </row>
    <row r="16" spans="1:19" x14ac:dyDescent="0.25">
      <c r="A16" s="318" t="s">
        <v>161</v>
      </c>
      <c r="B16" s="317">
        <v>2019</v>
      </c>
      <c r="C16">
        <v>1</v>
      </c>
      <c r="D16">
        <v>642</v>
      </c>
      <c r="E16">
        <v>1</v>
      </c>
      <c r="I16">
        <v>180</v>
      </c>
      <c r="Q16">
        <v>21906</v>
      </c>
    </row>
    <row r="17" spans="3:19" x14ac:dyDescent="0.25">
      <c r="C17">
        <v>1</v>
      </c>
      <c r="D17" t="s">
        <v>974</v>
      </c>
      <c r="E17">
        <v>1.8</v>
      </c>
      <c r="I17">
        <v>291.2</v>
      </c>
      <c r="Q17">
        <v>52445</v>
      </c>
    </row>
    <row r="18" spans="3:19" x14ac:dyDescent="0.25">
      <c r="C18">
        <v>1</v>
      </c>
      <c r="D18">
        <v>30</v>
      </c>
      <c r="E18">
        <v>1.8</v>
      </c>
      <c r="I18">
        <v>291.2</v>
      </c>
      <c r="Q18">
        <v>52445</v>
      </c>
    </row>
    <row r="19" spans="3:19" x14ac:dyDescent="0.25">
      <c r="C19" t="s">
        <v>975</v>
      </c>
      <c r="E19">
        <v>27.340000000000003</v>
      </c>
      <c r="I19">
        <v>4603.2</v>
      </c>
      <c r="J19">
        <v>2</v>
      </c>
      <c r="K19">
        <v>40</v>
      </c>
      <c r="L19">
        <v>42</v>
      </c>
      <c r="Q19">
        <v>1263365</v>
      </c>
      <c r="R19">
        <v>10765</v>
      </c>
      <c r="S19">
        <v>4497.2295757117108</v>
      </c>
    </row>
    <row r="20" spans="3:19" x14ac:dyDescent="0.25">
      <c r="C20">
        <v>2</v>
      </c>
      <c r="D20" t="s">
        <v>213</v>
      </c>
      <c r="E20">
        <v>5.1715999999999998</v>
      </c>
      <c r="I20">
        <v>694.4</v>
      </c>
      <c r="K20">
        <v>27</v>
      </c>
      <c r="Q20">
        <v>390774</v>
      </c>
      <c r="S20">
        <v>1445.9921798631476</v>
      </c>
    </row>
    <row r="21" spans="3:19" x14ac:dyDescent="0.25">
      <c r="C21">
        <v>2</v>
      </c>
      <c r="D21">
        <v>99</v>
      </c>
      <c r="E21">
        <v>1.4716</v>
      </c>
      <c r="I21">
        <v>246.4</v>
      </c>
      <c r="K21">
        <v>6</v>
      </c>
      <c r="Q21">
        <v>65040</v>
      </c>
      <c r="S21">
        <v>1445.9921798631476</v>
      </c>
    </row>
    <row r="22" spans="3:19" x14ac:dyDescent="0.25">
      <c r="C22">
        <v>2</v>
      </c>
      <c r="D22">
        <v>101</v>
      </c>
      <c r="E22">
        <v>3.7</v>
      </c>
      <c r="I22">
        <v>448</v>
      </c>
      <c r="K22">
        <v>21</v>
      </c>
      <c r="Q22">
        <v>325734</v>
      </c>
    </row>
    <row r="23" spans="3:19" x14ac:dyDescent="0.25">
      <c r="C23">
        <v>2</v>
      </c>
      <c r="D23" t="s">
        <v>972</v>
      </c>
      <c r="E23">
        <v>10.8</v>
      </c>
      <c r="I23">
        <v>1448</v>
      </c>
      <c r="L23">
        <v>40</v>
      </c>
      <c r="Q23">
        <v>439177</v>
      </c>
      <c r="R23">
        <v>4500</v>
      </c>
      <c r="S23">
        <v>1884.5707291818965</v>
      </c>
    </row>
    <row r="24" spans="3:19" x14ac:dyDescent="0.25">
      <c r="C24">
        <v>2</v>
      </c>
      <c r="D24">
        <v>526</v>
      </c>
      <c r="E24">
        <v>10.8</v>
      </c>
      <c r="I24">
        <v>1448</v>
      </c>
      <c r="Q24">
        <v>433177</v>
      </c>
      <c r="R24">
        <v>4500</v>
      </c>
      <c r="S24">
        <v>1884.5707291818965</v>
      </c>
    </row>
    <row r="25" spans="3:19" x14ac:dyDescent="0.25">
      <c r="C25">
        <v>2</v>
      </c>
      <c r="D25">
        <v>746</v>
      </c>
      <c r="L25">
        <v>40</v>
      </c>
      <c r="Q25">
        <v>6000</v>
      </c>
    </row>
    <row r="26" spans="3:19" x14ac:dyDescent="0.25">
      <c r="C26">
        <v>2</v>
      </c>
      <c r="D26" t="s">
        <v>973</v>
      </c>
      <c r="E26">
        <v>8.8000000000000007</v>
      </c>
      <c r="I26">
        <v>1212</v>
      </c>
      <c r="K26">
        <v>11</v>
      </c>
      <c r="Q26">
        <v>319002</v>
      </c>
      <c r="R26">
        <v>1300</v>
      </c>
      <c r="S26">
        <v>1166.6666666666667</v>
      </c>
    </row>
    <row r="27" spans="3:19" x14ac:dyDescent="0.25">
      <c r="C27">
        <v>2</v>
      </c>
      <c r="D27">
        <v>303</v>
      </c>
      <c r="R27">
        <v>1300</v>
      </c>
      <c r="S27">
        <v>1166.6666666666667</v>
      </c>
    </row>
    <row r="28" spans="3:19" x14ac:dyDescent="0.25">
      <c r="C28">
        <v>2</v>
      </c>
      <c r="D28">
        <v>304</v>
      </c>
      <c r="E28">
        <v>0.8</v>
      </c>
      <c r="I28">
        <v>124</v>
      </c>
      <c r="K28">
        <v>11</v>
      </c>
      <c r="Q28">
        <v>37191</v>
      </c>
    </row>
    <row r="29" spans="3:19" x14ac:dyDescent="0.25">
      <c r="C29">
        <v>2</v>
      </c>
      <c r="D29">
        <v>305</v>
      </c>
      <c r="E29">
        <v>1</v>
      </c>
      <c r="I29">
        <v>152</v>
      </c>
      <c r="Q29">
        <v>58150</v>
      </c>
    </row>
    <row r="30" spans="3:19" x14ac:dyDescent="0.25">
      <c r="C30">
        <v>2</v>
      </c>
      <c r="D30">
        <v>310</v>
      </c>
      <c r="E30">
        <v>1</v>
      </c>
      <c r="I30">
        <v>152</v>
      </c>
      <c r="Q30">
        <v>38774</v>
      </c>
    </row>
    <row r="31" spans="3:19" x14ac:dyDescent="0.25">
      <c r="C31">
        <v>2</v>
      </c>
      <c r="D31">
        <v>409</v>
      </c>
      <c r="E31">
        <v>5</v>
      </c>
      <c r="I31">
        <v>668</v>
      </c>
      <c r="Q31">
        <v>168520</v>
      </c>
    </row>
    <row r="32" spans="3:19" x14ac:dyDescent="0.25">
      <c r="C32">
        <v>2</v>
      </c>
      <c r="D32">
        <v>642</v>
      </c>
      <c r="E32">
        <v>1</v>
      </c>
      <c r="I32">
        <v>116</v>
      </c>
      <c r="Q32">
        <v>16367</v>
      </c>
    </row>
    <row r="33" spans="3:19" x14ac:dyDescent="0.25">
      <c r="C33">
        <v>2</v>
      </c>
      <c r="D33" t="s">
        <v>974</v>
      </c>
      <c r="E33">
        <v>1.8</v>
      </c>
      <c r="I33">
        <v>256.8</v>
      </c>
      <c r="Q33">
        <v>51573</v>
      </c>
    </row>
    <row r="34" spans="3:19" x14ac:dyDescent="0.25">
      <c r="C34">
        <v>2</v>
      </c>
      <c r="D34">
        <v>30</v>
      </c>
      <c r="E34">
        <v>1.8</v>
      </c>
      <c r="I34">
        <v>256.8</v>
      </c>
      <c r="Q34">
        <v>51573</v>
      </c>
    </row>
    <row r="35" spans="3:19" x14ac:dyDescent="0.25">
      <c r="C35" t="s">
        <v>976</v>
      </c>
      <c r="E35">
        <v>26.5716</v>
      </c>
      <c r="I35">
        <v>3611.2000000000003</v>
      </c>
      <c r="K35">
        <v>38</v>
      </c>
      <c r="L35">
        <v>40</v>
      </c>
      <c r="Q35">
        <v>1200526</v>
      </c>
      <c r="R35">
        <v>5800</v>
      </c>
      <c r="S35">
        <v>4497.2295757117108</v>
      </c>
    </row>
    <row r="36" spans="3:19" x14ac:dyDescent="0.25">
      <c r="C36">
        <v>3</v>
      </c>
      <c r="D36" t="s">
        <v>213</v>
      </c>
      <c r="E36">
        <v>5.1400000000000006</v>
      </c>
      <c r="I36">
        <v>723.2</v>
      </c>
      <c r="K36">
        <v>14</v>
      </c>
      <c r="Q36">
        <v>377570</v>
      </c>
      <c r="R36">
        <v>3900</v>
      </c>
      <c r="S36">
        <v>1445.9921798631476</v>
      </c>
    </row>
    <row r="37" spans="3:19" x14ac:dyDescent="0.25">
      <c r="C37">
        <v>3</v>
      </c>
      <c r="D37">
        <v>99</v>
      </c>
      <c r="E37">
        <v>0.8</v>
      </c>
      <c r="I37">
        <v>96</v>
      </c>
      <c r="Q37">
        <v>28992</v>
      </c>
      <c r="R37">
        <v>3900</v>
      </c>
      <c r="S37">
        <v>1445.9921798631476</v>
      </c>
    </row>
    <row r="38" spans="3:19" x14ac:dyDescent="0.25">
      <c r="C38">
        <v>3</v>
      </c>
      <c r="D38">
        <v>100</v>
      </c>
      <c r="E38">
        <v>0.64</v>
      </c>
      <c r="I38">
        <v>115.2</v>
      </c>
      <c r="Q38">
        <v>34966</v>
      </c>
    </row>
    <row r="39" spans="3:19" x14ac:dyDescent="0.25">
      <c r="C39">
        <v>3</v>
      </c>
      <c r="D39">
        <v>101</v>
      </c>
      <c r="E39">
        <v>3.7</v>
      </c>
      <c r="I39">
        <v>512</v>
      </c>
      <c r="K39">
        <v>14</v>
      </c>
      <c r="Q39">
        <v>313612</v>
      </c>
    </row>
    <row r="40" spans="3:19" x14ac:dyDescent="0.25">
      <c r="C40">
        <v>3</v>
      </c>
      <c r="D40" t="s">
        <v>972</v>
      </c>
      <c r="E40">
        <v>10.5</v>
      </c>
      <c r="I40">
        <v>1569.6</v>
      </c>
      <c r="L40">
        <v>37</v>
      </c>
      <c r="Q40">
        <v>485006</v>
      </c>
      <c r="R40">
        <v>10200</v>
      </c>
      <c r="S40">
        <v>1884.5707291818965</v>
      </c>
    </row>
    <row r="41" spans="3:19" x14ac:dyDescent="0.25">
      <c r="C41">
        <v>3</v>
      </c>
      <c r="D41">
        <v>526</v>
      </c>
      <c r="E41">
        <v>10.5</v>
      </c>
      <c r="I41">
        <v>1569.6</v>
      </c>
      <c r="Q41">
        <v>479456</v>
      </c>
      <c r="R41">
        <v>10200</v>
      </c>
      <c r="S41">
        <v>1884.5707291818965</v>
      </c>
    </row>
    <row r="42" spans="3:19" x14ac:dyDescent="0.25">
      <c r="C42">
        <v>3</v>
      </c>
      <c r="D42">
        <v>746</v>
      </c>
      <c r="L42">
        <v>37</v>
      </c>
      <c r="Q42">
        <v>5550</v>
      </c>
    </row>
    <row r="43" spans="3:19" x14ac:dyDescent="0.25">
      <c r="C43">
        <v>3</v>
      </c>
      <c r="D43" t="s">
        <v>973</v>
      </c>
      <c r="E43">
        <v>8.8000000000000007</v>
      </c>
      <c r="I43">
        <v>1356</v>
      </c>
      <c r="K43">
        <v>18</v>
      </c>
      <c r="Q43">
        <v>331389</v>
      </c>
      <c r="R43">
        <v>300</v>
      </c>
      <c r="S43">
        <v>1166.6666666666667</v>
      </c>
    </row>
    <row r="44" spans="3:19" x14ac:dyDescent="0.25">
      <c r="C44">
        <v>3</v>
      </c>
      <c r="D44">
        <v>303</v>
      </c>
      <c r="R44">
        <v>300</v>
      </c>
      <c r="S44">
        <v>1166.6666666666667</v>
      </c>
    </row>
    <row r="45" spans="3:19" x14ac:dyDescent="0.25">
      <c r="C45">
        <v>3</v>
      </c>
      <c r="D45">
        <v>304</v>
      </c>
      <c r="E45">
        <v>0.8</v>
      </c>
      <c r="I45">
        <v>116</v>
      </c>
      <c r="K45">
        <v>18</v>
      </c>
      <c r="Q45">
        <v>38871</v>
      </c>
    </row>
    <row r="46" spans="3:19" x14ac:dyDescent="0.25">
      <c r="C46">
        <v>3</v>
      </c>
      <c r="D46">
        <v>305</v>
      </c>
      <c r="E46">
        <v>1</v>
      </c>
      <c r="I46">
        <v>168</v>
      </c>
      <c r="Q46">
        <v>58120</v>
      </c>
    </row>
    <row r="47" spans="3:19" x14ac:dyDescent="0.25">
      <c r="C47">
        <v>3</v>
      </c>
      <c r="D47">
        <v>310</v>
      </c>
      <c r="E47">
        <v>1</v>
      </c>
      <c r="I47">
        <v>128</v>
      </c>
      <c r="Q47">
        <v>38732</v>
      </c>
    </row>
    <row r="48" spans="3:19" x14ac:dyDescent="0.25">
      <c r="C48">
        <v>3</v>
      </c>
      <c r="D48">
        <v>409</v>
      </c>
      <c r="E48">
        <v>5</v>
      </c>
      <c r="I48">
        <v>784</v>
      </c>
      <c r="Q48">
        <v>173816</v>
      </c>
    </row>
    <row r="49" spans="3:19" x14ac:dyDescent="0.25">
      <c r="C49">
        <v>3</v>
      </c>
      <c r="D49">
        <v>642</v>
      </c>
      <c r="E49">
        <v>1</v>
      </c>
      <c r="I49">
        <v>160</v>
      </c>
      <c r="Q49">
        <v>21850</v>
      </c>
    </row>
    <row r="50" spans="3:19" x14ac:dyDescent="0.25">
      <c r="C50">
        <v>3</v>
      </c>
      <c r="D50" t="s">
        <v>974</v>
      </c>
      <c r="E50">
        <v>1.8</v>
      </c>
      <c r="I50">
        <v>228</v>
      </c>
      <c r="Q50">
        <v>51940</v>
      </c>
    </row>
    <row r="51" spans="3:19" x14ac:dyDescent="0.25">
      <c r="C51">
        <v>3</v>
      </c>
      <c r="D51">
        <v>30</v>
      </c>
      <c r="E51">
        <v>1.8</v>
      </c>
      <c r="I51">
        <v>228</v>
      </c>
      <c r="Q51">
        <v>51940</v>
      </c>
    </row>
    <row r="52" spans="3:19" x14ac:dyDescent="0.25">
      <c r="C52" t="s">
        <v>977</v>
      </c>
      <c r="E52">
        <v>26.240000000000002</v>
      </c>
      <c r="I52">
        <v>3876.8</v>
      </c>
      <c r="K52">
        <v>32</v>
      </c>
      <c r="L52">
        <v>37</v>
      </c>
      <c r="Q52">
        <v>1245905</v>
      </c>
      <c r="R52">
        <v>14400</v>
      </c>
      <c r="S52">
        <v>4497.2295757117108</v>
      </c>
    </row>
    <row r="53" spans="3:19" x14ac:dyDescent="0.25">
      <c r="C53">
        <v>4</v>
      </c>
      <c r="D53" t="s">
        <v>213</v>
      </c>
      <c r="E53">
        <v>5.1400000000000006</v>
      </c>
      <c r="I53">
        <v>868.8</v>
      </c>
      <c r="J53">
        <v>7</v>
      </c>
      <c r="K53">
        <v>24</v>
      </c>
      <c r="Q53">
        <v>374042</v>
      </c>
      <c r="S53">
        <v>1445.9921798631476</v>
      </c>
    </row>
    <row r="54" spans="3:19" x14ac:dyDescent="0.25">
      <c r="C54">
        <v>4</v>
      </c>
      <c r="D54">
        <v>99</v>
      </c>
      <c r="E54">
        <v>0.8</v>
      </c>
      <c r="I54">
        <v>140.80000000000001</v>
      </c>
      <c r="Q54">
        <v>30492</v>
      </c>
      <c r="S54">
        <v>1445.9921798631476</v>
      </c>
    </row>
    <row r="55" spans="3:19" x14ac:dyDescent="0.25">
      <c r="C55">
        <v>4</v>
      </c>
      <c r="D55">
        <v>100</v>
      </c>
      <c r="E55">
        <v>0.64</v>
      </c>
      <c r="I55">
        <v>128</v>
      </c>
      <c r="J55">
        <v>7</v>
      </c>
      <c r="Q55">
        <v>38262</v>
      </c>
    </row>
    <row r="56" spans="3:19" x14ac:dyDescent="0.25">
      <c r="C56">
        <v>4</v>
      </c>
      <c r="D56">
        <v>101</v>
      </c>
      <c r="E56">
        <v>3.7</v>
      </c>
      <c r="I56">
        <v>600</v>
      </c>
      <c r="K56">
        <v>24</v>
      </c>
      <c r="Q56">
        <v>305288</v>
      </c>
    </row>
    <row r="57" spans="3:19" x14ac:dyDescent="0.25">
      <c r="C57">
        <v>4</v>
      </c>
      <c r="D57" t="s">
        <v>972</v>
      </c>
      <c r="E57">
        <v>10.5</v>
      </c>
      <c r="I57">
        <v>1747.2</v>
      </c>
      <c r="L57">
        <v>36</v>
      </c>
      <c r="Q57">
        <v>475572</v>
      </c>
      <c r="R57">
        <v>9882</v>
      </c>
      <c r="S57">
        <v>1884.5707291818965</v>
      </c>
    </row>
    <row r="58" spans="3:19" x14ac:dyDescent="0.25">
      <c r="C58">
        <v>4</v>
      </c>
      <c r="D58">
        <v>526</v>
      </c>
      <c r="E58">
        <v>10.5</v>
      </c>
      <c r="I58">
        <v>1747.2</v>
      </c>
      <c r="Q58">
        <v>470172</v>
      </c>
      <c r="R58">
        <v>9882</v>
      </c>
      <c r="S58">
        <v>1884.5707291818965</v>
      </c>
    </row>
    <row r="59" spans="3:19" x14ac:dyDescent="0.25">
      <c r="C59">
        <v>4</v>
      </c>
      <c r="D59">
        <v>746</v>
      </c>
      <c r="L59">
        <v>36</v>
      </c>
      <c r="Q59">
        <v>5400</v>
      </c>
    </row>
    <row r="60" spans="3:19" x14ac:dyDescent="0.25">
      <c r="C60">
        <v>4</v>
      </c>
      <c r="D60" t="s">
        <v>973</v>
      </c>
      <c r="E60">
        <v>8.8000000000000007</v>
      </c>
      <c r="I60">
        <v>1488</v>
      </c>
      <c r="K60">
        <v>15</v>
      </c>
      <c r="Q60">
        <v>332427</v>
      </c>
      <c r="S60">
        <v>1166.6666666666667</v>
      </c>
    </row>
    <row r="61" spans="3:19" x14ac:dyDescent="0.25">
      <c r="C61">
        <v>4</v>
      </c>
      <c r="D61">
        <v>303</v>
      </c>
      <c r="S61">
        <v>1166.6666666666667</v>
      </c>
    </row>
    <row r="62" spans="3:19" x14ac:dyDescent="0.25">
      <c r="C62">
        <v>4</v>
      </c>
      <c r="D62">
        <v>304</v>
      </c>
      <c r="E62">
        <v>0.8</v>
      </c>
      <c r="I62">
        <v>120</v>
      </c>
      <c r="K62">
        <v>15</v>
      </c>
      <c r="Q62">
        <v>38226</v>
      </c>
    </row>
    <row r="63" spans="3:19" x14ac:dyDescent="0.25">
      <c r="C63">
        <v>4</v>
      </c>
      <c r="D63">
        <v>305</v>
      </c>
      <c r="E63">
        <v>1</v>
      </c>
      <c r="I63">
        <v>176</v>
      </c>
      <c r="Q63">
        <v>58120</v>
      </c>
    </row>
    <row r="64" spans="3:19" x14ac:dyDescent="0.25">
      <c r="C64">
        <v>4</v>
      </c>
      <c r="D64">
        <v>310</v>
      </c>
      <c r="E64">
        <v>1</v>
      </c>
      <c r="I64">
        <v>168</v>
      </c>
      <c r="Q64">
        <v>39036</v>
      </c>
    </row>
    <row r="65" spans="3:19" x14ac:dyDescent="0.25">
      <c r="C65">
        <v>4</v>
      </c>
      <c r="D65">
        <v>409</v>
      </c>
      <c r="E65">
        <v>5</v>
      </c>
      <c r="I65">
        <v>852</v>
      </c>
      <c r="Q65">
        <v>175135</v>
      </c>
    </row>
    <row r="66" spans="3:19" x14ac:dyDescent="0.25">
      <c r="C66">
        <v>4</v>
      </c>
      <c r="D66">
        <v>642</v>
      </c>
      <c r="E66">
        <v>1</v>
      </c>
      <c r="I66">
        <v>172</v>
      </c>
      <c r="Q66">
        <v>21910</v>
      </c>
    </row>
    <row r="67" spans="3:19" x14ac:dyDescent="0.25">
      <c r="C67">
        <v>4</v>
      </c>
      <c r="D67" t="s">
        <v>974</v>
      </c>
      <c r="E67">
        <v>1.8</v>
      </c>
      <c r="I67">
        <v>366.4</v>
      </c>
      <c r="Q67">
        <v>51934</v>
      </c>
    </row>
    <row r="68" spans="3:19" x14ac:dyDescent="0.25">
      <c r="C68">
        <v>4</v>
      </c>
      <c r="D68">
        <v>30</v>
      </c>
      <c r="E68">
        <v>1.8</v>
      </c>
      <c r="I68">
        <v>366.4</v>
      </c>
      <c r="Q68">
        <v>51934</v>
      </c>
    </row>
    <row r="69" spans="3:19" x14ac:dyDescent="0.25">
      <c r="C69" t="s">
        <v>978</v>
      </c>
      <c r="E69">
        <v>26.240000000000002</v>
      </c>
      <c r="I69">
        <v>4470.3999999999996</v>
      </c>
      <c r="J69">
        <v>7</v>
      </c>
      <c r="K69">
        <v>39</v>
      </c>
      <c r="L69">
        <v>36</v>
      </c>
      <c r="Q69">
        <v>1233975</v>
      </c>
      <c r="R69">
        <v>9882</v>
      </c>
      <c r="S69">
        <v>4497.2295757117108</v>
      </c>
    </row>
    <row r="70" spans="3:19" x14ac:dyDescent="0.25">
      <c r="C70">
        <v>5</v>
      </c>
      <c r="D70" t="s">
        <v>213</v>
      </c>
      <c r="E70">
        <v>5.1400000000000006</v>
      </c>
      <c r="I70">
        <v>941.6</v>
      </c>
      <c r="K70">
        <v>25</v>
      </c>
      <c r="Q70">
        <v>363531</v>
      </c>
      <c r="S70">
        <v>1445.9921798631476</v>
      </c>
    </row>
    <row r="71" spans="3:19" x14ac:dyDescent="0.25">
      <c r="C71">
        <v>5</v>
      </c>
      <c r="D71">
        <v>99</v>
      </c>
      <c r="E71">
        <v>0.8</v>
      </c>
      <c r="I71">
        <v>147.19999999999999</v>
      </c>
      <c r="Q71">
        <v>30492</v>
      </c>
      <c r="S71">
        <v>1445.9921798631476</v>
      </c>
    </row>
    <row r="72" spans="3:19" x14ac:dyDescent="0.25">
      <c r="C72">
        <v>5</v>
      </c>
      <c r="D72">
        <v>100</v>
      </c>
      <c r="E72">
        <v>0.64</v>
      </c>
      <c r="I72">
        <v>134.4</v>
      </c>
      <c r="Q72">
        <v>36308</v>
      </c>
    </row>
    <row r="73" spans="3:19" x14ac:dyDescent="0.25">
      <c r="C73">
        <v>5</v>
      </c>
      <c r="D73">
        <v>101</v>
      </c>
      <c r="E73">
        <v>3.7</v>
      </c>
      <c r="I73">
        <v>660</v>
      </c>
      <c r="K73">
        <v>25</v>
      </c>
      <c r="Q73">
        <v>296731</v>
      </c>
    </row>
    <row r="74" spans="3:19" x14ac:dyDescent="0.25">
      <c r="C74">
        <v>5</v>
      </c>
      <c r="D74" t="s">
        <v>972</v>
      </c>
      <c r="E74">
        <v>10.5</v>
      </c>
      <c r="I74">
        <v>1710.8</v>
      </c>
      <c r="L74">
        <v>32</v>
      </c>
      <c r="Q74">
        <v>483261</v>
      </c>
      <c r="R74">
        <v>14400</v>
      </c>
      <c r="S74">
        <v>1884.5707291818965</v>
      </c>
    </row>
    <row r="75" spans="3:19" x14ac:dyDescent="0.25">
      <c r="C75">
        <v>5</v>
      </c>
      <c r="D75">
        <v>526</v>
      </c>
      <c r="E75">
        <v>10.5</v>
      </c>
      <c r="I75">
        <v>1710.8</v>
      </c>
      <c r="Q75">
        <v>478461</v>
      </c>
      <c r="R75">
        <v>14400</v>
      </c>
      <c r="S75">
        <v>1884.5707291818965</v>
      </c>
    </row>
    <row r="76" spans="3:19" x14ac:dyDescent="0.25">
      <c r="C76">
        <v>5</v>
      </c>
      <c r="D76">
        <v>746</v>
      </c>
      <c r="L76">
        <v>32</v>
      </c>
      <c r="Q76">
        <v>4800</v>
      </c>
    </row>
    <row r="77" spans="3:19" x14ac:dyDescent="0.25">
      <c r="C77">
        <v>5</v>
      </c>
      <c r="D77" t="s">
        <v>973</v>
      </c>
      <c r="E77">
        <v>8.8000000000000007</v>
      </c>
      <c r="I77">
        <v>1556</v>
      </c>
      <c r="K77">
        <v>24</v>
      </c>
      <c r="Q77">
        <v>335262</v>
      </c>
      <c r="S77">
        <v>1166.6666666666667</v>
      </c>
    </row>
    <row r="78" spans="3:19" x14ac:dyDescent="0.25">
      <c r="C78">
        <v>5</v>
      </c>
      <c r="D78">
        <v>303</v>
      </c>
      <c r="S78">
        <v>1166.6666666666667</v>
      </c>
    </row>
    <row r="79" spans="3:19" x14ac:dyDescent="0.25">
      <c r="C79">
        <v>5</v>
      </c>
      <c r="D79">
        <v>304</v>
      </c>
      <c r="E79">
        <v>0.8</v>
      </c>
      <c r="I79">
        <v>136</v>
      </c>
      <c r="K79">
        <v>24</v>
      </c>
      <c r="Q79">
        <v>40283</v>
      </c>
    </row>
    <row r="80" spans="3:19" x14ac:dyDescent="0.25">
      <c r="C80">
        <v>5</v>
      </c>
      <c r="D80">
        <v>305</v>
      </c>
      <c r="E80">
        <v>1</v>
      </c>
      <c r="I80">
        <v>180</v>
      </c>
      <c r="Q80">
        <v>58333</v>
      </c>
    </row>
    <row r="81" spans="3:19" x14ac:dyDescent="0.25">
      <c r="C81">
        <v>5</v>
      </c>
      <c r="D81">
        <v>310</v>
      </c>
      <c r="E81">
        <v>1</v>
      </c>
      <c r="I81">
        <v>152</v>
      </c>
      <c r="Q81">
        <v>39751</v>
      </c>
    </row>
    <row r="82" spans="3:19" x14ac:dyDescent="0.25">
      <c r="C82">
        <v>5</v>
      </c>
      <c r="D82">
        <v>409</v>
      </c>
      <c r="E82">
        <v>5</v>
      </c>
      <c r="I82">
        <v>912</v>
      </c>
      <c r="Q82">
        <v>174902</v>
      </c>
    </row>
    <row r="83" spans="3:19" x14ac:dyDescent="0.25">
      <c r="C83">
        <v>5</v>
      </c>
      <c r="D83">
        <v>642</v>
      </c>
      <c r="E83">
        <v>1</v>
      </c>
      <c r="I83">
        <v>176</v>
      </c>
      <c r="Q83">
        <v>21993</v>
      </c>
    </row>
    <row r="84" spans="3:19" x14ac:dyDescent="0.25">
      <c r="C84">
        <v>5</v>
      </c>
      <c r="D84" t="s">
        <v>974</v>
      </c>
      <c r="E84">
        <v>1.8</v>
      </c>
      <c r="I84">
        <v>246.4</v>
      </c>
      <c r="Q84">
        <v>53431</v>
      </c>
    </row>
    <row r="85" spans="3:19" x14ac:dyDescent="0.25">
      <c r="C85">
        <v>5</v>
      </c>
      <c r="D85">
        <v>30</v>
      </c>
      <c r="E85">
        <v>1.8</v>
      </c>
      <c r="I85">
        <v>246.4</v>
      </c>
      <c r="Q85">
        <v>53431</v>
      </c>
    </row>
    <row r="86" spans="3:19" x14ac:dyDescent="0.25">
      <c r="C86" t="s">
        <v>979</v>
      </c>
      <c r="E86">
        <v>26.240000000000002</v>
      </c>
      <c r="I86">
        <v>4454.7999999999993</v>
      </c>
      <c r="K86">
        <v>49</v>
      </c>
      <c r="L86">
        <v>32</v>
      </c>
      <c r="Q86">
        <v>1235485</v>
      </c>
      <c r="R86">
        <v>14400</v>
      </c>
      <c r="S86">
        <v>4497.2295757117108</v>
      </c>
    </row>
    <row r="87" spans="3:19" x14ac:dyDescent="0.25">
      <c r="C87">
        <v>6</v>
      </c>
      <c r="D87" t="s">
        <v>213</v>
      </c>
      <c r="E87">
        <v>5.1400000000000006</v>
      </c>
      <c r="I87">
        <v>732.8</v>
      </c>
      <c r="J87">
        <v>8.1999999999999993</v>
      </c>
      <c r="Q87">
        <v>352883</v>
      </c>
      <c r="S87">
        <v>1445.9921798631476</v>
      </c>
    </row>
    <row r="88" spans="3:19" x14ac:dyDescent="0.25">
      <c r="C88">
        <v>6</v>
      </c>
      <c r="D88">
        <v>99</v>
      </c>
      <c r="E88">
        <v>0.8</v>
      </c>
      <c r="I88">
        <v>115.2</v>
      </c>
      <c r="Q88">
        <v>30219</v>
      </c>
      <c r="S88">
        <v>1445.9921798631476</v>
      </c>
    </row>
    <row r="89" spans="3:19" x14ac:dyDescent="0.25">
      <c r="C89">
        <v>6</v>
      </c>
      <c r="D89">
        <v>100</v>
      </c>
      <c r="E89">
        <v>0.64</v>
      </c>
      <c r="I89">
        <v>121.6</v>
      </c>
      <c r="J89">
        <v>8.1999999999999993</v>
      </c>
      <c r="Q89">
        <v>38583</v>
      </c>
    </row>
    <row r="90" spans="3:19" x14ac:dyDescent="0.25">
      <c r="C90">
        <v>6</v>
      </c>
      <c r="D90">
        <v>101</v>
      </c>
      <c r="E90">
        <v>3.7</v>
      </c>
      <c r="I90">
        <v>496</v>
      </c>
      <c r="Q90">
        <v>284081</v>
      </c>
    </row>
    <row r="91" spans="3:19" x14ac:dyDescent="0.25">
      <c r="C91">
        <v>6</v>
      </c>
      <c r="D91" t="s">
        <v>972</v>
      </c>
      <c r="E91">
        <v>10.5</v>
      </c>
      <c r="I91">
        <v>1404</v>
      </c>
      <c r="L91">
        <v>42</v>
      </c>
      <c r="Q91">
        <v>478702</v>
      </c>
      <c r="S91">
        <v>1884.5707291818965</v>
      </c>
    </row>
    <row r="92" spans="3:19" x14ac:dyDescent="0.25">
      <c r="C92">
        <v>6</v>
      </c>
      <c r="D92">
        <v>526</v>
      </c>
      <c r="E92">
        <v>10.5</v>
      </c>
      <c r="I92">
        <v>1404</v>
      </c>
      <c r="Q92">
        <v>472402</v>
      </c>
      <c r="S92">
        <v>1884.5707291818965</v>
      </c>
    </row>
    <row r="93" spans="3:19" x14ac:dyDescent="0.25">
      <c r="C93">
        <v>6</v>
      </c>
      <c r="D93">
        <v>746</v>
      </c>
      <c r="L93">
        <v>42</v>
      </c>
      <c r="Q93">
        <v>6300</v>
      </c>
    </row>
    <row r="94" spans="3:19" x14ac:dyDescent="0.25">
      <c r="C94">
        <v>6</v>
      </c>
      <c r="D94" t="s">
        <v>973</v>
      </c>
      <c r="E94">
        <v>8.8000000000000007</v>
      </c>
      <c r="I94">
        <v>1180</v>
      </c>
      <c r="K94">
        <v>10</v>
      </c>
      <c r="Q94">
        <v>323248</v>
      </c>
      <c r="S94">
        <v>1166.6666666666667</v>
      </c>
    </row>
    <row r="95" spans="3:19" x14ac:dyDescent="0.25">
      <c r="C95">
        <v>6</v>
      </c>
      <c r="D95">
        <v>303</v>
      </c>
      <c r="S95">
        <v>1166.6666666666667</v>
      </c>
    </row>
    <row r="96" spans="3:19" x14ac:dyDescent="0.25">
      <c r="C96">
        <v>6</v>
      </c>
      <c r="D96">
        <v>304</v>
      </c>
      <c r="E96">
        <v>0.8</v>
      </c>
      <c r="I96">
        <v>64</v>
      </c>
      <c r="K96">
        <v>10</v>
      </c>
      <c r="Q96">
        <v>36540</v>
      </c>
    </row>
    <row r="97" spans="3:19" x14ac:dyDescent="0.25">
      <c r="C97">
        <v>6</v>
      </c>
      <c r="D97">
        <v>305</v>
      </c>
      <c r="E97">
        <v>1</v>
      </c>
      <c r="I97">
        <v>160</v>
      </c>
      <c r="Q97">
        <v>58120</v>
      </c>
    </row>
    <row r="98" spans="3:19" x14ac:dyDescent="0.25">
      <c r="C98">
        <v>6</v>
      </c>
      <c r="D98">
        <v>310</v>
      </c>
      <c r="E98">
        <v>1</v>
      </c>
      <c r="I98">
        <v>144</v>
      </c>
      <c r="Q98">
        <v>38818</v>
      </c>
    </row>
    <row r="99" spans="3:19" x14ac:dyDescent="0.25">
      <c r="C99">
        <v>6</v>
      </c>
      <c r="D99">
        <v>409</v>
      </c>
      <c r="E99">
        <v>5</v>
      </c>
      <c r="I99">
        <v>716</v>
      </c>
      <c r="Q99">
        <v>175574</v>
      </c>
    </row>
    <row r="100" spans="3:19" x14ac:dyDescent="0.25">
      <c r="C100">
        <v>6</v>
      </c>
      <c r="D100">
        <v>642</v>
      </c>
      <c r="E100">
        <v>1</v>
      </c>
      <c r="I100">
        <v>96</v>
      </c>
      <c r="Q100">
        <v>14196</v>
      </c>
    </row>
    <row r="101" spans="3:19" x14ac:dyDescent="0.25">
      <c r="C101">
        <v>6</v>
      </c>
      <c r="D101" t="s">
        <v>974</v>
      </c>
      <c r="E101">
        <v>1.8</v>
      </c>
      <c r="I101">
        <v>281.60000000000002</v>
      </c>
      <c r="Q101">
        <v>51813</v>
      </c>
    </row>
    <row r="102" spans="3:19" x14ac:dyDescent="0.25">
      <c r="C102">
        <v>6</v>
      </c>
      <c r="D102">
        <v>30</v>
      </c>
      <c r="E102">
        <v>1.8</v>
      </c>
      <c r="I102">
        <v>281.60000000000002</v>
      </c>
      <c r="Q102">
        <v>51813</v>
      </c>
    </row>
    <row r="103" spans="3:19" x14ac:dyDescent="0.25">
      <c r="C103" t="s">
        <v>980</v>
      </c>
      <c r="E103">
        <v>26.240000000000002</v>
      </c>
      <c r="I103">
        <v>3598.4</v>
      </c>
      <c r="J103">
        <v>8.1999999999999993</v>
      </c>
      <c r="K103">
        <v>10</v>
      </c>
      <c r="L103">
        <v>42</v>
      </c>
      <c r="Q103">
        <v>1206646</v>
      </c>
      <c r="S103">
        <v>4497.2295757117108</v>
      </c>
    </row>
    <row r="104" spans="3:19" x14ac:dyDescent="0.25">
      <c r="C104">
        <v>7</v>
      </c>
      <c r="D104" t="s">
        <v>213</v>
      </c>
      <c r="E104">
        <v>4.7</v>
      </c>
      <c r="I104">
        <v>631.6</v>
      </c>
      <c r="K104">
        <v>45</v>
      </c>
      <c r="Q104">
        <v>541513</v>
      </c>
      <c r="S104">
        <v>1445.9921798631476</v>
      </c>
    </row>
    <row r="105" spans="3:19" x14ac:dyDescent="0.25">
      <c r="C105">
        <v>7</v>
      </c>
      <c r="D105">
        <v>99</v>
      </c>
      <c r="E105">
        <v>0.8</v>
      </c>
      <c r="I105">
        <v>121.6</v>
      </c>
      <c r="Q105">
        <v>46165</v>
      </c>
      <c r="S105">
        <v>1445.9921798631476</v>
      </c>
    </row>
    <row r="106" spans="3:19" x14ac:dyDescent="0.25">
      <c r="C106">
        <v>7</v>
      </c>
      <c r="D106">
        <v>100</v>
      </c>
      <c r="E106">
        <v>1</v>
      </c>
      <c r="I106">
        <v>160</v>
      </c>
      <c r="Q106">
        <v>60387</v>
      </c>
    </row>
    <row r="107" spans="3:19" x14ac:dyDescent="0.25">
      <c r="C107">
        <v>7</v>
      </c>
      <c r="D107">
        <v>101</v>
      </c>
      <c r="E107">
        <v>2.9</v>
      </c>
      <c r="I107">
        <v>350</v>
      </c>
      <c r="K107">
        <v>45</v>
      </c>
      <c r="Q107">
        <v>434961</v>
      </c>
    </row>
    <row r="108" spans="3:19" x14ac:dyDescent="0.25">
      <c r="C108">
        <v>7</v>
      </c>
      <c r="D108" t="s">
        <v>972</v>
      </c>
      <c r="E108">
        <v>10.5</v>
      </c>
      <c r="I108">
        <v>1549.6</v>
      </c>
      <c r="Q108">
        <v>713141</v>
      </c>
      <c r="S108">
        <v>1884.5707291818965</v>
      </c>
    </row>
    <row r="109" spans="3:19" x14ac:dyDescent="0.25">
      <c r="C109">
        <v>7</v>
      </c>
      <c r="D109">
        <v>526</v>
      </c>
      <c r="E109">
        <v>10.5</v>
      </c>
      <c r="I109">
        <v>1549.6</v>
      </c>
      <c r="Q109">
        <v>713141</v>
      </c>
      <c r="S109">
        <v>1884.5707291818965</v>
      </c>
    </row>
    <row r="110" spans="3:19" x14ac:dyDescent="0.25">
      <c r="C110">
        <v>7</v>
      </c>
      <c r="D110" t="s">
        <v>973</v>
      </c>
      <c r="E110">
        <v>8.8000000000000007</v>
      </c>
      <c r="I110">
        <v>1212</v>
      </c>
      <c r="K110">
        <v>25</v>
      </c>
      <c r="Q110">
        <v>465053</v>
      </c>
      <c r="S110">
        <v>1166.6666666666667</v>
      </c>
    </row>
    <row r="111" spans="3:19" x14ac:dyDescent="0.25">
      <c r="C111">
        <v>7</v>
      </c>
      <c r="D111">
        <v>303</v>
      </c>
      <c r="S111">
        <v>1166.6666666666667</v>
      </c>
    </row>
    <row r="112" spans="3:19" x14ac:dyDescent="0.25">
      <c r="C112">
        <v>7</v>
      </c>
      <c r="D112">
        <v>304</v>
      </c>
      <c r="E112">
        <v>0.8</v>
      </c>
      <c r="I112">
        <v>120</v>
      </c>
      <c r="K112">
        <v>25</v>
      </c>
      <c r="Q112">
        <v>51118</v>
      </c>
    </row>
    <row r="113" spans="3:19" x14ac:dyDescent="0.25">
      <c r="C113">
        <v>7</v>
      </c>
      <c r="D113">
        <v>305</v>
      </c>
      <c r="E113">
        <v>1</v>
      </c>
      <c r="I113">
        <v>128</v>
      </c>
      <c r="Q113">
        <v>89712</v>
      </c>
    </row>
    <row r="114" spans="3:19" x14ac:dyDescent="0.25">
      <c r="C114">
        <v>7</v>
      </c>
      <c r="D114">
        <v>310</v>
      </c>
      <c r="E114">
        <v>1</v>
      </c>
      <c r="I114">
        <v>184</v>
      </c>
      <c r="Q114">
        <v>51142</v>
      </c>
    </row>
    <row r="115" spans="3:19" x14ac:dyDescent="0.25">
      <c r="C115">
        <v>7</v>
      </c>
      <c r="D115">
        <v>409</v>
      </c>
      <c r="E115">
        <v>5</v>
      </c>
      <c r="I115">
        <v>624</v>
      </c>
      <c r="Q115">
        <v>243586</v>
      </c>
    </row>
    <row r="116" spans="3:19" x14ac:dyDescent="0.25">
      <c r="C116">
        <v>7</v>
      </c>
      <c r="D116">
        <v>642</v>
      </c>
      <c r="E116">
        <v>1</v>
      </c>
      <c r="I116">
        <v>156</v>
      </c>
      <c r="Q116">
        <v>29495</v>
      </c>
    </row>
    <row r="117" spans="3:19" x14ac:dyDescent="0.25">
      <c r="C117">
        <v>7</v>
      </c>
      <c r="D117" t="s">
        <v>974</v>
      </c>
      <c r="E117">
        <v>1.8</v>
      </c>
      <c r="I117">
        <v>304</v>
      </c>
      <c r="Q117">
        <v>65707</v>
      </c>
    </row>
    <row r="118" spans="3:19" x14ac:dyDescent="0.25">
      <c r="C118">
        <v>7</v>
      </c>
      <c r="D118">
        <v>30</v>
      </c>
      <c r="E118">
        <v>1.8</v>
      </c>
      <c r="I118">
        <v>304</v>
      </c>
      <c r="Q118">
        <v>65707</v>
      </c>
    </row>
    <row r="119" spans="3:19" x14ac:dyDescent="0.25">
      <c r="C119" t="s">
        <v>981</v>
      </c>
      <c r="E119">
        <v>25.8</v>
      </c>
      <c r="I119">
        <v>3697.2</v>
      </c>
      <c r="K119">
        <v>70</v>
      </c>
      <c r="Q119">
        <v>1785414</v>
      </c>
      <c r="S119">
        <v>4497.2295757117108</v>
      </c>
    </row>
  </sheetData>
  <hyperlinks>
    <hyperlink ref="A2" location="Obsah!A1" display="Zpět na Obsah  KL 01  1.-4.měsíc" xr:uid="{36A59CF1-C0AE-4C37-9A0D-208D74F147E2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999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45355609.010000005</v>
      </c>
      <c r="C3" s="222">
        <f t="shared" ref="C3:Z3" si="0">SUBTOTAL(9,C6:C1048576)</f>
        <v>9</v>
      </c>
      <c r="D3" s="222"/>
      <c r="E3" s="222">
        <f>SUBTOTAL(9,E6:E1048576)/4</f>
        <v>23693299.310000002</v>
      </c>
      <c r="F3" s="222"/>
      <c r="G3" s="222">
        <f t="shared" si="0"/>
        <v>8</v>
      </c>
      <c r="H3" s="222">
        <f>SUBTOTAL(9,H6:H1048576)/4</f>
        <v>28915835.649999999</v>
      </c>
      <c r="I3" s="225">
        <f>IF(B3&lt;&gt;0,H3/B3,"")</f>
        <v>0.6375360463933939</v>
      </c>
      <c r="J3" s="223">
        <f>IF(E3&lt;&gt;0,H3/E3,"")</f>
        <v>1.2204225030743512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15"/>
      <c r="B5" s="616">
        <v>2015</v>
      </c>
      <c r="C5" s="617"/>
      <c r="D5" s="617"/>
      <c r="E5" s="617">
        <v>2018</v>
      </c>
      <c r="F5" s="617"/>
      <c r="G5" s="617"/>
      <c r="H5" s="617">
        <v>2019</v>
      </c>
      <c r="I5" s="618" t="s">
        <v>206</v>
      </c>
      <c r="J5" s="619" t="s">
        <v>2</v>
      </c>
      <c r="K5" s="616">
        <v>2015</v>
      </c>
      <c r="L5" s="617"/>
      <c r="M5" s="617"/>
      <c r="N5" s="617">
        <v>2018</v>
      </c>
      <c r="O5" s="617"/>
      <c r="P5" s="617"/>
      <c r="Q5" s="617">
        <v>2019</v>
      </c>
      <c r="R5" s="618" t="s">
        <v>206</v>
      </c>
      <c r="S5" s="619" t="s">
        <v>2</v>
      </c>
      <c r="T5" s="616">
        <v>2015</v>
      </c>
      <c r="U5" s="617"/>
      <c r="V5" s="617"/>
      <c r="W5" s="617">
        <v>2018</v>
      </c>
      <c r="X5" s="617"/>
      <c r="Y5" s="617"/>
      <c r="Z5" s="617">
        <v>2019</v>
      </c>
      <c r="AA5" s="618" t="s">
        <v>206</v>
      </c>
      <c r="AB5" s="619" t="s">
        <v>2</v>
      </c>
    </row>
    <row r="6" spans="1:28" ht="14.45" customHeight="1" x14ac:dyDescent="0.25">
      <c r="A6" s="620" t="s">
        <v>995</v>
      </c>
      <c r="B6" s="621">
        <v>45355609.010000005</v>
      </c>
      <c r="C6" s="622">
        <v>1</v>
      </c>
      <c r="D6" s="622">
        <v>1.9142800002892466</v>
      </c>
      <c r="E6" s="621">
        <v>23693299.309999999</v>
      </c>
      <c r="F6" s="622">
        <v>0.52238961899455694</v>
      </c>
      <c r="G6" s="622">
        <v>1</v>
      </c>
      <c r="H6" s="621">
        <v>28915835.649999999</v>
      </c>
      <c r="I6" s="622">
        <v>0.6375360463933939</v>
      </c>
      <c r="J6" s="622">
        <v>1.2204225030743512</v>
      </c>
      <c r="K6" s="621"/>
      <c r="L6" s="622"/>
      <c r="M6" s="622"/>
      <c r="N6" s="621"/>
      <c r="O6" s="622"/>
      <c r="P6" s="622"/>
      <c r="Q6" s="621"/>
      <c r="R6" s="622"/>
      <c r="S6" s="622"/>
      <c r="T6" s="621"/>
      <c r="U6" s="622"/>
      <c r="V6" s="622"/>
      <c r="W6" s="621"/>
      <c r="X6" s="622"/>
      <c r="Y6" s="622"/>
      <c r="Z6" s="621"/>
      <c r="AA6" s="622"/>
      <c r="AB6" s="623"/>
    </row>
    <row r="7" spans="1:28" ht="14.45" customHeight="1" x14ac:dyDescent="0.25">
      <c r="A7" s="630" t="s">
        <v>996</v>
      </c>
      <c r="B7" s="624">
        <v>37</v>
      </c>
      <c r="C7" s="625">
        <v>1</v>
      </c>
      <c r="D7" s="625"/>
      <c r="E7" s="624"/>
      <c r="F7" s="625"/>
      <c r="G7" s="625"/>
      <c r="H7" s="624"/>
      <c r="I7" s="625"/>
      <c r="J7" s="625"/>
      <c r="K7" s="624"/>
      <c r="L7" s="625"/>
      <c r="M7" s="625"/>
      <c r="N7" s="624"/>
      <c r="O7" s="625"/>
      <c r="P7" s="625"/>
      <c r="Q7" s="624"/>
      <c r="R7" s="625"/>
      <c r="S7" s="625"/>
      <c r="T7" s="624"/>
      <c r="U7" s="625"/>
      <c r="V7" s="625"/>
      <c r="W7" s="624"/>
      <c r="X7" s="625"/>
      <c r="Y7" s="625"/>
      <c r="Z7" s="624"/>
      <c r="AA7" s="625"/>
      <c r="AB7" s="626"/>
    </row>
    <row r="8" spans="1:28" ht="14.45" customHeight="1" x14ac:dyDescent="0.25">
      <c r="A8" s="630" t="s">
        <v>997</v>
      </c>
      <c r="B8" s="624">
        <v>4265980.0100000063</v>
      </c>
      <c r="C8" s="625">
        <v>1</v>
      </c>
      <c r="D8" s="625">
        <v>0.96346060781378462</v>
      </c>
      <c r="E8" s="624">
        <v>4427767.9600000056</v>
      </c>
      <c r="F8" s="625">
        <v>1.0379251542718784</v>
      </c>
      <c r="G8" s="625">
        <v>1</v>
      </c>
      <c r="H8" s="624">
        <v>5254938.7400000039</v>
      </c>
      <c r="I8" s="625">
        <v>1.2318245110576587</v>
      </c>
      <c r="J8" s="625">
        <v>1.1868143921435299</v>
      </c>
      <c r="K8" s="624"/>
      <c r="L8" s="625"/>
      <c r="M8" s="625"/>
      <c r="N8" s="624"/>
      <c r="O8" s="625"/>
      <c r="P8" s="625"/>
      <c r="Q8" s="624"/>
      <c r="R8" s="625"/>
      <c r="S8" s="625"/>
      <c r="T8" s="624"/>
      <c r="U8" s="625"/>
      <c r="V8" s="625"/>
      <c r="W8" s="624"/>
      <c r="X8" s="625"/>
      <c r="Y8" s="625"/>
      <c r="Z8" s="624"/>
      <c r="AA8" s="625"/>
      <c r="AB8" s="626"/>
    </row>
    <row r="9" spans="1:28" ht="14.45" customHeight="1" thickBot="1" x14ac:dyDescent="0.3">
      <c r="A9" s="631" t="s">
        <v>998</v>
      </c>
      <c r="B9" s="627">
        <v>41089592</v>
      </c>
      <c r="C9" s="628">
        <v>1</v>
      </c>
      <c r="D9" s="628">
        <v>2.1328034640477234</v>
      </c>
      <c r="E9" s="627">
        <v>19265531.349999994</v>
      </c>
      <c r="F9" s="628">
        <v>0.4688664552814249</v>
      </c>
      <c r="G9" s="628">
        <v>1</v>
      </c>
      <c r="H9" s="627">
        <v>23660896.909999996</v>
      </c>
      <c r="I9" s="628">
        <v>0.57583674498398518</v>
      </c>
      <c r="J9" s="628">
        <v>1.2281466044278091</v>
      </c>
      <c r="K9" s="627"/>
      <c r="L9" s="628"/>
      <c r="M9" s="628"/>
      <c r="N9" s="627"/>
      <c r="O9" s="628"/>
      <c r="P9" s="628"/>
      <c r="Q9" s="627"/>
      <c r="R9" s="628"/>
      <c r="S9" s="628"/>
      <c r="T9" s="627"/>
      <c r="U9" s="628"/>
      <c r="V9" s="628"/>
      <c r="W9" s="627"/>
      <c r="X9" s="628"/>
      <c r="Y9" s="628"/>
      <c r="Z9" s="627"/>
      <c r="AA9" s="628"/>
      <c r="AB9" s="629"/>
    </row>
    <row r="10" spans="1:28" ht="14.45" customHeight="1" thickBot="1" x14ac:dyDescent="0.25"/>
    <row r="11" spans="1:28" ht="14.45" customHeight="1" x14ac:dyDescent="0.25">
      <c r="A11" s="620" t="s">
        <v>459</v>
      </c>
      <c r="B11" s="621">
        <v>4266017.0100000063</v>
      </c>
      <c r="C11" s="622">
        <v>1</v>
      </c>
      <c r="D11" s="622">
        <v>0.96346896416857419</v>
      </c>
      <c r="E11" s="621">
        <v>4427767.9600000056</v>
      </c>
      <c r="F11" s="622">
        <v>1.0379161521439877</v>
      </c>
      <c r="G11" s="622">
        <v>1</v>
      </c>
      <c r="H11" s="621">
        <v>5254938.7400000039</v>
      </c>
      <c r="I11" s="622">
        <v>1.2318138272027181</v>
      </c>
      <c r="J11" s="623">
        <v>1.1868143921435299</v>
      </c>
    </row>
    <row r="12" spans="1:28" ht="14.45" customHeight="1" x14ac:dyDescent="0.25">
      <c r="A12" s="630" t="s">
        <v>1000</v>
      </c>
      <c r="B12" s="624">
        <v>4264722.0100000063</v>
      </c>
      <c r="C12" s="625">
        <v>1</v>
      </c>
      <c r="D12" s="625">
        <v>0.96331333814739828</v>
      </c>
      <c r="E12" s="624">
        <v>4427138.9600000056</v>
      </c>
      <c r="F12" s="625">
        <v>1.0380838304628439</v>
      </c>
      <c r="G12" s="625">
        <v>1</v>
      </c>
      <c r="H12" s="624">
        <v>5254938.7400000039</v>
      </c>
      <c r="I12" s="625">
        <v>1.2321878724282891</v>
      </c>
      <c r="J12" s="626">
        <v>1.1869830126136356</v>
      </c>
    </row>
    <row r="13" spans="1:28" ht="14.45" customHeight="1" x14ac:dyDescent="0.25">
      <c r="A13" s="630" t="s">
        <v>1001</v>
      </c>
      <c r="B13" s="624">
        <v>1295</v>
      </c>
      <c r="C13" s="625">
        <v>1</v>
      </c>
      <c r="D13" s="625">
        <v>2.0588235294117645</v>
      </c>
      <c r="E13" s="624">
        <v>629</v>
      </c>
      <c r="F13" s="625">
        <v>0.48571428571428571</v>
      </c>
      <c r="G13" s="625">
        <v>1</v>
      </c>
      <c r="H13" s="624"/>
      <c r="I13" s="625"/>
      <c r="J13" s="626"/>
    </row>
    <row r="14" spans="1:28" ht="14.45" customHeight="1" x14ac:dyDescent="0.25">
      <c r="A14" s="632" t="s">
        <v>464</v>
      </c>
      <c r="B14" s="633">
        <v>41089592</v>
      </c>
      <c r="C14" s="634">
        <v>1</v>
      </c>
      <c r="D14" s="634">
        <v>2.1328034640477229</v>
      </c>
      <c r="E14" s="633">
        <v>19265531.349999998</v>
      </c>
      <c r="F14" s="634">
        <v>0.46886645528142501</v>
      </c>
      <c r="G14" s="634">
        <v>1</v>
      </c>
      <c r="H14" s="633">
        <v>23660896.910000004</v>
      </c>
      <c r="I14" s="634">
        <v>0.57583674498398529</v>
      </c>
      <c r="J14" s="635">
        <v>1.2281466044278091</v>
      </c>
    </row>
    <row r="15" spans="1:28" ht="14.45" customHeight="1" thickBot="1" x14ac:dyDescent="0.3">
      <c r="A15" s="631" t="s">
        <v>1000</v>
      </c>
      <c r="B15" s="627">
        <v>41089592</v>
      </c>
      <c r="C15" s="628">
        <v>1</v>
      </c>
      <c r="D15" s="628">
        <v>2.1328034640477229</v>
      </c>
      <c r="E15" s="627">
        <v>19265531.349999998</v>
      </c>
      <c r="F15" s="628">
        <v>0.46886645528142501</v>
      </c>
      <c r="G15" s="628">
        <v>1</v>
      </c>
      <c r="H15" s="627">
        <v>23660896.910000004</v>
      </c>
      <c r="I15" s="628">
        <v>0.57583674498398529</v>
      </c>
      <c r="J15" s="629">
        <v>1.2281466044278091</v>
      </c>
    </row>
    <row r="16" spans="1:28" ht="14.45" customHeight="1" x14ac:dyDescent="0.2">
      <c r="A16" s="544" t="s">
        <v>242</v>
      </c>
    </row>
    <row r="17" spans="1:1" ht="14.45" customHeight="1" x14ac:dyDescent="0.2">
      <c r="A17" s="545" t="s">
        <v>490</v>
      </c>
    </row>
    <row r="18" spans="1:1" ht="14.45" customHeight="1" x14ac:dyDescent="0.2">
      <c r="A18" s="544" t="s">
        <v>1002</v>
      </c>
    </row>
    <row r="19" spans="1:1" ht="14.45" customHeight="1" x14ac:dyDescent="0.2">
      <c r="A19" s="544" t="s">
        <v>1003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85E324EF-6924-42E7-8E5C-CFEFA048118F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17826.440791812896</v>
      </c>
      <c r="D4" s="160">
        <f ca="1">IF(ISERROR(VLOOKUP("Náklady celkem",INDIRECT("HI!$A:$G"),5,0)),0,VLOOKUP("Náklady celkem",INDIRECT("HI!$A:$G"),5,0))</f>
        <v>15914.224869999995</v>
      </c>
      <c r="E4" s="161">
        <f ca="1">IF(C4=0,0,D4/C4)</f>
        <v>0.89273147993226332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23.333334777832029</v>
      </c>
      <c r="D7" s="168">
        <f>IF(ISERROR(HI!E5),"",HI!E5)</f>
        <v>19.698789999999999</v>
      </c>
      <c r="E7" s="165">
        <f t="shared" ref="E7:E14" si="0">IF(C7=0,0,D7/C7)</f>
        <v>0.84423380487880151</v>
      </c>
    </row>
    <row r="8" spans="1:5" ht="14.45" customHeight="1" x14ac:dyDescent="0.25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0.88975196522609679</v>
      </c>
      <c r="E10" s="165">
        <f t="shared" si="0"/>
        <v>1.4829199420434946</v>
      </c>
    </row>
    <row r="11" spans="1:5" ht="14.45" customHeight="1" x14ac:dyDescent="0.25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0.90544074045709677</v>
      </c>
      <c r="E11" s="165">
        <f t="shared" si="0"/>
        <v>1.1318009255713708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2114.5834426879883</v>
      </c>
      <c r="D14" s="168">
        <f>IF(ISERROR(HI!E6),"",HI!E6)</f>
        <v>1580.4124799999995</v>
      </c>
      <c r="E14" s="165">
        <f t="shared" si="0"/>
        <v>0.74738714400933337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13426.376772094727</v>
      </c>
      <c r="D15" s="164">
        <f ca="1">IF(ISERROR(VLOOKUP("Osobní náklady (Kč) *",INDIRECT("HI!$A:$G"),5,0)),0,VLOOKUP("Osobní náklady (Kč) *",INDIRECT("HI!$A:$G"),5,0))</f>
        <v>12469.151959999999</v>
      </c>
      <c r="E15" s="165">
        <f ca="1">IF(C15=0,0,D15/C15)</f>
        <v>0.92870564945829492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23693.299310000002</v>
      </c>
      <c r="D17" s="183">
        <f ca="1">IF(ISERROR(VLOOKUP("Výnosy celkem",INDIRECT("HI!$A:$G"),5,0)),0,VLOOKUP("Výnosy celkem",INDIRECT("HI!$A:$G"),5,0))</f>
        <v>28915.835649999997</v>
      </c>
      <c r="E17" s="184">
        <f t="shared" ref="E17:E22" ca="1" si="1">IF(C17=0,0,D17/C17)</f>
        <v>1.220422503074351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23693.299310000002</v>
      </c>
      <c r="D18" s="164">
        <f ca="1">IF(ISERROR(VLOOKUP("Ambulance *",INDIRECT("HI!$A:$G"),5,0)),0,VLOOKUP("Ambulance *",INDIRECT("HI!$A:$G"),5,0))</f>
        <v>28915.835649999997</v>
      </c>
      <c r="E18" s="165">
        <f t="shared" ca="1" si="1"/>
        <v>1.220422503074351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1.2204225030743512</v>
      </c>
      <c r="E19" s="165">
        <f t="shared" si="1"/>
        <v>1.2204225030743512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1.2204225030743512</v>
      </c>
      <c r="E20" s="165">
        <f t="shared" si="1"/>
        <v>1.2204225030743512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1.0719759069209824</v>
      </c>
      <c r="E22" s="165">
        <f t="shared" si="1"/>
        <v>1.2611481257893911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151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6B2EF7B5-7596-40EA-B535-05A5B121864D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1005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24276</v>
      </c>
      <c r="C3" s="260">
        <f t="shared" si="0"/>
        <v>11784</v>
      </c>
      <c r="D3" s="272">
        <f t="shared" si="0"/>
        <v>13619</v>
      </c>
      <c r="E3" s="224">
        <f t="shared" si="0"/>
        <v>45355609.009999841</v>
      </c>
      <c r="F3" s="222">
        <f t="shared" si="0"/>
        <v>23693299.309999935</v>
      </c>
      <c r="G3" s="261">
        <f t="shared" si="0"/>
        <v>28915835.649999972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15"/>
      <c r="B5" s="616">
        <v>2015</v>
      </c>
      <c r="C5" s="617">
        <v>2018</v>
      </c>
      <c r="D5" s="636">
        <v>2019</v>
      </c>
      <c r="E5" s="616">
        <v>2015</v>
      </c>
      <c r="F5" s="617">
        <v>2018</v>
      </c>
      <c r="G5" s="636">
        <v>2019</v>
      </c>
    </row>
    <row r="6" spans="1:7" ht="14.45" customHeight="1" x14ac:dyDescent="0.2">
      <c r="A6" s="603" t="s">
        <v>1000</v>
      </c>
      <c r="B6" s="116">
        <v>24248</v>
      </c>
      <c r="C6" s="116">
        <v>11775</v>
      </c>
      <c r="D6" s="116">
        <v>13619</v>
      </c>
      <c r="E6" s="637">
        <v>45354314.009999841</v>
      </c>
      <c r="F6" s="637">
        <v>23692670.309999935</v>
      </c>
      <c r="G6" s="638">
        <v>28915835.649999972</v>
      </c>
    </row>
    <row r="7" spans="1:7" ht="14.45" customHeight="1" thickBot="1" x14ac:dyDescent="0.25">
      <c r="A7" s="641" t="s">
        <v>1004</v>
      </c>
      <c r="B7" s="594">
        <v>28</v>
      </c>
      <c r="C7" s="594">
        <v>9</v>
      </c>
      <c r="D7" s="594"/>
      <c r="E7" s="639">
        <v>1295</v>
      </c>
      <c r="F7" s="639">
        <v>629</v>
      </c>
      <c r="G7" s="640"/>
    </row>
    <row r="8" spans="1:7" ht="14.45" customHeight="1" x14ac:dyDescent="0.2">
      <c r="A8" s="544" t="s">
        <v>242</v>
      </c>
    </row>
    <row r="9" spans="1:7" ht="14.45" customHeight="1" x14ac:dyDescent="0.2">
      <c r="A9" s="545" t="s">
        <v>490</v>
      </c>
    </row>
    <row r="10" spans="1:7" ht="14.45" customHeight="1" x14ac:dyDescent="0.2">
      <c r="A10" s="544" t="s">
        <v>1002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D2A67923-74AC-49E4-9A46-3C0F5A1CFC18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1107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24276</v>
      </c>
      <c r="H3" s="103">
        <f t="shared" si="0"/>
        <v>45355609.009999998</v>
      </c>
      <c r="I3" s="74"/>
      <c r="J3" s="74"/>
      <c r="K3" s="103">
        <f t="shared" si="0"/>
        <v>11784</v>
      </c>
      <c r="L3" s="103">
        <f t="shared" si="0"/>
        <v>23693299.310000002</v>
      </c>
      <c r="M3" s="74"/>
      <c r="N3" s="74"/>
      <c r="O3" s="103">
        <f t="shared" si="0"/>
        <v>13619</v>
      </c>
      <c r="P3" s="103">
        <f t="shared" si="0"/>
        <v>28915835.650000006</v>
      </c>
      <c r="Q3" s="75">
        <f>IF(L3=0,0,P3/L3)</f>
        <v>1.2204225030743514</v>
      </c>
      <c r="R3" s="104">
        <f>IF(O3=0,0,P3/O3)</f>
        <v>2123.198153315222</v>
      </c>
    </row>
    <row r="4" spans="1:18" ht="14.45" customHeight="1" x14ac:dyDescent="0.2">
      <c r="A4" s="446" t="s">
        <v>207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42"/>
      <c r="B5" s="642"/>
      <c r="C5" s="643"/>
      <c r="D5" s="644"/>
      <c r="E5" s="645"/>
      <c r="F5" s="646"/>
      <c r="G5" s="647" t="s">
        <v>71</v>
      </c>
      <c r="H5" s="648" t="s">
        <v>14</v>
      </c>
      <c r="I5" s="649"/>
      <c r="J5" s="649"/>
      <c r="K5" s="647" t="s">
        <v>71</v>
      </c>
      <c r="L5" s="648" t="s">
        <v>14</v>
      </c>
      <c r="M5" s="649"/>
      <c r="N5" s="649"/>
      <c r="O5" s="647" t="s">
        <v>71</v>
      </c>
      <c r="P5" s="648" t="s">
        <v>14</v>
      </c>
      <c r="Q5" s="650"/>
      <c r="R5" s="651"/>
    </row>
    <row r="6" spans="1:18" ht="14.45" customHeight="1" x14ac:dyDescent="0.2">
      <c r="A6" s="564" t="s">
        <v>1006</v>
      </c>
      <c r="B6" s="565" t="s">
        <v>1007</v>
      </c>
      <c r="C6" s="565" t="s">
        <v>459</v>
      </c>
      <c r="D6" s="565" t="s">
        <v>1008</v>
      </c>
      <c r="E6" s="565" t="s">
        <v>1009</v>
      </c>
      <c r="F6" s="565" t="s">
        <v>1010</v>
      </c>
      <c r="G6" s="116">
        <v>1</v>
      </c>
      <c r="H6" s="116">
        <v>37</v>
      </c>
      <c r="I6" s="565"/>
      <c r="J6" s="565">
        <v>37</v>
      </c>
      <c r="K6" s="116"/>
      <c r="L6" s="116"/>
      <c r="M6" s="565"/>
      <c r="N6" s="565"/>
      <c r="O6" s="116"/>
      <c r="P6" s="116"/>
      <c r="Q6" s="570"/>
      <c r="R6" s="591"/>
    </row>
    <row r="7" spans="1:18" ht="14.45" customHeight="1" x14ac:dyDescent="0.2">
      <c r="A7" s="571" t="s">
        <v>1006</v>
      </c>
      <c r="B7" s="572" t="s">
        <v>1011</v>
      </c>
      <c r="C7" s="572" t="s">
        <v>459</v>
      </c>
      <c r="D7" s="572" t="s">
        <v>1008</v>
      </c>
      <c r="E7" s="572" t="s">
        <v>1012</v>
      </c>
      <c r="F7" s="572" t="s">
        <v>1013</v>
      </c>
      <c r="G7" s="592">
        <v>66</v>
      </c>
      <c r="H7" s="592">
        <v>4356</v>
      </c>
      <c r="I7" s="572">
        <v>1.0476190476190477</v>
      </c>
      <c r="J7" s="572">
        <v>66</v>
      </c>
      <c r="K7" s="592">
        <v>63</v>
      </c>
      <c r="L7" s="592">
        <v>4158</v>
      </c>
      <c r="M7" s="572">
        <v>1</v>
      </c>
      <c r="N7" s="572">
        <v>66</v>
      </c>
      <c r="O7" s="592">
        <v>115</v>
      </c>
      <c r="P7" s="592">
        <v>7705</v>
      </c>
      <c r="Q7" s="577">
        <v>1.8530543530543531</v>
      </c>
      <c r="R7" s="593">
        <v>67</v>
      </c>
    </row>
    <row r="8" spans="1:18" ht="14.45" customHeight="1" x14ac:dyDescent="0.2">
      <c r="A8" s="571" t="s">
        <v>1006</v>
      </c>
      <c r="B8" s="572" t="s">
        <v>1011</v>
      </c>
      <c r="C8" s="572" t="s">
        <v>459</v>
      </c>
      <c r="D8" s="572" t="s">
        <v>1008</v>
      </c>
      <c r="E8" s="572" t="s">
        <v>1009</v>
      </c>
      <c r="F8" s="572" t="s">
        <v>1010</v>
      </c>
      <c r="G8" s="592">
        <v>178</v>
      </c>
      <c r="H8" s="592">
        <v>6586</v>
      </c>
      <c r="I8" s="572">
        <v>1.1125</v>
      </c>
      <c r="J8" s="572">
        <v>37</v>
      </c>
      <c r="K8" s="592">
        <v>160</v>
      </c>
      <c r="L8" s="592">
        <v>5920</v>
      </c>
      <c r="M8" s="572">
        <v>1</v>
      </c>
      <c r="N8" s="572">
        <v>37</v>
      </c>
      <c r="O8" s="592">
        <v>209</v>
      </c>
      <c r="P8" s="592">
        <v>7942</v>
      </c>
      <c r="Q8" s="577">
        <v>1.341554054054054</v>
      </c>
      <c r="R8" s="593">
        <v>38</v>
      </c>
    </row>
    <row r="9" spans="1:18" ht="14.45" customHeight="1" x14ac:dyDescent="0.2">
      <c r="A9" s="571" t="s">
        <v>1006</v>
      </c>
      <c r="B9" s="572" t="s">
        <v>1011</v>
      </c>
      <c r="C9" s="572" t="s">
        <v>459</v>
      </c>
      <c r="D9" s="572" t="s">
        <v>1008</v>
      </c>
      <c r="E9" s="572" t="s">
        <v>1014</v>
      </c>
      <c r="F9" s="572" t="s">
        <v>1015</v>
      </c>
      <c r="G9" s="592">
        <v>658</v>
      </c>
      <c r="H9" s="592">
        <v>1631840</v>
      </c>
      <c r="I9" s="572">
        <v>1.014205237590927</v>
      </c>
      <c r="J9" s="572">
        <v>2480</v>
      </c>
      <c r="K9" s="592">
        <v>648</v>
      </c>
      <c r="L9" s="592">
        <v>1608984</v>
      </c>
      <c r="M9" s="572">
        <v>1</v>
      </c>
      <c r="N9" s="572">
        <v>2483</v>
      </c>
      <c r="O9" s="592">
        <v>786</v>
      </c>
      <c r="P9" s="592">
        <v>1963428</v>
      </c>
      <c r="Q9" s="577">
        <v>1.2202905684581078</v>
      </c>
      <c r="R9" s="593">
        <v>2498</v>
      </c>
    </row>
    <row r="10" spans="1:18" ht="14.45" customHeight="1" x14ac:dyDescent="0.2">
      <c r="A10" s="571" t="s">
        <v>1006</v>
      </c>
      <c r="B10" s="572" t="s">
        <v>1011</v>
      </c>
      <c r="C10" s="572" t="s">
        <v>459</v>
      </c>
      <c r="D10" s="572" t="s">
        <v>1008</v>
      </c>
      <c r="E10" s="572" t="s">
        <v>1016</v>
      </c>
      <c r="F10" s="572" t="s">
        <v>1017</v>
      </c>
      <c r="G10" s="592">
        <v>12</v>
      </c>
      <c r="H10" s="592">
        <v>4164</v>
      </c>
      <c r="I10" s="572">
        <v>9.5238095238095233E-2</v>
      </c>
      <c r="J10" s="572">
        <v>347</v>
      </c>
      <c r="K10" s="592">
        <v>126</v>
      </c>
      <c r="L10" s="592">
        <v>43722</v>
      </c>
      <c r="M10" s="572">
        <v>1</v>
      </c>
      <c r="N10" s="572">
        <v>347</v>
      </c>
      <c r="O10" s="592">
        <v>134</v>
      </c>
      <c r="P10" s="592">
        <v>46900</v>
      </c>
      <c r="Q10" s="577">
        <v>1.0726865193723982</v>
      </c>
      <c r="R10" s="593">
        <v>350</v>
      </c>
    </row>
    <row r="11" spans="1:18" ht="14.45" customHeight="1" x14ac:dyDescent="0.2">
      <c r="A11" s="571" t="s">
        <v>1006</v>
      </c>
      <c r="B11" s="572" t="s">
        <v>1011</v>
      </c>
      <c r="C11" s="572" t="s">
        <v>459</v>
      </c>
      <c r="D11" s="572" t="s">
        <v>1008</v>
      </c>
      <c r="E11" s="572" t="s">
        <v>1018</v>
      </c>
      <c r="F11" s="572" t="s">
        <v>1019</v>
      </c>
      <c r="G11" s="592">
        <v>1210</v>
      </c>
      <c r="H11" s="592">
        <v>424710</v>
      </c>
      <c r="I11" s="572">
        <v>0.9821428571428571</v>
      </c>
      <c r="J11" s="572">
        <v>351</v>
      </c>
      <c r="K11" s="592">
        <v>1232</v>
      </c>
      <c r="L11" s="592">
        <v>432432</v>
      </c>
      <c r="M11" s="572">
        <v>1</v>
      </c>
      <c r="N11" s="572">
        <v>351</v>
      </c>
      <c r="O11" s="592">
        <v>1507</v>
      </c>
      <c r="P11" s="592">
        <v>533478</v>
      </c>
      <c r="Q11" s="577">
        <v>1.2336691086691087</v>
      </c>
      <c r="R11" s="593">
        <v>354</v>
      </c>
    </row>
    <row r="12" spans="1:18" ht="14.45" customHeight="1" x14ac:dyDescent="0.2">
      <c r="A12" s="571" t="s">
        <v>1006</v>
      </c>
      <c r="B12" s="572" t="s">
        <v>1011</v>
      </c>
      <c r="C12" s="572" t="s">
        <v>459</v>
      </c>
      <c r="D12" s="572" t="s">
        <v>1008</v>
      </c>
      <c r="E12" s="572" t="s">
        <v>1020</v>
      </c>
      <c r="F12" s="572" t="s">
        <v>1021</v>
      </c>
      <c r="G12" s="592">
        <v>2647</v>
      </c>
      <c r="H12" s="592">
        <v>88233.010000000126</v>
      </c>
      <c r="I12" s="572">
        <v>1.1380064684748261</v>
      </c>
      <c r="J12" s="572">
        <v>33.33321118247077</v>
      </c>
      <c r="K12" s="592">
        <v>2326</v>
      </c>
      <c r="L12" s="592">
        <v>77532.960000000152</v>
      </c>
      <c r="M12" s="572">
        <v>1</v>
      </c>
      <c r="N12" s="572">
        <v>33.333172828890866</v>
      </c>
      <c r="O12" s="592">
        <v>2517</v>
      </c>
      <c r="P12" s="592">
        <v>83899.740000000107</v>
      </c>
      <c r="Q12" s="577">
        <v>1.0821170764020869</v>
      </c>
      <c r="R12" s="593">
        <v>33.333230035756898</v>
      </c>
    </row>
    <row r="13" spans="1:18" ht="14.45" customHeight="1" x14ac:dyDescent="0.2">
      <c r="A13" s="571" t="s">
        <v>1006</v>
      </c>
      <c r="B13" s="572" t="s">
        <v>1011</v>
      </c>
      <c r="C13" s="572" t="s">
        <v>459</v>
      </c>
      <c r="D13" s="572" t="s">
        <v>1008</v>
      </c>
      <c r="E13" s="572" t="s">
        <v>1022</v>
      </c>
      <c r="F13" s="572" t="s">
        <v>1023</v>
      </c>
      <c r="G13" s="592">
        <v>1348</v>
      </c>
      <c r="H13" s="592">
        <v>2048960</v>
      </c>
      <c r="I13" s="572">
        <v>0.9322913064527284</v>
      </c>
      <c r="J13" s="572">
        <v>1520</v>
      </c>
      <c r="K13" s="592">
        <v>1444</v>
      </c>
      <c r="L13" s="592">
        <v>2197768</v>
      </c>
      <c r="M13" s="572">
        <v>1</v>
      </c>
      <c r="N13" s="572">
        <v>1522</v>
      </c>
      <c r="O13" s="592">
        <v>1658</v>
      </c>
      <c r="P13" s="592">
        <v>2535082</v>
      </c>
      <c r="Q13" s="577">
        <v>1.153480258152817</v>
      </c>
      <c r="R13" s="593">
        <v>1529</v>
      </c>
    </row>
    <row r="14" spans="1:18" ht="14.45" customHeight="1" x14ac:dyDescent="0.2">
      <c r="A14" s="571" t="s">
        <v>1006</v>
      </c>
      <c r="B14" s="572" t="s">
        <v>1011</v>
      </c>
      <c r="C14" s="572" t="s">
        <v>459</v>
      </c>
      <c r="D14" s="572" t="s">
        <v>1008</v>
      </c>
      <c r="E14" s="572" t="s">
        <v>1024</v>
      </c>
      <c r="F14" s="572" t="s">
        <v>1025</v>
      </c>
      <c r="G14" s="592">
        <v>267</v>
      </c>
      <c r="H14" s="592">
        <v>30972</v>
      </c>
      <c r="I14" s="572">
        <v>1.0511811023622046</v>
      </c>
      <c r="J14" s="572">
        <v>116</v>
      </c>
      <c r="K14" s="592">
        <v>254</v>
      </c>
      <c r="L14" s="592">
        <v>29464</v>
      </c>
      <c r="M14" s="572">
        <v>1</v>
      </c>
      <c r="N14" s="572">
        <v>116</v>
      </c>
      <c r="O14" s="592">
        <v>329</v>
      </c>
      <c r="P14" s="592">
        <v>38164</v>
      </c>
      <c r="Q14" s="577">
        <v>1.295275590551181</v>
      </c>
      <c r="R14" s="593">
        <v>116</v>
      </c>
    </row>
    <row r="15" spans="1:18" ht="14.45" customHeight="1" x14ac:dyDescent="0.2">
      <c r="A15" s="571" t="s">
        <v>1006</v>
      </c>
      <c r="B15" s="572" t="s">
        <v>1011</v>
      </c>
      <c r="C15" s="572" t="s">
        <v>459</v>
      </c>
      <c r="D15" s="572" t="s">
        <v>1008</v>
      </c>
      <c r="E15" s="572" t="s">
        <v>1026</v>
      </c>
      <c r="F15" s="572" t="s">
        <v>1027</v>
      </c>
      <c r="G15" s="592">
        <v>671</v>
      </c>
      <c r="H15" s="592">
        <v>24827</v>
      </c>
      <c r="I15" s="572">
        <v>0.94374120956399432</v>
      </c>
      <c r="J15" s="572">
        <v>37</v>
      </c>
      <c r="K15" s="592">
        <v>711</v>
      </c>
      <c r="L15" s="592">
        <v>26307</v>
      </c>
      <c r="M15" s="572">
        <v>1</v>
      </c>
      <c r="N15" s="572">
        <v>37</v>
      </c>
      <c r="O15" s="592">
        <v>825</v>
      </c>
      <c r="P15" s="592">
        <v>31350</v>
      </c>
      <c r="Q15" s="577">
        <v>1.1916980271410651</v>
      </c>
      <c r="R15" s="593">
        <v>38</v>
      </c>
    </row>
    <row r="16" spans="1:18" ht="14.45" customHeight="1" x14ac:dyDescent="0.2">
      <c r="A16" s="571" t="s">
        <v>1006</v>
      </c>
      <c r="B16" s="572" t="s">
        <v>1011</v>
      </c>
      <c r="C16" s="572" t="s">
        <v>459</v>
      </c>
      <c r="D16" s="572" t="s">
        <v>1008</v>
      </c>
      <c r="E16" s="572" t="s">
        <v>1028</v>
      </c>
      <c r="F16" s="572" t="s">
        <v>1029</v>
      </c>
      <c r="G16" s="592">
        <v>18</v>
      </c>
      <c r="H16" s="592">
        <v>1332</v>
      </c>
      <c r="I16" s="572">
        <v>0.9</v>
      </c>
      <c r="J16" s="572">
        <v>74</v>
      </c>
      <c r="K16" s="592">
        <v>20</v>
      </c>
      <c r="L16" s="592">
        <v>1480</v>
      </c>
      <c r="M16" s="572">
        <v>1</v>
      </c>
      <c r="N16" s="572">
        <v>74</v>
      </c>
      <c r="O16" s="592">
        <v>39</v>
      </c>
      <c r="P16" s="592">
        <v>2925</v>
      </c>
      <c r="Q16" s="577">
        <v>1.9763513513513513</v>
      </c>
      <c r="R16" s="593">
        <v>75</v>
      </c>
    </row>
    <row r="17" spans="1:18" ht="14.45" customHeight="1" x14ac:dyDescent="0.2">
      <c r="A17" s="571" t="s">
        <v>1006</v>
      </c>
      <c r="B17" s="572" t="s">
        <v>1011</v>
      </c>
      <c r="C17" s="572" t="s">
        <v>459</v>
      </c>
      <c r="D17" s="572" t="s">
        <v>1008</v>
      </c>
      <c r="E17" s="572" t="s">
        <v>1030</v>
      </c>
      <c r="F17" s="572"/>
      <c r="G17" s="592"/>
      <c r="H17" s="592"/>
      <c r="I17" s="572"/>
      <c r="J17" s="572"/>
      <c r="K17" s="592"/>
      <c r="L17" s="592"/>
      <c r="M17" s="572"/>
      <c r="N17" s="572"/>
      <c r="O17" s="592">
        <v>1</v>
      </c>
      <c r="P17" s="592">
        <v>4065</v>
      </c>
      <c r="Q17" s="577"/>
      <c r="R17" s="593">
        <v>4065</v>
      </c>
    </row>
    <row r="18" spans="1:18" ht="14.45" customHeight="1" x14ac:dyDescent="0.2">
      <c r="A18" s="571" t="s">
        <v>1006</v>
      </c>
      <c r="B18" s="572" t="s">
        <v>1011</v>
      </c>
      <c r="C18" s="572" t="s">
        <v>464</v>
      </c>
      <c r="D18" s="572" t="s">
        <v>1008</v>
      </c>
      <c r="E18" s="572" t="s">
        <v>1031</v>
      </c>
      <c r="F18" s="572" t="s">
        <v>1032</v>
      </c>
      <c r="G18" s="592"/>
      <c r="H18" s="592"/>
      <c r="I18" s="572"/>
      <c r="J18" s="572"/>
      <c r="K18" s="592"/>
      <c r="L18" s="592"/>
      <c r="M18" s="572"/>
      <c r="N18" s="572"/>
      <c r="O18" s="592">
        <v>3</v>
      </c>
      <c r="P18" s="592">
        <v>0</v>
      </c>
      <c r="Q18" s="577"/>
      <c r="R18" s="593">
        <v>0</v>
      </c>
    </row>
    <row r="19" spans="1:18" ht="14.45" customHeight="1" x14ac:dyDescent="0.2">
      <c r="A19" s="571" t="s">
        <v>1033</v>
      </c>
      <c r="B19" s="572" t="s">
        <v>1034</v>
      </c>
      <c r="C19" s="572" t="s">
        <v>464</v>
      </c>
      <c r="D19" s="572" t="s">
        <v>1008</v>
      </c>
      <c r="E19" s="572" t="s">
        <v>1035</v>
      </c>
      <c r="F19" s="572" t="s">
        <v>1036</v>
      </c>
      <c r="G19" s="592">
        <v>50</v>
      </c>
      <c r="H19" s="592">
        <v>558700</v>
      </c>
      <c r="I19" s="572">
        <v>0.66035817960040466</v>
      </c>
      <c r="J19" s="572">
        <v>11174</v>
      </c>
      <c r="K19" s="592">
        <v>68</v>
      </c>
      <c r="L19" s="592">
        <v>846056</v>
      </c>
      <c r="M19" s="572">
        <v>1</v>
      </c>
      <c r="N19" s="572">
        <v>12442</v>
      </c>
      <c r="O19" s="592">
        <v>59</v>
      </c>
      <c r="P19" s="592">
        <v>737795</v>
      </c>
      <c r="Q19" s="577">
        <v>0.87204038503361481</v>
      </c>
      <c r="R19" s="593">
        <v>12505</v>
      </c>
    </row>
    <row r="20" spans="1:18" ht="14.45" customHeight="1" x14ac:dyDescent="0.2">
      <c r="A20" s="571" t="s">
        <v>1033</v>
      </c>
      <c r="B20" s="572" t="s">
        <v>1034</v>
      </c>
      <c r="C20" s="572" t="s">
        <v>464</v>
      </c>
      <c r="D20" s="572" t="s">
        <v>1008</v>
      </c>
      <c r="E20" s="572" t="s">
        <v>1037</v>
      </c>
      <c r="F20" s="572" t="s">
        <v>1038</v>
      </c>
      <c r="G20" s="592">
        <v>672</v>
      </c>
      <c r="H20" s="592">
        <v>211680</v>
      </c>
      <c r="I20" s="572">
        <v>0.46668415703410399</v>
      </c>
      <c r="J20" s="572">
        <v>315</v>
      </c>
      <c r="K20" s="592">
        <v>1517</v>
      </c>
      <c r="L20" s="592">
        <v>453583</v>
      </c>
      <c r="M20" s="572">
        <v>1</v>
      </c>
      <c r="N20" s="572">
        <v>299</v>
      </c>
      <c r="O20" s="592">
        <v>1610</v>
      </c>
      <c r="P20" s="592">
        <v>486220</v>
      </c>
      <c r="Q20" s="577">
        <v>1.0719537548805842</v>
      </c>
      <c r="R20" s="593">
        <v>302</v>
      </c>
    </row>
    <row r="21" spans="1:18" ht="14.45" customHeight="1" x14ac:dyDescent="0.2">
      <c r="A21" s="571" t="s">
        <v>1033</v>
      </c>
      <c r="B21" s="572" t="s">
        <v>1034</v>
      </c>
      <c r="C21" s="572" t="s">
        <v>464</v>
      </c>
      <c r="D21" s="572" t="s">
        <v>1008</v>
      </c>
      <c r="E21" s="572" t="s">
        <v>1039</v>
      </c>
      <c r="F21" s="572"/>
      <c r="G21" s="592">
        <v>1130</v>
      </c>
      <c r="H21" s="592">
        <v>1452050</v>
      </c>
      <c r="I21" s="572"/>
      <c r="J21" s="572">
        <v>1285</v>
      </c>
      <c r="K21" s="592"/>
      <c r="L21" s="592"/>
      <c r="M21" s="572"/>
      <c r="N21" s="572"/>
      <c r="O21" s="592"/>
      <c r="P21" s="592"/>
      <c r="Q21" s="577"/>
      <c r="R21" s="593"/>
    </row>
    <row r="22" spans="1:18" ht="14.45" customHeight="1" x14ac:dyDescent="0.2">
      <c r="A22" s="571" t="s">
        <v>1033</v>
      </c>
      <c r="B22" s="572" t="s">
        <v>1034</v>
      </c>
      <c r="C22" s="572" t="s">
        <v>464</v>
      </c>
      <c r="D22" s="572" t="s">
        <v>1008</v>
      </c>
      <c r="E22" s="572" t="s">
        <v>1040</v>
      </c>
      <c r="F22" s="572" t="s">
        <v>1041</v>
      </c>
      <c r="G22" s="592">
        <v>38</v>
      </c>
      <c r="H22" s="592">
        <v>370956</v>
      </c>
      <c r="I22" s="572">
        <v>0.68154860330268752</v>
      </c>
      <c r="J22" s="572">
        <v>9762</v>
      </c>
      <c r="K22" s="592">
        <v>52</v>
      </c>
      <c r="L22" s="592">
        <v>544284</v>
      </c>
      <c r="M22" s="572">
        <v>1</v>
      </c>
      <c r="N22" s="572">
        <v>10467</v>
      </c>
      <c r="O22" s="592">
        <v>45</v>
      </c>
      <c r="P22" s="592">
        <v>472500</v>
      </c>
      <c r="Q22" s="577">
        <v>0.8681129704345526</v>
      </c>
      <c r="R22" s="593">
        <v>10500</v>
      </c>
    </row>
    <row r="23" spans="1:18" ht="14.45" customHeight="1" x14ac:dyDescent="0.2">
      <c r="A23" s="571" t="s">
        <v>1033</v>
      </c>
      <c r="B23" s="572" t="s">
        <v>1034</v>
      </c>
      <c r="C23" s="572" t="s">
        <v>464</v>
      </c>
      <c r="D23" s="572" t="s">
        <v>1008</v>
      </c>
      <c r="E23" s="572" t="s">
        <v>1042</v>
      </c>
      <c r="F23" s="572"/>
      <c r="G23" s="592">
        <v>1914</v>
      </c>
      <c r="H23" s="592">
        <v>1936968</v>
      </c>
      <c r="I23" s="572"/>
      <c r="J23" s="572">
        <v>1012</v>
      </c>
      <c r="K23" s="592"/>
      <c r="L23" s="592"/>
      <c r="M23" s="572"/>
      <c r="N23" s="572"/>
      <c r="O23" s="592"/>
      <c r="P23" s="592"/>
      <c r="Q23" s="577"/>
      <c r="R23" s="593"/>
    </row>
    <row r="24" spans="1:18" ht="14.45" customHeight="1" x14ac:dyDescent="0.2">
      <c r="A24" s="571" t="s">
        <v>1033</v>
      </c>
      <c r="B24" s="572" t="s">
        <v>1034</v>
      </c>
      <c r="C24" s="572" t="s">
        <v>464</v>
      </c>
      <c r="D24" s="572" t="s">
        <v>1008</v>
      </c>
      <c r="E24" s="572" t="s">
        <v>1043</v>
      </c>
      <c r="F24" s="572"/>
      <c r="G24" s="592">
        <v>12668</v>
      </c>
      <c r="H24" s="592">
        <v>29098396</v>
      </c>
      <c r="I24" s="572"/>
      <c r="J24" s="572">
        <v>2297</v>
      </c>
      <c r="K24" s="592"/>
      <c r="L24" s="592"/>
      <c r="M24" s="572"/>
      <c r="N24" s="572"/>
      <c r="O24" s="592"/>
      <c r="P24" s="592"/>
      <c r="Q24" s="577"/>
      <c r="R24" s="593"/>
    </row>
    <row r="25" spans="1:18" ht="14.45" customHeight="1" x14ac:dyDescent="0.2">
      <c r="A25" s="571" t="s">
        <v>1033</v>
      </c>
      <c r="B25" s="572" t="s">
        <v>1034</v>
      </c>
      <c r="C25" s="572" t="s">
        <v>464</v>
      </c>
      <c r="D25" s="572" t="s">
        <v>1008</v>
      </c>
      <c r="E25" s="572" t="s">
        <v>1044</v>
      </c>
      <c r="F25" s="572" t="s">
        <v>1045</v>
      </c>
      <c r="G25" s="592">
        <v>1</v>
      </c>
      <c r="H25" s="592">
        <v>374</v>
      </c>
      <c r="I25" s="572"/>
      <c r="J25" s="572">
        <v>374</v>
      </c>
      <c r="K25" s="592"/>
      <c r="L25" s="592"/>
      <c r="M25" s="572"/>
      <c r="N25" s="572"/>
      <c r="O25" s="592"/>
      <c r="P25" s="592"/>
      <c r="Q25" s="577"/>
      <c r="R25" s="593"/>
    </row>
    <row r="26" spans="1:18" ht="14.45" customHeight="1" x14ac:dyDescent="0.2">
      <c r="A26" s="571" t="s">
        <v>1033</v>
      </c>
      <c r="B26" s="572" t="s">
        <v>1034</v>
      </c>
      <c r="C26" s="572" t="s">
        <v>464</v>
      </c>
      <c r="D26" s="572" t="s">
        <v>1008</v>
      </c>
      <c r="E26" s="572" t="s">
        <v>1046</v>
      </c>
      <c r="F26" s="572" t="s">
        <v>1047</v>
      </c>
      <c r="G26" s="592">
        <v>52</v>
      </c>
      <c r="H26" s="592">
        <v>27456</v>
      </c>
      <c r="I26" s="572">
        <v>0.59428571428571431</v>
      </c>
      <c r="J26" s="572">
        <v>528</v>
      </c>
      <c r="K26" s="592">
        <v>70</v>
      </c>
      <c r="L26" s="592">
        <v>46200</v>
      </c>
      <c r="M26" s="572">
        <v>1</v>
      </c>
      <c r="N26" s="572">
        <v>660</v>
      </c>
      <c r="O26" s="592">
        <v>59</v>
      </c>
      <c r="P26" s="592">
        <v>39294</v>
      </c>
      <c r="Q26" s="577">
        <v>0.85051948051948056</v>
      </c>
      <c r="R26" s="593">
        <v>666</v>
      </c>
    </row>
    <row r="27" spans="1:18" ht="14.45" customHeight="1" x14ac:dyDescent="0.2">
      <c r="A27" s="571" t="s">
        <v>1033</v>
      </c>
      <c r="B27" s="572" t="s">
        <v>1034</v>
      </c>
      <c r="C27" s="572" t="s">
        <v>464</v>
      </c>
      <c r="D27" s="572" t="s">
        <v>1008</v>
      </c>
      <c r="E27" s="572" t="s">
        <v>1048</v>
      </c>
      <c r="F27" s="572" t="s">
        <v>1049</v>
      </c>
      <c r="G27" s="592">
        <v>103</v>
      </c>
      <c r="H27" s="592">
        <v>96511</v>
      </c>
      <c r="I27" s="572">
        <v>0.80905874857487758</v>
      </c>
      <c r="J27" s="572">
        <v>937</v>
      </c>
      <c r="K27" s="592">
        <v>124</v>
      </c>
      <c r="L27" s="592">
        <v>119288</v>
      </c>
      <c r="M27" s="572">
        <v>1</v>
      </c>
      <c r="N27" s="572">
        <v>962</v>
      </c>
      <c r="O27" s="592">
        <v>103</v>
      </c>
      <c r="P27" s="592">
        <v>99807</v>
      </c>
      <c r="Q27" s="577">
        <v>0.83668935685064716</v>
      </c>
      <c r="R27" s="593">
        <v>969</v>
      </c>
    </row>
    <row r="28" spans="1:18" ht="14.45" customHeight="1" x14ac:dyDescent="0.2">
      <c r="A28" s="571" t="s">
        <v>1033</v>
      </c>
      <c r="B28" s="572" t="s">
        <v>1034</v>
      </c>
      <c r="C28" s="572" t="s">
        <v>464</v>
      </c>
      <c r="D28" s="572" t="s">
        <v>1008</v>
      </c>
      <c r="E28" s="572" t="s">
        <v>1050</v>
      </c>
      <c r="F28" s="572" t="s">
        <v>1051</v>
      </c>
      <c r="G28" s="592">
        <v>321</v>
      </c>
      <c r="H28" s="592">
        <v>2226456</v>
      </c>
      <c r="I28" s="572">
        <v>0.9019385276134757</v>
      </c>
      <c r="J28" s="572">
        <v>6936</v>
      </c>
      <c r="K28" s="592">
        <v>327</v>
      </c>
      <c r="L28" s="592">
        <v>2468523</v>
      </c>
      <c r="M28" s="572">
        <v>1</v>
      </c>
      <c r="N28" s="572">
        <v>7549</v>
      </c>
      <c r="O28" s="592">
        <v>360</v>
      </c>
      <c r="P28" s="592">
        <v>2733840</v>
      </c>
      <c r="Q28" s="577">
        <v>1.1074800599386758</v>
      </c>
      <c r="R28" s="593">
        <v>7594</v>
      </c>
    </row>
    <row r="29" spans="1:18" ht="14.45" customHeight="1" x14ac:dyDescent="0.2">
      <c r="A29" s="571" t="s">
        <v>1033</v>
      </c>
      <c r="B29" s="572" t="s">
        <v>1034</v>
      </c>
      <c r="C29" s="572" t="s">
        <v>464</v>
      </c>
      <c r="D29" s="572" t="s">
        <v>1008</v>
      </c>
      <c r="E29" s="572" t="s">
        <v>1052</v>
      </c>
      <c r="F29" s="572" t="s">
        <v>1053</v>
      </c>
      <c r="G29" s="592">
        <v>9</v>
      </c>
      <c r="H29" s="592">
        <v>32058</v>
      </c>
      <c r="I29" s="572">
        <v>0.18426679542005794</v>
      </c>
      <c r="J29" s="572">
        <v>3562</v>
      </c>
      <c r="K29" s="592">
        <v>33</v>
      </c>
      <c r="L29" s="592">
        <v>173976</v>
      </c>
      <c r="M29" s="572">
        <v>1</v>
      </c>
      <c r="N29" s="572">
        <v>5272</v>
      </c>
      <c r="O29" s="592">
        <v>15</v>
      </c>
      <c r="P29" s="592">
        <v>79500</v>
      </c>
      <c r="Q29" s="577">
        <v>0.4569595806318113</v>
      </c>
      <c r="R29" s="593">
        <v>5300</v>
      </c>
    </row>
    <row r="30" spans="1:18" ht="14.45" customHeight="1" x14ac:dyDescent="0.2">
      <c r="A30" s="571" t="s">
        <v>1033</v>
      </c>
      <c r="B30" s="572" t="s">
        <v>1034</v>
      </c>
      <c r="C30" s="572" t="s">
        <v>464</v>
      </c>
      <c r="D30" s="572" t="s">
        <v>1008</v>
      </c>
      <c r="E30" s="572" t="s">
        <v>1054</v>
      </c>
      <c r="F30" s="572" t="s">
        <v>1055</v>
      </c>
      <c r="G30" s="592">
        <v>52</v>
      </c>
      <c r="H30" s="592">
        <v>465088</v>
      </c>
      <c r="I30" s="572">
        <v>0.77531723645868755</v>
      </c>
      <c r="J30" s="572">
        <v>8944</v>
      </c>
      <c r="K30" s="592">
        <v>57</v>
      </c>
      <c r="L30" s="592">
        <v>599868</v>
      </c>
      <c r="M30" s="572">
        <v>1</v>
      </c>
      <c r="N30" s="572">
        <v>10524</v>
      </c>
      <c r="O30" s="592">
        <v>42</v>
      </c>
      <c r="P30" s="592">
        <v>444150</v>
      </c>
      <c r="Q30" s="577">
        <v>0.74041289083598394</v>
      </c>
      <c r="R30" s="593">
        <v>10575</v>
      </c>
    </row>
    <row r="31" spans="1:18" ht="14.45" customHeight="1" x14ac:dyDescent="0.2">
      <c r="A31" s="571" t="s">
        <v>1033</v>
      </c>
      <c r="B31" s="572" t="s">
        <v>1034</v>
      </c>
      <c r="C31" s="572" t="s">
        <v>464</v>
      </c>
      <c r="D31" s="572" t="s">
        <v>1008</v>
      </c>
      <c r="E31" s="572" t="s">
        <v>1056</v>
      </c>
      <c r="F31" s="572" t="s">
        <v>1057</v>
      </c>
      <c r="G31" s="592">
        <v>3</v>
      </c>
      <c r="H31" s="592">
        <v>32811</v>
      </c>
      <c r="I31" s="572">
        <v>0.65927905481433857</v>
      </c>
      <c r="J31" s="572">
        <v>10937</v>
      </c>
      <c r="K31" s="592">
        <v>4</v>
      </c>
      <c r="L31" s="592">
        <v>49768</v>
      </c>
      <c r="M31" s="572">
        <v>1</v>
      </c>
      <c r="N31" s="572">
        <v>12442</v>
      </c>
      <c r="O31" s="592">
        <v>7</v>
      </c>
      <c r="P31" s="592">
        <v>87535</v>
      </c>
      <c r="Q31" s="577">
        <v>1.7588611155762739</v>
      </c>
      <c r="R31" s="593">
        <v>12505</v>
      </c>
    </row>
    <row r="32" spans="1:18" ht="14.45" customHeight="1" x14ac:dyDescent="0.2">
      <c r="A32" s="571" t="s">
        <v>1033</v>
      </c>
      <c r="B32" s="572" t="s">
        <v>1034</v>
      </c>
      <c r="C32" s="572" t="s">
        <v>464</v>
      </c>
      <c r="D32" s="572" t="s">
        <v>1008</v>
      </c>
      <c r="E32" s="572" t="s">
        <v>1058</v>
      </c>
      <c r="F32" s="572" t="s">
        <v>1059</v>
      </c>
      <c r="G32" s="592">
        <v>2</v>
      </c>
      <c r="H32" s="592">
        <v>2208</v>
      </c>
      <c r="I32" s="572">
        <v>0.66068222621184924</v>
      </c>
      <c r="J32" s="572">
        <v>1104</v>
      </c>
      <c r="K32" s="592">
        <v>3</v>
      </c>
      <c r="L32" s="592">
        <v>3342</v>
      </c>
      <c r="M32" s="572">
        <v>1</v>
      </c>
      <c r="N32" s="572">
        <v>1114</v>
      </c>
      <c r="O32" s="592">
        <v>3</v>
      </c>
      <c r="P32" s="592">
        <v>3369</v>
      </c>
      <c r="Q32" s="577">
        <v>1.0080789946140036</v>
      </c>
      <c r="R32" s="593">
        <v>1123</v>
      </c>
    </row>
    <row r="33" spans="1:18" ht="14.45" customHeight="1" x14ac:dyDescent="0.2">
      <c r="A33" s="571" t="s">
        <v>1033</v>
      </c>
      <c r="B33" s="572" t="s">
        <v>1034</v>
      </c>
      <c r="C33" s="572" t="s">
        <v>464</v>
      </c>
      <c r="D33" s="572" t="s">
        <v>1008</v>
      </c>
      <c r="E33" s="572" t="s">
        <v>1060</v>
      </c>
      <c r="F33" s="572" t="s">
        <v>1061</v>
      </c>
      <c r="G33" s="592">
        <v>4</v>
      </c>
      <c r="H33" s="592">
        <v>2412</v>
      </c>
      <c r="I33" s="572">
        <v>0.96634615384615385</v>
      </c>
      <c r="J33" s="572">
        <v>603</v>
      </c>
      <c r="K33" s="592">
        <v>4</v>
      </c>
      <c r="L33" s="592">
        <v>2496</v>
      </c>
      <c r="M33" s="572">
        <v>1</v>
      </c>
      <c r="N33" s="572">
        <v>624</v>
      </c>
      <c r="O33" s="592"/>
      <c r="P33" s="592"/>
      <c r="Q33" s="577"/>
      <c r="R33" s="593"/>
    </row>
    <row r="34" spans="1:18" ht="14.45" customHeight="1" x14ac:dyDescent="0.2">
      <c r="A34" s="571" t="s">
        <v>1033</v>
      </c>
      <c r="B34" s="572" t="s">
        <v>1034</v>
      </c>
      <c r="C34" s="572" t="s">
        <v>464</v>
      </c>
      <c r="D34" s="572" t="s">
        <v>1008</v>
      </c>
      <c r="E34" s="572" t="s">
        <v>1062</v>
      </c>
      <c r="F34" s="572"/>
      <c r="G34" s="592">
        <v>79</v>
      </c>
      <c r="H34" s="592">
        <v>0</v>
      </c>
      <c r="I34" s="572"/>
      <c r="J34" s="572">
        <v>0</v>
      </c>
      <c r="K34" s="592"/>
      <c r="L34" s="592"/>
      <c r="M34" s="572"/>
      <c r="N34" s="572"/>
      <c r="O34" s="592"/>
      <c r="P34" s="592"/>
      <c r="Q34" s="577"/>
      <c r="R34" s="593"/>
    </row>
    <row r="35" spans="1:18" ht="14.45" customHeight="1" x14ac:dyDescent="0.2">
      <c r="A35" s="571" t="s">
        <v>1033</v>
      </c>
      <c r="B35" s="572" t="s">
        <v>1034</v>
      </c>
      <c r="C35" s="572" t="s">
        <v>464</v>
      </c>
      <c r="D35" s="572" t="s">
        <v>1008</v>
      </c>
      <c r="E35" s="572" t="s">
        <v>1063</v>
      </c>
      <c r="F35" s="572"/>
      <c r="G35" s="592">
        <v>69</v>
      </c>
      <c r="H35" s="592">
        <v>4149108</v>
      </c>
      <c r="I35" s="572"/>
      <c r="J35" s="572">
        <v>60132</v>
      </c>
      <c r="K35" s="592"/>
      <c r="L35" s="592"/>
      <c r="M35" s="572"/>
      <c r="N35" s="572"/>
      <c r="O35" s="592"/>
      <c r="P35" s="592"/>
      <c r="Q35" s="577"/>
      <c r="R35" s="593"/>
    </row>
    <row r="36" spans="1:18" ht="14.45" customHeight="1" x14ac:dyDescent="0.2">
      <c r="A36" s="571" t="s">
        <v>1033</v>
      </c>
      <c r="B36" s="572" t="s">
        <v>1034</v>
      </c>
      <c r="C36" s="572" t="s">
        <v>464</v>
      </c>
      <c r="D36" s="572" t="s">
        <v>1008</v>
      </c>
      <c r="E36" s="572" t="s">
        <v>1064</v>
      </c>
      <c r="F36" s="572"/>
      <c r="G36" s="592">
        <v>11</v>
      </c>
      <c r="H36" s="592">
        <v>0</v>
      </c>
      <c r="I36" s="572"/>
      <c r="J36" s="572">
        <v>0</v>
      </c>
      <c r="K36" s="592"/>
      <c r="L36" s="592"/>
      <c r="M36" s="572"/>
      <c r="N36" s="572"/>
      <c r="O36" s="592"/>
      <c r="P36" s="592"/>
      <c r="Q36" s="577"/>
      <c r="R36" s="593"/>
    </row>
    <row r="37" spans="1:18" ht="14.45" customHeight="1" x14ac:dyDescent="0.2">
      <c r="A37" s="571" t="s">
        <v>1033</v>
      </c>
      <c r="B37" s="572" t="s">
        <v>1034</v>
      </c>
      <c r="C37" s="572" t="s">
        <v>464</v>
      </c>
      <c r="D37" s="572" t="s">
        <v>1008</v>
      </c>
      <c r="E37" s="572" t="s">
        <v>1065</v>
      </c>
      <c r="F37" s="572"/>
      <c r="G37" s="592">
        <v>22</v>
      </c>
      <c r="H37" s="592">
        <v>426360</v>
      </c>
      <c r="I37" s="572"/>
      <c r="J37" s="572">
        <v>19380</v>
      </c>
      <c r="K37" s="592"/>
      <c r="L37" s="592"/>
      <c r="M37" s="572"/>
      <c r="N37" s="572"/>
      <c r="O37" s="592"/>
      <c r="P37" s="592"/>
      <c r="Q37" s="577"/>
      <c r="R37" s="593"/>
    </row>
    <row r="38" spans="1:18" ht="14.45" customHeight="1" x14ac:dyDescent="0.2">
      <c r="A38" s="571" t="s">
        <v>1033</v>
      </c>
      <c r="B38" s="572" t="s">
        <v>1034</v>
      </c>
      <c r="C38" s="572" t="s">
        <v>464</v>
      </c>
      <c r="D38" s="572" t="s">
        <v>1008</v>
      </c>
      <c r="E38" s="572" t="s">
        <v>1066</v>
      </c>
      <c r="F38" s="572" t="s">
        <v>1067</v>
      </c>
      <c r="G38" s="592"/>
      <c r="H38" s="592"/>
      <c r="I38" s="572"/>
      <c r="J38" s="572"/>
      <c r="K38" s="592">
        <v>132</v>
      </c>
      <c r="L38" s="592">
        <v>80388</v>
      </c>
      <c r="M38" s="572">
        <v>1</v>
      </c>
      <c r="N38" s="572">
        <v>609</v>
      </c>
      <c r="O38" s="592">
        <v>157</v>
      </c>
      <c r="P38" s="592">
        <v>96084</v>
      </c>
      <c r="Q38" s="577">
        <v>1.1952530228392297</v>
      </c>
      <c r="R38" s="593">
        <v>612</v>
      </c>
    </row>
    <row r="39" spans="1:18" ht="14.45" customHeight="1" x14ac:dyDescent="0.2">
      <c r="A39" s="571" t="s">
        <v>1033</v>
      </c>
      <c r="B39" s="572" t="s">
        <v>1034</v>
      </c>
      <c r="C39" s="572" t="s">
        <v>464</v>
      </c>
      <c r="D39" s="572" t="s">
        <v>1008</v>
      </c>
      <c r="E39" s="572" t="s">
        <v>1068</v>
      </c>
      <c r="F39" s="572" t="s">
        <v>1069</v>
      </c>
      <c r="G39" s="592"/>
      <c r="H39" s="592"/>
      <c r="I39" s="572"/>
      <c r="J39" s="572"/>
      <c r="K39" s="592">
        <v>108</v>
      </c>
      <c r="L39" s="592">
        <v>483840</v>
      </c>
      <c r="M39" s="572">
        <v>1</v>
      </c>
      <c r="N39" s="572">
        <v>4480</v>
      </c>
      <c r="O39" s="592">
        <v>124</v>
      </c>
      <c r="P39" s="592">
        <v>556388</v>
      </c>
      <c r="Q39" s="577">
        <v>1.1499421296296297</v>
      </c>
      <c r="R39" s="593">
        <v>4487</v>
      </c>
    </row>
    <row r="40" spans="1:18" ht="14.45" customHeight="1" x14ac:dyDescent="0.2">
      <c r="A40" s="571" t="s">
        <v>1033</v>
      </c>
      <c r="B40" s="572" t="s">
        <v>1034</v>
      </c>
      <c r="C40" s="572" t="s">
        <v>464</v>
      </c>
      <c r="D40" s="572" t="s">
        <v>1008</v>
      </c>
      <c r="E40" s="572" t="s">
        <v>1070</v>
      </c>
      <c r="F40" s="572" t="s">
        <v>1071</v>
      </c>
      <c r="G40" s="592"/>
      <c r="H40" s="592"/>
      <c r="I40" s="572"/>
      <c r="J40" s="572"/>
      <c r="K40" s="592">
        <v>694</v>
      </c>
      <c r="L40" s="592">
        <v>768258</v>
      </c>
      <c r="M40" s="572">
        <v>1</v>
      </c>
      <c r="N40" s="572">
        <v>1107</v>
      </c>
      <c r="O40" s="592">
        <v>890</v>
      </c>
      <c r="P40" s="592">
        <v>987900</v>
      </c>
      <c r="Q40" s="577">
        <v>1.2858961442640362</v>
      </c>
      <c r="R40" s="593">
        <v>1110</v>
      </c>
    </row>
    <row r="41" spans="1:18" ht="14.45" customHeight="1" x14ac:dyDescent="0.2">
      <c r="A41" s="571" t="s">
        <v>1033</v>
      </c>
      <c r="B41" s="572" t="s">
        <v>1034</v>
      </c>
      <c r="C41" s="572" t="s">
        <v>464</v>
      </c>
      <c r="D41" s="572" t="s">
        <v>1008</v>
      </c>
      <c r="E41" s="572" t="s">
        <v>1072</v>
      </c>
      <c r="F41" s="572" t="s">
        <v>1073</v>
      </c>
      <c r="G41" s="592"/>
      <c r="H41" s="592"/>
      <c r="I41" s="572"/>
      <c r="J41" s="572"/>
      <c r="K41" s="592">
        <v>368</v>
      </c>
      <c r="L41" s="592">
        <v>2734240</v>
      </c>
      <c r="M41" s="572">
        <v>1</v>
      </c>
      <c r="N41" s="572">
        <v>7430</v>
      </c>
      <c r="O41" s="592">
        <v>358</v>
      </c>
      <c r="P41" s="592">
        <v>2666026</v>
      </c>
      <c r="Q41" s="577">
        <v>0.9750519339926268</v>
      </c>
      <c r="R41" s="593">
        <v>7447</v>
      </c>
    </row>
    <row r="42" spans="1:18" ht="14.45" customHeight="1" x14ac:dyDescent="0.2">
      <c r="A42" s="571" t="s">
        <v>1033</v>
      </c>
      <c r="B42" s="572" t="s">
        <v>1034</v>
      </c>
      <c r="C42" s="572" t="s">
        <v>464</v>
      </c>
      <c r="D42" s="572" t="s">
        <v>1008</v>
      </c>
      <c r="E42" s="572" t="s">
        <v>1074</v>
      </c>
      <c r="F42" s="572" t="s">
        <v>1075</v>
      </c>
      <c r="G42" s="592"/>
      <c r="H42" s="592"/>
      <c r="I42" s="572"/>
      <c r="J42" s="572"/>
      <c r="K42" s="592">
        <v>604</v>
      </c>
      <c r="L42" s="592">
        <v>2316340</v>
      </c>
      <c r="M42" s="572">
        <v>1</v>
      </c>
      <c r="N42" s="572">
        <v>3835</v>
      </c>
      <c r="O42" s="592">
        <v>99</v>
      </c>
      <c r="P42" s="592">
        <v>380061</v>
      </c>
      <c r="Q42" s="577">
        <v>0.16407824412650993</v>
      </c>
      <c r="R42" s="593">
        <v>3839</v>
      </c>
    </row>
    <row r="43" spans="1:18" ht="14.45" customHeight="1" x14ac:dyDescent="0.2">
      <c r="A43" s="571" t="s">
        <v>1033</v>
      </c>
      <c r="B43" s="572" t="s">
        <v>1034</v>
      </c>
      <c r="C43" s="572" t="s">
        <v>464</v>
      </c>
      <c r="D43" s="572" t="s">
        <v>1008</v>
      </c>
      <c r="E43" s="572" t="s">
        <v>1076</v>
      </c>
      <c r="F43" s="572" t="s">
        <v>1077</v>
      </c>
      <c r="G43" s="592"/>
      <c r="H43" s="592"/>
      <c r="I43" s="572"/>
      <c r="J43" s="572"/>
      <c r="K43" s="592">
        <v>65</v>
      </c>
      <c r="L43" s="592">
        <v>155675</v>
      </c>
      <c r="M43" s="572">
        <v>1</v>
      </c>
      <c r="N43" s="572">
        <v>2395</v>
      </c>
      <c r="O43" s="592">
        <v>535</v>
      </c>
      <c r="P43" s="592">
        <v>1283465</v>
      </c>
      <c r="Q43" s="577">
        <v>8.244515818211017</v>
      </c>
      <c r="R43" s="593">
        <v>2399</v>
      </c>
    </row>
    <row r="44" spans="1:18" ht="14.45" customHeight="1" x14ac:dyDescent="0.2">
      <c r="A44" s="571" t="s">
        <v>1033</v>
      </c>
      <c r="B44" s="572" t="s">
        <v>1034</v>
      </c>
      <c r="C44" s="572" t="s">
        <v>464</v>
      </c>
      <c r="D44" s="572" t="s">
        <v>1008</v>
      </c>
      <c r="E44" s="572" t="s">
        <v>1078</v>
      </c>
      <c r="F44" s="572" t="s">
        <v>1079</v>
      </c>
      <c r="G44" s="592"/>
      <c r="H44" s="592"/>
      <c r="I44" s="572"/>
      <c r="J44" s="572"/>
      <c r="K44" s="592">
        <v>23</v>
      </c>
      <c r="L44" s="592">
        <v>816477</v>
      </c>
      <c r="M44" s="572">
        <v>1</v>
      </c>
      <c r="N44" s="572">
        <v>35499</v>
      </c>
      <c r="O44" s="592">
        <v>8</v>
      </c>
      <c r="P44" s="592">
        <v>284352</v>
      </c>
      <c r="Q44" s="577">
        <v>0.34826700568417729</v>
      </c>
      <c r="R44" s="593">
        <v>35544</v>
      </c>
    </row>
    <row r="45" spans="1:18" ht="14.45" customHeight="1" x14ac:dyDescent="0.2">
      <c r="A45" s="571" t="s">
        <v>1033</v>
      </c>
      <c r="B45" s="572" t="s">
        <v>1034</v>
      </c>
      <c r="C45" s="572" t="s">
        <v>464</v>
      </c>
      <c r="D45" s="572" t="s">
        <v>1008</v>
      </c>
      <c r="E45" s="572" t="s">
        <v>1080</v>
      </c>
      <c r="F45" s="572" t="s">
        <v>1081</v>
      </c>
      <c r="G45" s="592"/>
      <c r="H45" s="592"/>
      <c r="I45" s="572"/>
      <c r="J45" s="572"/>
      <c r="K45" s="592">
        <v>11</v>
      </c>
      <c r="L45" s="592">
        <v>96866</v>
      </c>
      <c r="M45" s="572">
        <v>1</v>
      </c>
      <c r="N45" s="572">
        <v>8806</v>
      </c>
      <c r="O45" s="592">
        <v>7</v>
      </c>
      <c r="P45" s="592">
        <v>61691</v>
      </c>
      <c r="Q45" s="577">
        <v>0.63686948981066627</v>
      </c>
      <c r="R45" s="593">
        <v>8813</v>
      </c>
    </row>
    <row r="46" spans="1:18" ht="14.45" customHeight="1" x14ac:dyDescent="0.2">
      <c r="A46" s="571" t="s">
        <v>1033</v>
      </c>
      <c r="B46" s="572" t="s">
        <v>1034</v>
      </c>
      <c r="C46" s="572" t="s">
        <v>464</v>
      </c>
      <c r="D46" s="572" t="s">
        <v>1008</v>
      </c>
      <c r="E46" s="572" t="s">
        <v>1082</v>
      </c>
      <c r="F46" s="572" t="s">
        <v>1083</v>
      </c>
      <c r="G46" s="592"/>
      <c r="H46" s="592"/>
      <c r="I46" s="572"/>
      <c r="J46" s="572"/>
      <c r="K46" s="592">
        <v>12</v>
      </c>
      <c r="L46" s="592">
        <v>120000</v>
      </c>
      <c r="M46" s="572">
        <v>1</v>
      </c>
      <c r="N46" s="572">
        <v>10000</v>
      </c>
      <c r="O46" s="592">
        <v>52</v>
      </c>
      <c r="P46" s="592">
        <v>520000</v>
      </c>
      <c r="Q46" s="577">
        <v>4.333333333333333</v>
      </c>
      <c r="R46" s="593">
        <v>10000</v>
      </c>
    </row>
    <row r="47" spans="1:18" ht="14.45" customHeight="1" x14ac:dyDescent="0.2">
      <c r="A47" s="571" t="s">
        <v>1033</v>
      </c>
      <c r="B47" s="572" t="s">
        <v>1034</v>
      </c>
      <c r="C47" s="572" t="s">
        <v>464</v>
      </c>
      <c r="D47" s="572" t="s">
        <v>1008</v>
      </c>
      <c r="E47" s="572" t="s">
        <v>1084</v>
      </c>
      <c r="F47" s="572" t="s">
        <v>1085</v>
      </c>
      <c r="G47" s="592"/>
      <c r="H47" s="592"/>
      <c r="I47" s="572"/>
      <c r="J47" s="572"/>
      <c r="K47" s="592">
        <v>163</v>
      </c>
      <c r="L47" s="592">
        <v>1754966.67</v>
      </c>
      <c r="M47" s="572">
        <v>1</v>
      </c>
      <c r="N47" s="572">
        <v>10766.666687116563</v>
      </c>
      <c r="O47" s="592">
        <v>209</v>
      </c>
      <c r="P47" s="592">
        <v>2250233.3499999996</v>
      </c>
      <c r="Q47" s="577">
        <v>1.2822085960185214</v>
      </c>
      <c r="R47" s="593">
        <v>10766.666746411482</v>
      </c>
    </row>
    <row r="48" spans="1:18" ht="14.45" customHeight="1" x14ac:dyDescent="0.2">
      <c r="A48" s="571" t="s">
        <v>1033</v>
      </c>
      <c r="B48" s="572" t="s">
        <v>1034</v>
      </c>
      <c r="C48" s="572" t="s">
        <v>464</v>
      </c>
      <c r="D48" s="572" t="s">
        <v>1008</v>
      </c>
      <c r="E48" s="572" t="s">
        <v>1086</v>
      </c>
      <c r="F48" s="572" t="s">
        <v>1087</v>
      </c>
      <c r="G48" s="592"/>
      <c r="H48" s="592"/>
      <c r="I48" s="572"/>
      <c r="J48" s="572"/>
      <c r="K48" s="592">
        <v>80</v>
      </c>
      <c r="L48" s="592">
        <v>666666.65</v>
      </c>
      <c r="M48" s="572">
        <v>1</v>
      </c>
      <c r="N48" s="572">
        <v>8333.333125000001</v>
      </c>
      <c r="O48" s="592">
        <v>95</v>
      </c>
      <c r="P48" s="592">
        <v>791666.65999999992</v>
      </c>
      <c r="Q48" s="577">
        <v>1.1875000196875003</v>
      </c>
      <c r="R48" s="593">
        <v>8333.3332631578942</v>
      </c>
    </row>
    <row r="49" spans="1:18" ht="14.45" customHeight="1" x14ac:dyDescent="0.2">
      <c r="A49" s="571" t="s">
        <v>1033</v>
      </c>
      <c r="B49" s="572" t="s">
        <v>1034</v>
      </c>
      <c r="C49" s="572" t="s">
        <v>464</v>
      </c>
      <c r="D49" s="572" t="s">
        <v>1008</v>
      </c>
      <c r="E49" s="572" t="s">
        <v>1031</v>
      </c>
      <c r="F49" s="572" t="s">
        <v>1032</v>
      </c>
      <c r="G49" s="592"/>
      <c r="H49" s="592"/>
      <c r="I49" s="572"/>
      <c r="J49" s="572"/>
      <c r="K49" s="592">
        <v>121</v>
      </c>
      <c r="L49" s="592">
        <v>0</v>
      </c>
      <c r="M49" s="572"/>
      <c r="N49" s="572">
        <v>0</v>
      </c>
      <c r="O49" s="592">
        <v>292</v>
      </c>
      <c r="P49" s="592">
        <v>0</v>
      </c>
      <c r="Q49" s="577"/>
      <c r="R49" s="593">
        <v>0</v>
      </c>
    </row>
    <row r="50" spans="1:18" ht="14.45" customHeight="1" x14ac:dyDescent="0.2">
      <c r="A50" s="571" t="s">
        <v>1033</v>
      </c>
      <c r="B50" s="572" t="s">
        <v>1034</v>
      </c>
      <c r="C50" s="572" t="s">
        <v>464</v>
      </c>
      <c r="D50" s="572" t="s">
        <v>1008</v>
      </c>
      <c r="E50" s="572" t="s">
        <v>1088</v>
      </c>
      <c r="F50" s="572" t="s">
        <v>1089</v>
      </c>
      <c r="G50" s="592"/>
      <c r="H50" s="592"/>
      <c r="I50" s="572"/>
      <c r="J50" s="572"/>
      <c r="K50" s="592">
        <v>21</v>
      </c>
      <c r="L50" s="592">
        <v>173250</v>
      </c>
      <c r="M50" s="572">
        <v>1</v>
      </c>
      <c r="N50" s="572">
        <v>8250</v>
      </c>
      <c r="O50" s="592">
        <v>143</v>
      </c>
      <c r="P50" s="592">
        <v>1179750</v>
      </c>
      <c r="Q50" s="577">
        <v>6.8095238095238093</v>
      </c>
      <c r="R50" s="593">
        <v>8250</v>
      </c>
    </row>
    <row r="51" spans="1:18" ht="14.45" customHeight="1" x14ac:dyDescent="0.2">
      <c r="A51" s="571" t="s">
        <v>1033</v>
      </c>
      <c r="B51" s="572" t="s">
        <v>1034</v>
      </c>
      <c r="C51" s="572" t="s">
        <v>464</v>
      </c>
      <c r="D51" s="572" t="s">
        <v>1008</v>
      </c>
      <c r="E51" s="572" t="s">
        <v>1090</v>
      </c>
      <c r="F51" s="572" t="s">
        <v>1091</v>
      </c>
      <c r="G51" s="592"/>
      <c r="H51" s="592"/>
      <c r="I51" s="572"/>
      <c r="J51" s="572"/>
      <c r="K51" s="592">
        <v>12</v>
      </c>
      <c r="L51" s="592">
        <v>0</v>
      </c>
      <c r="M51" s="572"/>
      <c r="N51" s="572">
        <v>0</v>
      </c>
      <c r="O51" s="592">
        <v>13</v>
      </c>
      <c r="P51" s="592">
        <v>0</v>
      </c>
      <c r="Q51" s="577"/>
      <c r="R51" s="593">
        <v>0</v>
      </c>
    </row>
    <row r="52" spans="1:18" ht="14.45" customHeight="1" x14ac:dyDescent="0.2">
      <c r="A52" s="571" t="s">
        <v>1033</v>
      </c>
      <c r="B52" s="572" t="s">
        <v>1034</v>
      </c>
      <c r="C52" s="572" t="s">
        <v>464</v>
      </c>
      <c r="D52" s="572" t="s">
        <v>1008</v>
      </c>
      <c r="E52" s="572" t="s">
        <v>1092</v>
      </c>
      <c r="F52" s="572" t="s">
        <v>1093</v>
      </c>
      <c r="G52" s="592"/>
      <c r="H52" s="592"/>
      <c r="I52" s="572"/>
      <c r="J52" s="572"/>
      <c r="K52" s="592">
        <v>0</v>
      </c>
      <c r="L52" s="592">
        <v>0</v>
      </c>
      <c r="M52" s="572"/>
      <c r="N52" s="572"/>
      <c r="O52" s="592"/>
      <c r="P52" s="592"/>
      <c r="Q52" s="577"/>
      <c r="R52" s="593"/>
    </row>
    <row r="53" spans="1:18" ht="14.45" customHeight="1" x14ac:dyDescent="0.2">
      <c r="A53" s="571" t="s">
        <v>1033</v>
      </c>
      <c r="B53" s="572" t="s">
        <v>1034</v>
      </c>
      <c r="C53" s="572" t="s">
        <v>464</v>
      </c>
      <c r="D53" s="572" t="s">
        <v>1008</v>
      </c>
      <c r="E53" s="572" t="s">
        <v>1094</v>
      </c>
      <c r="F53" s="572" t="s">
        <v>1095</v>
      </c>
      <c r="G53" s="592"/>
      <c r="H53" s="592"/>
      <c r="I53" s="572"/>
      <c r="J53" s="572"/>
      <c r="K53" s="592">
        <v>17</v>
      </c>
      <c r="L53" s="592">
        <v>519444.48000000004</v>
      </c>
      <c r="M53" s="572">
        <v>1</v>
      </c>
      <c r="N53" s="572">
        <v>30555.557647058828</v>
      </c>
      <c r="O53" s="592">
        <v>15</v>
      </c>
      <c r="P53" s="592">
        <v>458333.35</v>
      </c>
      <c r="Q53" s="577">
        <v>0.88235291286568285</v>
      </c>
      <c r="R53" s="593">
        <v>30555.556666666664</v>
      </c>
    </row>
    <row r="54" spans="1:18" ht="14.45" customHeight="1" x14ac:dyDescent="0.2">
      <c r="A54" s="571" t="s">
        <v>1033</v>
      </c>
      <c r="B54" s="572" t="s">
        <v>1034</v>
      </c>
      <c r="C54" s="572" t="s">
        <v>464</v>
      </c>
      <c r="D54" s="572" t="s">
        <v>1008</v>
      </c>
      <c r="E54" s="572" t="s">
        <v>1096</v>
      </c>
      <c r="F54" s="572" t="s">
        <v>1097</v>
      </c>
      <c r="G54" s="592"/>
      <c r="H54" s="592"/>
      <c r="I54" s="572"/>
      <c r="J54" s="572"/>
      <c r="K54" s="592">
        <v>23</v>
      </c>
      <c r="L54" s="592">
        <v>97980</v>
      </c>
      <c r="M54" s="572">
        <v>1</v>
      </c>
      <c r="N54" s="572">
        <v>4260</v>
      </c>
      <c r="O54" s="592">
        <v>17</v>
      </c>
      <c r="P54" s="592">
        <v>72420</v>
      </c>
      <c r="Q54" s="577">
        <v>0.73913043478260865</v>
      </c>
      <c r="R54" s="593">
        <v>4260</v>
      </c>
    </row>
    <row r="55" spans="1:18" ht="14.45" customHeight="1" x14ac:dyDescent="0.2">
      <c r="A55" s="571" t="s">
        <v>1033</v>
      </c>
      <c r="B55" s="572" t="s">
        <v>1034</v>
      </c>
      <c r="C55" s="572" t="s">
        <v>464</v>
      </c>
      <c r="D55" s="572" t="s">
        <v>1008</v>
      </c>
      <c r="E55" s="572" t="s">
        <v>1098</v>
      </c>
      <c r="F55" s="572" t="s">
        <v>1099</v>
      </c>
      <c r="G55" s="592"/>
      <c r="H55" s="592"/>
      <c r="I55" s="572"/>
      <c r="J55" s="572"/>
      <c r="K55" s="592">
        <v>16</v>
      </c>
      <c r="L55" s="592">
        <v>85155.55</v>
      </c>
      <c r="M55" s="572">
        <v>1</v>
      </c>
      <c r="N55" s="572">
        <v>5322.2218750000002</v>
      </c>
      <c r="O55" s="592">
        <v>25</v>
      </c>
      <c r="P55" s="592">
        <v>133055.54999999999</v>
      </c>
      <c r="Q55" s="577">
        <v>1.5625000366975492</v>
      </c>
      <c r="R55" s="593">
        <v>5322.2219999999998</v>
      </c>
    </row>
    <row r="56" spans="1:18" ht="14.45" customHeight="1" x14ac:dyDescent="0.2">
      <c r="A56" s="571" t="s">
        <v>1033</v>
      </c>
      <c r="B56" s="572" t="s">
        <v>1034</v>
      </c>
      <c r="C56" s="572" t="s">
        <v>464</v>
      </c>
      <c r="D56" s="572" t="s">
        <v>1008</v>
      </c>
      <c r="E56" s="572" t="s">
        <v>1100</v>
      </c>
      <c r="F56" s="572" t="s">
        <v>1101</v>
      </c>
      <c r="G56" s="592"/>
      <c r="H56" s="592"/>
      <c r="I56" s="572"/>
      <c r="J56" s="572"/>
      <c r="K56" s="592">
        <v>70</v>
      </c>
      <c r="L56" s="592">
        <v>3080000</v>
      </c>
      <c r="M56" s="572">
        <v>1</v>
      </c>
      <c r="N56" s="572">
        <v>44000</v>
      </c>
      <c r="O56" s="592">
        <v>151</v>
      </c>
      <c r="P56" s="592">
        <v>6644000</v>
      </c>
      <c r="Q56" s="577">
        <v>2.157142857142857</v>
      </c>
      <c r="R56" s="593">
        <v>44000</v>
      </c>
    </row>
    <row r="57" spans="1:18" ht="14.45" customHeight="1" x14ac:dyDescent="0.2">
      <c r="A57" s="571" t="s">
        <v>1033</v>
      </c>
      <c r="B57" s="572" t="s">
        <v>1034</v>
      </c>
      <c r="C57" s="572" t="s">
        <v>464</v>
      </c>
      <c r="D57" s="572" t="s">
        <v>1008</v>
      </c>
      <c r="E57" s="572" t="s">
        <v>1102</v>
      </c>
      <c r="F57" s="572" t="s">
        <v>1103</v>
      </c>
      <c r="G57" s="592"/>
      <c r="H57" s="592"/>
      <c r="I57" s="572"/>
      <c r="J57" s="572"/>
      <c r="K57" s="592"/>
      <c r="L57" s="592"/>
      <c r="M57" s="572"/>
      <c r="N57" s="572"/>
      <c r="O57" s="592">
        <v>2</v>
      </c>
      <c r="P57" s="592">
        <v>79594</v>
      </c>
      <c r="Q57" s="577"/>
      <c r="R57" s="593">
        <v>39797</v>
      </c>
    </row>
    <row r="58" spans="1:18" ht="14.45" customHeight="1" x14ac:dyDescent="0.2">
      <c r="A58" s="571" t="s">
        <v>1033</v>
      </c>
      <c r="B58" s="572" t="s">
        <v>1034</v>
      </c>
      <c r="C58" s="572" t="s">
        <v>464</v>
      </c>
      <c r="D58" s="572" t="s">
        <v>1008</v>
      </c>
      <c r="E58" s="572" t="s">
        <v>1104</v>
      </c>
      <c r="F58" s="572"/>
      <c r="G58" s="592"/>
      <c r="H58" s="592"/>
      <c r="I58" s="572"/>
      <c r="J58" s="572"/>
      <c r="K58" s="592"/>
      <c r="L58" s="592"/>
      <c r="M58" s="572"/>
      <c r="N58" s="572"/>
      <c r="O58" s="592">
        <v>1</v>
      </c>
      <c r="P58" s="592">
        <v>31867</v>
      </c>
      <c r="Q58" s="577"/>
      <c r="R58" s="593">
        <v>31867</v>
      </c>
    </row>
    <row r="59" spans="1:18" ht="14.45" customHeight="1" thickBot="1" x14ac:dyDescent="0.25">
      <c r="A59" s="579" t="s">
        <v>1033</v>
      </c>
      <c r="B59" s="580" t="s">
        <v>1034</v>
      </c>
      <c r="C59" s="580" t="s">
        <v>464</v>
      </c>
      <c r="D59" s="580" t="s">
        <v>1008</v>
      </c>
      <c r="E59" s="580" t="s">
        <v>1105</v>
      </c>
      <c r="F59" s="580" t="s">
        <v>1106</v>
      </c>
      <c r="G59" s="594"/>
      <c r="H59" s="594"/>
      <c r="I59" s="580"/>
      <c r="J59" s="580"/>
      <c r="K59" s="594">
        <v>1</v>
      </c>
      <c r="L59" s="594">
        <v>8600</v>
      </c>
      <c r="M59" s="580">
        <v>1</v>
      </c>
      <c r="N59" s="580">
        <v>8600</v>
      </c>
      <c r="O59" s="594"/>
      <c r="P59" s="594"/>
      <c r="Q59" s="585"/>
      <c r="R59" s="595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D2644500-5BD8-4E28-A85E-6245F1B1C0C8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1108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24276</v>
      </c>
      <c r="I3" s="103">
        <f t="shared" si="0"/>
        <v>45355609.009999998</v>
      </c>
      <c r="J3" s="74"/>
      <c r="K3" s="74"/>
      <c r="L3" s="103">
        <f t="shared" si="0"/>
        <v>11784</v>
      </c>
      <c r="M3" s="103">
        <f t="shared" si="0"/>
        <v>23693299.310000002</v>
      </c>
      <c r="N3" s="74"/>
      <c r="O3" s="74"/>
      <c r="P3" s="103">
        <f t="shared" si="0"/>
        <v>13619</v>
      </c>
      <c r="Q3" s="103">
        <f t="shared" si="0"/>
        <v>28915835.650000006</v>
      </c>
      <c r="R3" s="75">
        <f>IF(M3=0,0,Q3/M3)</f>
        <v>1.2204225030743514</v>
      </c>
      <c r="S3" s="104">
        <f>IF(P3=0,0,Q3/P3)</f>
        <v>2123.198153315222</v>
      </c>
    </row>
    <row r="4" spans="1:19" ht="14.45" customHeight="1" x14ac:dyDescent="0.2">
      <c r="A4" s="446" t="s">
        <v>207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42"/>
      <c r="B5" s="642"/>
      <c r="C5" s="643"/>
      <c r="D5" s="652"/>
      <c r="E5" s="644"/>
      <c r="F5" s="645"/>
      <c r="G5" s="646"/>
      <c r="H5" s="647" t="s">
        <v>71</v>
      </c>
      <c r="I5" s="648" t="s">
        <v>14</v>
      </c>
      <c r="J5" s="649"/>
      <c r="K5" s="649"/>
      <c r="L5" s="647" t="s">
        <v>71</v>
      </c>
      <c r="M5" s="648" t="s">
        <v>14</v>
      </c>
      <c r="N5" s="649"/>
      <c r="O5" s="649"/>
      <c r="P5" s="647" t="s">
        <v>71</v>
      </c>
      <c r="Q5" s="648" t="s">
        <v>14</v>
      </c>
      <c r="R5" s="650"/>
      <c r="S5" s="651"/>
    </row>
    <row r="6" spans="1:19" ht="14.45" customHeight="1" x14ac:dyDescent="0.2">
      <c r="A6" s="564" t="s">
        <v>1006</v>
      </c>
      <c r="B6" s="565" t="s">
        <v>1007</v>
      </c>
      <c r="C6" s="565" t="s">
        <v>459</v>
      </c>
      <c r="D6" s="565" t="s">
        <v>1004</v>
      </c>
      <c r="E6" s="565" t="s">
        <v>1008</v>
      </c>
      <c r="F6" s="565" t="s">
        <v>1009</v>
      </c>
      <c r="G6" s="565" t="s">
        <v>1010</v>
      </c>
      <c r="H6" s="116">
        <v>1</v>
      </c>
      <c r="I6" s="116">
        <v>37</v>
      </c>
      <c r="J6" s="565"/>
      <c r="K6" s="565">
        <v>37</v>
      </c>
      <c r="L6" s="116"/>
      <c r="M6" s="116"/>
      <c r="N6" s="565"/>
      <c r="O6" s="565"/>
      <c r="P6" s="116"/>
      <c r="Q6" s="116"/>
      <c r="R6" s="570"/>
      <c r="S6" s="591"/>
    </row>
    <row r="7" spans="1:19" ht="14.45" customHeight="1" x14ac:dyDescent="0.2">
      <c r="A7" s="571" t="s">
        <v>1006</v>
      </c>
      <c r="B7" s="572" t="s">
        <v>1011</v>
      </c>
      <c r="C7" s="572" t="s">
        <v>459</v>
      </c>
      <c r="D7" s="572" t="s">
        <v>1000</v>
      </c>
      <c r="E7" s="572" t="s">
        <v>1008</v>
      </c>
      <c r="F7" s="572" t="s">
        <v>1012</v>
      </c>
      <c r="G7" s="572" t="s">
        <v>1013</v>
      </c>
      <c r="H7" s="592">
        <v>66</v>
      </c>
      <c r="I7" s="592">
        <v>4356</v>
      </c>
      <c r="J7" s="572">
        <v>1.0476190476190477</v>
      </c>
      <c r="K7" s="572">
        <v>66</v>
      </c>
      <c r="L7" s="592">
        <v>63</v>
      </c>
      <c r="M7" s="592">
        <v>4158</v>
      </c>
      <c r="N7" s="572">
        <v>1</v>
      </c>
      <c r="O7" s="572">
        <v>66</v>
      </c>
      <c r="P7" s="592">
        <v>115</v>
      </c>
      <c r="Q7" s="592">
        <v>7705</v>
      </c>
      <c r="R7" s="577">
        <v>1.8530543530543531</v>
      </c>
      <c r="S7" s="593">
        <v>67</v>
      </c>
    </row>
    <row r="8" spans="1:19" ht="14.45" customHeight="1" x14ac:dyDescent="0.2">
      <c r="A8" s="571" t="s">
        <v>1006</v>
      </c>
      <c r="B8" s="572" t="s">
        <v>1011</v>
      </c>
      <c r="C8" s="572" t="s">
        <v>459</v>
      </c>
      <c r="D8" s="572" t="s">
        <v>1000</v>
      </c>
      <c r="E8" s="572" t="s">
        <v>1008</v>
      </c>
      <c r="F8" s="572" t="s">
        <v>1009</v>
      </c>
      <c r="G8" s="572" t="s">
        <v>1010</v>
      </c>
      <c r="H8" s="592">
        <v>158</v>
      </c>
      <c r="I8" s="592">
        <v>5846</v>
      </c>
      <c r="J8" s="572">
        <v>0.99371069182389937</v>
      </c>
      <c r="K8" s="572">
        <v>37</v>
      </c>
      <c r="L8" s="592">
        <v>159</v>
      </c>
      <c r="M8" s="592">
        <v>5883</v>
      </c>
      <c r="N8" s="572">
        <v>1</v>
      </c>
      <c r="O8" s="572">
        <v>37</v>
      </c>
      <c r="P8" s="592">
        <v>209</v>
      </c>
      <c r="Q8" s="592">
        <v>7942</v>
      </c>
      <c r="R8" s="577">
        <v>1.3499915009348971</v>
      </c>
      <c r="S8" s="593">
        <v>38</v>
      </c>
    </row>
    <row r="9" spans="1:19" ht="14.45" customHeight="1" x14ac:dyDescent="0.2">
      <c r="A9" s="571" t="s">
        <v>1006</v>
      </c>
      <c r="B9" s="572" t="s">
        <v>1011</v>
      </c>
      <c r="C9" s="572" t="s">
        <v>459</v>
      </c>
      <c r="D9" s="572" t="s">
        <v>1000</v>
      </c>
      <c r="E9" s="572" t="s">
        <v>1008</v>
      </c>
      <c r="F9" s="572" t="s">
        <v>1014</v>
      </c>
      <c r="G9" s="572" t="s">
        <v>1015</v>
      </c>
      <c r="H9" s="592">
        <v>658</v>
      </c>
      <c r="I9" s="592">
        <v>1631840</v>
      </c>
      <c r="J9" s="572">
        <v>1.014205237590927</v>
      </c>
      <c r="K9" s="572">
        <v>2480</v>
      </c>
      <c r="L9" s="592">
        <v>648</v>
      </c>
      <c r="M9" s="592">
        <v>1608984</v>
      </c>
      <c r="N9" s="572">
        <v>1</v>
      </c>
      <c r="O9" s="572">
        <v>2483</v>
      </c>
      <c r="P9" s="592">
        <v>786</v>
      </c>
      <c r="Q9" s="592">
        <v>1963428</v>
      </c>
      <c r="R9" s="577">
        <v>1.2202905684581078</v>
      </c>
      <c r="S9" s="593">
        <v>2498</v>
      </c>
    </row>
    <row r="10" spans="1:19" ht="14.45" customHeight="1" x14ac:dyDescent="0.2">
      <c r="A10" s="571" t="s">
        <v>1006</v>
      </c>
      <c r="B10" s="572" t="s">
        <v>1011</v>
      </c>
      <c r="C10" s="572" t="s">
        <v>459</v>
      </c>
      <c r="D10" s="572" t="s">
        <v>1000</v>
      </c>
      <c r="E10" s="572" t="s">
        <v>1008</v>
      </c>
      <c r="F10" s="572" t="s">
        <v>1016</v>
      </c>
      <c r="G10" s="572" t="s">
        <v>1017</v>
      </c>
      <c r="H10" s="592">
        <v>12</v>
      </c>
      <c r="I10" s="592">
        <v>4164</v>
      </c>
      <c r="J10" s="572">
        <v>9.5238095238095233E-2</v>
      </c>
      <c r="K10" s="572">
        <v>347</v>
      </c>
      <c r="L10" s="592">
        <v>126</v>
      </c>
      <c r="M10" s="592">
        <v>43722</v>
      </c>
      <c r="N10" s="572">
        <v>1</v>
      </c>
      <c r="O10" s="572">
        <v>347</v>
      </c>
      <c r="P10" s="592">
        <v>134</v>
      </c>
      <c r="Q10" s="592">
        <v>46900</v>
      </c>
      <c r="R10" s="577">
        <v>1.0726865193723982</v>
      </c>
      <c r="S10" s="593">
        <v>350</v>
      </c>
    </row>
    <row r="11" spans="1:19" ht="14.45" customHeight="1" x14ac:dyDescent="0.2">
      <c r="A11" s="571" t="s">
        <v>1006</v>
      </c>
      <c r="B11" s="572" t="s">
        <v>1011</v>
      </c>
      <c r="C11" s="572" t="s">
        <v>459</v>
      </c>
      <c r="D11" s="572" t="s">
        <v>1000</v>
      </c>
      <c r="E11" s="572" t="s">
        <v>1008</v>
      </c>
      <c r="F11" s="572" t="s">
        <v>1018</v>
      </c>
      <c r="G11" s="572" t="s">
        <v>1019</v>
      </c>
      <c r="H11" s="592">
        <v>1210</v>
      </c>
      <c r="I11" s="592">
        <v>424710</v>
      </c>
      <c r="J11" s="572">
        <v>0.9821428571428571</v>
      </c>
      <c r="K11" s="572">
        <v>351</v>
      </c>
      <c r="L11" s="592">
        <v>1232</v>
      </c>
      <c r="M11" s="592">
        <v>432432</v>
      </c>
      <c r="N11" s="572">
        <v>1</v>
      </c>
      <c r="O11" s="572">
        <v>351</v>
      </c>
      <c r="P11" s="592">
        <v>1507</v>
      </c>
      <c r="Q11" s="592">
        <v>533478</v>
      </c>
      <c r="R11" s="577">
        <v>1.2336691086691087</v>
      </c>
      <c r="S11" s="593">
        <v>354</v>
      </c>
    </row>
    <row r="12" spans="1:19" ht="14.45" customHeight="1" x14ac:dyDescent="0.2">
      <c r="A12" s="571" t="s">
        <v>1006</v>
      </c>
      <c r="B12" s="572" t="s">
        <v>1011</v>
      </c>
      <c r="C12" s="572" t="s">
        <v>459</v>
      </c>
      <c r="D12" s="572" t="s">
        <v>1000</v>
      </c>
      <c r="E12" s="572" t="s">
        <v>1008</v>
      </c>
      <c r="F12" s="572" t="s">
        <v>1020</v>
      </c>
      <c r="G12" s="572" t="s">
        <v>1021</v>
      </c>
      <c r="H12" s="592">
        <v>2647</v>
      </c>
      <c r="I12" s="592">
        <v>88233.010000000126</v>
      </c>
      <c r="J12" s="572">
        <v>1.1380064684748261</v>
      </c>
      <c r="K12" s="572">
        <v>33.33321118247077</v>
      </c>
      <c r="L12" s="592">
        <v>2326</v>
      </c>
      <c r="M12" s="592">
        <v>77532.960000000152</v>
      </c>
      <c r="N12" s="572">
        <v>1</v>
      </c>
      <c r="O12" s="572">
        <v>33.333172828890866</v>
      </c>
      <c r="P12" s="592">
        <v>2517</v>
      </c>
      <c r="Q12" s="592">
        <v>83899.740000000107</v>
      </c>
      <c r="R12" s="577">
        <v>1.0821170764020869</v>
      </c>
      <c r="S12" s="593">
        <v>33.333230035756898</v>
      </c>
    </row>
    <row r="13" spans="1:19" ht="14.45" customHeight="1" x14ac:dyDescent="0.2">
      <c r="A13" s="571" t="s">
        <v>1006</v>
      </c>
      <c r="B13" s="572" t="s">
        <v>1011</v>
      </c>
      <c r="C13" s="572" t="s">
        <v>459</v>
      </c>
      <c r="D13" s="572" t="s">
        <v>1000</v>
      </c>
      <c r="E13" s="572" t="s">
        <v>1008</v>
      </c>
      <c r="F13" s="572" t="s">
        <v>1022</v>
      </c>
      <c r="G13" s="572" t="s">
        <v>1023</v>
      </c>
      <c r="H13" s="592">
        <v>1348</v>
      </c>
      <c r="I13" s="592">
        <v>2048960</v>
      </c>
      <c r="J13" s="572">
        <v>0.9322913064527284</v>
      </c>
      <c r="K13" s="572">
        <v>1520</v>
      </c>
      <c r="L13" s="592">
        <v>1444</v>
      </c>
      <c r="M13" s="592">
        <v>2197768</v>
      </c>
      <c r="N13" s="572">
        <v>1</v>
      </c>
      <c r="O13" s="572">
        <v>1522</v>
      </c>
      <c r="P13" s="592">
        <v>1658</v>
      </c>
      <c r="Q13" s="592">
        <v>2535082</v>
      </c>
      <c r="R13" s="577">
        <v>1.153480258152817</v>
      </c>
      <c r="S13" s="593">
        <v>1529</v>
      </c>
    </row>
    <row r="14" spans="1:19" ht="14.45" customHeight="1" x14ac:dyDescent="0.2">
      <c r="A14" s="571" t="s">
        <v>1006</v>
      </c>
      <c r="B14" s="572" t="s">
        <v>1011</v>
      </c>
      <c r="C14" s="572" t="s">
        <v>459</v>
      </c>
      <c r="D14" s="572" t="s">
        <v>1000</v>
      </c>
      <c r="E14" s="572" t="s">
        <v>1008</v>
      </c>
      <c r="F14" s="572" t="s">
        <v>1024</v>
      </c>
      <c r="G14" s="572" t="s">
        <v>1025</v>
      </c>
      <c r="H14" s="592">
        <v>267</v>
      </c>
      <c r="I14" s="592">
        <v>30972</v>
      </c>
      <c r="J14" s="572">
        <v>1.0511811023622046</v>
      </c>
      <c r="K14" s="572">
        <v>116</v>
      </c>
      <c r="L14" s="592">
        <v>254</v>
      </c>
      <c r="M14" s="592">
        <v>29464</v>
      </c>
      <c r="N14" s="572">
        <v>1</v>
      </c>
      <c r="O14" s="572">
        <v>116</v>
      </c>
      <c r="P14" s="592">
        <v>329</v>
      </c>
      <c r="Q14" s="592">
        <v>38164</v>
      </c>
      <c r="R14" s="577">
        <v>1.295275590551181</v>
      </c>
      <c r="S14" s="593">
        <v>116</v>
      </c>
    </row>
    <row r="15" spans="1:19" ht="14.45" customHeight="1" x14ac:dyDescent="0.2">
      <c r="A15" s="571" t="s">
        <v>1006</v>
      </c>
      <c r="B15" s="572" t="s">
        <v>1011</v>
      </c>
      <c r="C15" s="572" t="s">
        <v>459</v>
      </c>
      <c r="D15" s="572" t="s">
        <v>1000</v>
      </c>
      <c r="E15" s="572" t="s">
        <v>1008</v>
      </c>
      <c r="F15" s="572" t="s">
        <v>1026</v>
      </c>
      <c r="G15" s="572" t="s">
        <v>1027</v>
      </c>
      <c r="H15" s="592">
        <v>671</v>
      </c>
      <c r="I15" s="592">
        <v>24827</v>
      </c>
      <c r="J15" s="572">
        <v>0.94374120956399432</v>
      </c>
      <c r="K15" s="572">
        <v>37</v>
      </c>
      <c r="L15" s="592">
        <v>711</v>
      </c>
      <c r="M15" s="592">
        <v>26307</v>
      </c>
      <c r="N15" s="572">
        <v>1</v>
      </c>
      <c r="O15" s="572">
        <v>37</v>
      </c>
      <c r="P15" s="592">
        <v>825</v>
      </c>
      <c r="Q15" s="592">
        <v>31350</v>
      </c>
      <c r="R15" s="577">
        <v>1.1916980271410651</v>
      </c>
      <c r="S15" s="593">
        <v>38</v>
      </c>
    </row>
    <row r="16" spans="1:19" ht="14.45" customHeight="1" x14ac:dyDescent="0.2">
      <c r="A16" s="571" t="s">
        <v>1006</v>
      </c>
      <c r="B16" s="572" t="s">
        <v>1011</v>
      </c>
      <c r="C16" s="572" t="s">
        <v>459</v>
      </c>
      <c r="D16" s="572" t="s">
        <v>1000</v>
      </c>
      <c r="E16" s="572" t="s">
        <v>1008</v>
      </c>
      <c r="F16" s="572" t="s">
        <v>1028</v>
      </c>
      <c r="G16" s="572" t="s">
        <v>1029</v>
      </c>
      <c r="H16" s="592">
        <v>11</v>
      </c>
      <c r="I16" s="592">
        <v>814</v>
      </c>
      <c r="J16" s="572">
        <v>0.91666666666666663</v>
      </c>
      <c r="K16" s="572">
        <v>74</v>
      </c>
      <c r="L16" s="592">
        <v>12</v>
      </c>
      <c r="M16" s="592">
        <v>888</v>
      </c>
      <c r="N16" s="572">
        <v>1</v>
      </c>
      <c r="O16" s="572">
        <v>74</v>
      </c>
      <c r="P16" s="592">
        <v>39</v>
      </c>
      <c r="Q16" s="592">
        <v>2925</v>
      </c>
      <c r="R16" s="577">
        <v>3.2939189189189189</v>
      </c>
      <c r="S16" s="593">
        <v>75</v>
      </c>
    </row>
    <row r="17" spans="1:19" ht="14.45" customHeight="1" x14ac:dyDescent="0.2">
      <c r="A17" s="571" t="s">
        <v>1006</v>
      </c>
      <c r="B17" s="572" t="s">
        <v>1011</v>
      </c>
      <c r="C17" s="572" t="s">
        <v>459</v>
      </c>
      <c r="D17" s="572" t="s">
        <v>1000</v>
      </c>
      <c r="E17" s="572" t="s">
        <v>1008</v>
      </c>
      <c r="F17" s="572" t="s">
        <v>1030</v>
      </c>
      <c r="G17" s="572"/>
      <c r="H17" s="592"/>
      <c r="I17" s="592"/>
      <c r="J17" s="572"/>
      <c r="K17" s="572"/>
      <c r="L17" s="592"/>
      <c r="M17" s="592"/>
      <c r="N17" s="572"/>
      <c r="O17" s="572"/>
      <c r="P17" s="592">
        <v>1</v>
      </c>
      <c r="Q17" s="592">
        <v>4065</v>
      </c>
      <c r="R17" s="577"/>
      <c r="S17" s="593">
        <v>4065</v>
      </c>
    </row>
    <row r="18" spans="1:19" ht="14.45" customHeight="1" x14ac:dyDescent="0.2">
      <c r="A18" s="571" t="s">
        <v>1006</v>
      </c>
      <c r="B18" s="572" t="s">
        <v>1011</v>
      </c>
      <c r="C18" s="572" t="s">
        <v>459</v>
      </c>
      <c r="D18" s="572" t="s">
        <v>1004</v>
      </c>
      <c r="E18" s="572" t="s">
        <v>1008</v>
      </c>
      <c r="F18" s="572" t="s">
        <v>1009</v>
      </c>
      <c r="G18" s="572" t="s">
        <v>1010</v>
      </c>
      <c r="H18" s="592">
        <v>20</v>
      </c>
      <c r="I18" s="592">
        <v>740</v>
      </c>
      <c r="J18" s="572">
        <v>20</v>
      </c>
      <c r="K18" s="572">
        <v>37</v>
      </c>
      <c r="L18" s="592">
        <v>1</v>
      </c>
      <c r="M18" s="592">
        <v>37</v>
      </c>
      <c r="N18" s="572">
        <v>1</v>
      </c>
      <c r="O18" s="572">
        <v>37</v>
      </c>
      <c r="P18" s="592"/>
      <c r="Q18" s="592"/>
      <c r="R18" s="577"/>
      <c r="S18" s="593"/>
    </row>
    <row r="19" spans="1:19" ht="14.45" customHeight="1" x14ac:dyDescent="0.2">
      <c r="A19" s="571" t="s">
        <v>1006</v>
      </c>
      <c r="B19" s="572" t="s">
        <v>1011</v>
      </c>
      <c r="C19" s="572" t="s">
        <v>459</v>
      </c>
      <c r="D19" s="572" t="s">
        <v>1004</v>
      </c>
      <c r="E19" s="572" t="s">
        <v>1008</v>
      </c>
      <c r="F19" s="572" t="s">
        <v>1028</v>
      </c>
      <c r="G19" s="572" t="s">
        <v>1029</v>
      </c>
      <c r="H19" s="592">
        <v>7</v>
      </c>
      <c r="I19" s="592">
        <v>518</v>
      </c>
      <c r="J19" s="572">
        <v>0.875</v>
      </c>
      <c r="K19" s="572">
        <v>74</v>
      </c>
      <c r="L19" s="592">
        <v>8</v>
      </c>
      <c r="M19" s="592">
        <v>592</v>
      </c>
      <c r="N19" s="572">
        <v>1</v>
      </c>
      <c r="O19" s="572">
        <v>74</v>
      </c>
      <c r="P19" s="592"/>
      <c r="Q19" s="592"/>
      <c r="R19" s="577"/>
      <c r="S19" s="593"/>
    </row>
    <row r="20" spans="1:19" ht="14.45" customHeight="1" x14ac:dyDescent="0.2">
      <c r="A20" s="571" t="s">
        <v>1006</v>
      </c>
      <c r="B20" s="572" t="s">
        <v>1011</v>
      </c>
      <c r="C20" s="572" t="s">
        <v>464</v>
      </c>
      <c r="D20" s="572" t="s">
        <v>1000</v>
      </c>
      <c r="E20" s="572" t="s">
        <v>1008</v>
      </c>
      <c r="F20" s="572" t="s">
        <v>1031</v>
      </c>
      <c r="G20" s="572" t="s">
        <v>1032</v>
      </c>
      <c r="H20" s="592"/>
      <c r="I20" s="592"/>
      <c r="J20" s="572"/>
      <c r="K20" s="572"/>
      <c r="L20" s="592"/>
      <c r="M20" s="592"/>
      <c r="N20" s="572"/>
      <c r="O20" s="572"/>
      <c r="P20" s="592">
        <v>3</v>
      </c>
      <c r="Q20" s="592">
        <v>0</v>
      </c>
      <c r="R20" s="577"/>
      <c r="S20" s="593">
        <v>0</v>
      </c>
    </row>
    <row r="21" spans="1:19" ht="14.45" customHeight="1" x14ac:dyDescent="0.2">
      <c r="A21" s="571" t="s">
        <v>1033</v>
      </c>
      <c r="B21" s="572" t="s">
        <v>1034</v>
      </c>
      <c r="C21" s="572" t="s">
        <v>464</v>
      </c>
      <c r="D21" s="572" t="s">
        <v>1000</v>
      </c>
      <c r="E21" s="572" t="s">
        <v>1008</v>
      </c>
      <c r="F21" s="572" t="s">
        <v>1035</v>
      </c>
      <c r="G21" s="572" t="s">
        <v>1036</v>
      </c>
      <c r="H21" s="592">
        <v>50</v>
      </c>
      <c r="I21" s="592">
        <v>558700</v>
      </c>
      <c r="J21" s="572">
        <v>0.66035817960040466</v>
      </c>
      <c r="K21" s="572">
        <v>11174</v>
      </c>
      <c r="L21" s="592">
        <v>68</v>
      </c>
      <c r="M21" s="592">
        <v>846056</v>
      </c>
      <c r="N21" s="572">
        <v>1</v>
      </c>
      <c r="O21" s="572">
        <v>12442</v>
      </c>
      <c r="P21" s="592">
        <v>59</v>
      </c>
      <c r="Q21" s="592">
        <v>737795</v>
      </c>
      <c r="R21" s="577">
        <v>0.87204038503361481</v>
      </c>
      <c r="S21" s="593">
        <v>12505</v>
      </c>
    </row>
    <row r="22" spans="1:19" ht="14.45" customHeight="1" x14ac:dyDescent="0.2">
      <c r="A22" s="571" t="s">
        <v>1033</v>
      </c>
      <c r="B22" s="572" t="s">
        <v>1034</v>
      </c>
      <c r="C22" s="572" t="s">
        <v>464</v>
      </c>
      <c r="D22" s="572" t="s">
        <v>1000</v>
      </c>
      <c r="E22" s="572" t="s">
        <v>1008</v>
      </c>
      <c r="F22" s="572" t="s">
        <v>1037</v>
      </c>
      <c r="G22" s="572" t="s">
        <v>1038</v>
      </c>
      <c r="H22" s="592">
        <v>672</v>
      </c>
      <c r="I22" s="592">
        <v>211680</v>
      </c>
      <c r="J22" s="572">
        <v>0.46668415703410399</v>
      </c>
      <c r="K22" s="572">
        <v>315</v>
      </c>
      <c r="L22" s="592">
        <v>1517</v>
      </c>
      <c r="M22" s="592">
        <v>453583</v>
      </c>
      <c r="N22" s="572">
        <v>1</v>
      </c>
      <c r="O22" s="572">
        <v>299</v>
      </c>
      <c r="P22" s="592">
        <v>1610</v>
      </c>
      <c r="Q22" s="592">
        <v>486220</v>
      </c>
      <c r="R22" s="577">
        <v>1.0719537548805842</v>
      </c>
      <c r="S22" s="593">
        <v>302</v>
      </c>
    </row>
    <row r="23" spans="1:19" ht="14.45" customHeight="1" x14ac:dyDescent="0.2">
      <c r="A23" s="571" t="s">
        <v>1033</v>
      </c>
      <c r="B23" s="572" t="s">
        <v>1034</v>
      </c>
      <c r="C23" s="572" t="s">
        <v>464</v>
      </c>
      <c r="D23" s="572" t="s">
        <v>1000</v>
      </c>
      <c r="E23" s="572" t="s">
        <v>1008</v>
      </c>
      <c r="F23" s="572" t="s">
        <v>1039</v>
      </c>
      <c r="G23" s="572"/>
      <c r="H23" s="592">
        <v>1130</v>
      </c>
      <c r="I23" s="592">
        <v>1452050</v>
      </c>
      <c r="J23" s="572"/>
      <c r="K23" s="572">
        <v>1285</v>
      </c>
      <c r="L23" s="592"/>
      <c r="M23" s="592"/>
      <c r="N23" s="572"/>
      <c r="O23" s="572"/>
      <c r="P23" s="592"/>
      <c r="Q23" s="592"/>
      <c r="R23" s="577"/>
      <c r="S23" s="593"/>
    </row>
    <row r="24" spans="1:19" ht="14.45" customHeight="1" x14ac:dyDescent="0.2">
      <c r="A24" s="571" t="s">
        <v>1033</v>
      </c>
      <c r="B24" s="572" t="s">
        <v>1034</v>
      </c>
      <c r="C24" s="572" t="s">
        <v>464</v>
      </c>
      <c r="D24" s="572" t="s">
        <v>1000</v>
      </c>
      <c r="E24" s="572" t="s">
        <v>1008</v>
      </c>
      <c r="F24" s="572" t="s">
        <v>1040</v>
      </c>
      <c r="G24" s="572" t="s">
        <v>1041</v>
      </c>
      <c r="H24" s="592">
        <v>38</v>
      </c>
      <c r="I24" s="592">
        <v>370956</v>
      </c>
      <c r="J24" s="572">
        <v>0.68154860330268752</v>
      </c>
      <c r="K24" s="572">
        <v>9762</v>
      </c>
      <c r="L24" s="592">
        <v>52</v>
      </c>
      <c r="M24" s="592">
        <v>544284</v>
      </c>
      <c r="N24" s="572">
        <v>1</v>
      </c>
      <c r="O24" s="572">
        <v>10467</v>
      </c>
      <c r="P24" s="592">
        <v>45</v>
      </c>
      <c r="Q24" s="592">
        <v>472500</v>
      </c>
      <c r="R24" s="577">
        <v>0.8681129704345526</v>
      </c>
      <c r="S24" s="593">
        <v>10500</v>
      </c>
    </row>
    <row r="25" spans="1:19" ht="14.45" customHeight="1" x14ac:dyDescent="0.2">
      <c r="A25" s="571" t="s">
        <v>1033</v>
      </c>
      <c r="B25" s="572" t="s">
        <v>1034</v>
      </c>
      <c r="C25" s="572" t="s">
        <v>464</v>
      </c>
      <c r="D25" s="572" t="s">
        <v>1000</v>
      </c>
      <c r="E25" s="572" t="s">
        <v>1008</v>
      </c>
      <c r="F25" s="572" t="s">
        <v>1042</v>
      </c>
      <c r="G25" s="572"/>
      <c r="H25" s="592">
        <v>1914</v>
      </c>
      <c r="I25" s="592">
        <v>1936968</v>
      </c>
      <c r="J25" s="572"/>
      <c r="K25" s="572">
        <v>1012</v>
      </c>
      <c r="L25" s="592"/>
      <c r="M25" s="592"/>
      <c r="N25" s="572"/>
      <c r="O25" s="572"/>
      <c r="P25" s="592"/>
      <c r="Q25" s="592"/>
      <c r="R25" s="577"/>
      <c r="S25" s="593"/>
    </row>
    <row r="26" spans="1:19" ht="14.45" customHeight="1" x14ac:dyDescent="0.2">
      <c r="A26" s="571" t="s">
        <v>1033</v>
      </c>
      <c r="B26" s="572" t="s">
        <v>1034</v>
      </c>
      <c r="C26" s="572" t="s">
        <v>464</v>
      </c>
      <c r="D26" s="572" t="s">
        <v>1000</v>
      </c>
      <c r="E26" s="572" t="s">
        <v>1008</v>
      </c>
      <c r="F26" s="572" t="s">
        <v>1043</v>
      </c>
      <c r="G26" s="572"/>
      <c r="H26" s="592">
        <v>12668</v>
      </c>
      <c r="I26" s="592">
        <v>29098396</v>
      </c>
      <c r="J26" s="572"/>
      <c r="K26" s="572">
        <v>2297</v>
      </c>
      <c r="L26" s="592"/>
      <c r="M26" s="592"/>
      <c r="N26" s="572"/>
      <c r="O26" s="572"/>
      <c r="P26" s="592"/>
      <c r="Q26" s="592"/>
      <c r="R26" s="577"/>
      <c r="S26" s="593"/>
    </row>
    <row r="27" spans="1:19" ht="14.45" customHeight="1" x14ac:dyDescent="0.2">
      <c r="A27" s="571" t="s">
        <v>1033</v>
      </c>
      <c r="B27" s="572" t="s">
        <v>1034</v>
      </c>
      <c r="C27" s="572" t="s">
        <v>464</v>
      </c>
      <c r="D27" s="572" t="s">
        <v>1000</v>
      </c>
      <c r="E27" s="572" t="s">
        <v>1008</v>
      </c>
      <c r="F27" s="572" t="s">
        <v>1044</v>
      </c>
      <c r="G27" s="572" t="s">
        <v>1045</v>
      </c>
      <c r="H27" s="592">
        <v>1</v>
      </c>
      <c r="I27" s="592">
        <v>374</v>
      </c>
      <c r="J27" s="572"/>
      <c r="K27" s="572">
        <v>374</v>
      </c>
      <c r="L27" s="592"/>
      <c r="M27" s="592"/>
      <c r="N27" s="572"/>
      <c r="O27" s="572"/>
      <c r="P27" s="592"/>
      <c r="Q27" s="592"/>
      <c r="R27" s="577"/>
      <c r="S27" s="593"/>
    </row>
    <row r="28" spans="1:19" ht="14.45" customHeight="1" x14ac:dyDescent="0.2">
      <c r="A28" s="571" t="s">
        <v>1033</v>
      </c>
      <c r="B28" s="572" t="s">
        <v>1034</v>
      </c>
      <c r="C28" s="572" t="s">
        <v>464</v>
      </c>
      <c r="D28" s="572" t="s">
        <v>1000</v>
      </c>
      <c r="E28" s="572" t="s">
        <v>1008</v>
      </c>
      <c r="F28" s="572" t="s">
        <v>1046</v>
      </c>
      <c r="G28" s="572" t="s">
        <v>1047</v>
      </c>
      <c r="H28" s="592">
        <v>52</v>
      </c>
      <c r="I28" s="592">
        <v>27456</v>
      </c>
      <c r="J28" s="572">
        <v>0.59428571428571431</v>
      </c>
      <c r="K28" s="572">
        <v>528</v>
      </c>
      <c r="L28" s="592">
        <v>70</v>
      </c>
      <c r="M28" s="592">
        <v>46200</v>
      </c>
      <c r="N28" s="572">
        <v>1</v>
      </c>
      <c r="O28" s="572">
        <v>660</v>
      </c>
      <c r="P28" s="592">
        <v>59</v>
      </c>
      <c r="Q28" s="592">
        <v>39294</v>
      </c>
      <c r="R28" s="577">
        <v>0.85051948051948056</v>
      </c>
      <c r="S28" s="593">
        <v>666</v>
      </c>
    </row>
    <row r="29" spans="1:19" ht="14.45" customHeight="1" x14ac:dyDescent="0.2">
      <c r="A29" s="571" t="s">
        <v>1033</v>
      </c>
      <c r="B29" s="572" t="s">
        <v>1034</v>
      </c>
      <c r="C29" s="572" t="s">
        <v>464</v>
      </c>
      <c r="D29" s="572" t="s">
        <v>1000</v>
      </c>
      <c r="E29" s="572" t="s">
        <v>1008</v>
      </c>
      <c r="F29" s="572" t="s">
        <v>1048</v>
      </c>
      <c r="G29" s="572" t="s">
        <v>1049</v>
      </c>
      <c r="H29" s="592">
        <v>103</v>
      </c>
      <c r="I29" s="592">
        <v>96511</v>
      </c>
      <c r="J29" s="572">
        <v>0.80905874857487758</v>
      </c>
      <c r="K29" s="572">
        <v>937</v>
      </c>
      <c r="L29" s="592">
        <v>124</v>
      </c>
      <c r="M29" s="592">
        <v>119288</v>
      </c>
      <c r="N29" s="572">
        <v>1</v>
      </c>
      <c r="O29" s="572">
        <v>962</v>
      </c>
      <c r="P29" s="592">
        <v>103</v>
      </c>
      <c r="Q29" s="592">
        <v>99807</v>
      </c>
      <c r="R29" s="577">
        <v>0.83668935685064716</v>
      </c>
      <c r="S29" s="593">
        <v>969</v>
      </c>
    </row>
    <row r="30" spans="1:19" ht="14.45" customHeight="1" x14ac:dyDescent="0.2">
      <c r="A30" s="571" t="s">
        <v>1033</v>
      </c>
      <c r="B30" s="572" t="s">
        <v>1034</v>
      </c>
      <c r="C30" s="572" t="s">
        <v>464</v>
      </c>
      <c r="D30" s="572" t="s">
        <v>1000</v>
      </c>
      <c r="E30" s="572" t="s">
        <v>1008</v>
      </c>
      <c r="F30" s="572" t="s">
        <v>1050</v>
      </c>
      <c r="G30" s="572" t="s">
        <v>1051</v>
      </c>
      <c r="H30" s="592">
        <v>321</v>
      </c>
      <c r="I30" s="592">
        <v>2226456</v>
      </c>
      <c r="J30" s="572">
        <v>0.9019385276134757</v>
      </c>
      <c r="K30" s="572">
        <v>6936</v>
      </c>
      <c r="L30" s="592">
        <v>327</v>
      </c>
      <c r="M30" s="592">
        <v>2468523</v>
      </c>
      <c r="N30" s="572">
        <v>1</v>
      </c>
      <c r="O30" s="572">
        <v>7549</v>
      </c>
      <c r="P30" s="592">
        <v>360</v>
      </c>
      <c r="Q30" s="592">
        <v>2733840</v>
      </c>
      <c r="R30" s="577">
        <v>1.1074800599386758</v>
      </c>
      <c r="S30" s="593">
        <v>7594</v>
      </c>
    </row>
    <row r="31" spans="1:19" ht="14.45" customHeight="1" x14ac:dyDescent="0.2">
      <c r="A31" s="571" t="s">
        <v>1033</v>
      </c>
      <c r="B31" s="572" t="s">
        <v>1034</v>
      </c>
      <c r="C31" s="572" t="s">
        <v>464</v>
      </c>
      <c r="D31" s="572" t="s">
        <v>1000</v>
      </c>
      <c r="E31" s="572" t="s">
        <v>1008</v>
      </c>
      <c r="F31" s="572" t="s">
        <v>1052</v>
      </c>
      <c r="G31" s="572" t="s">
        <v>1053</v>
      </c>
      <c r="H31" s="592">
        <v>9</v>
      </c>
      <c r="I31" s="592">
        <v>32058</v>
      </c>
      <c r="J31" s="572">
        <v>0.18426679542005794</v>
      </c>
      <c r="K31" s="572">
        <v>3562</v>
      </c>
      <c r="L31" s="592">
        <v>33</v>
      </c>
      <c r="M31" s="592">
        <v>173976</v>
      </c>
      <c r="N31" s="572">
        <v>1</v>
      </c>
      <c r="O31" s="572">
        <v>5272</v>
      </c>
      <c r="P31" s="592">
        <v>15</v>
      </c>
      <c r="Q31" s="592">
        <v>79500</v>
      </c>
      <c r="R31" s="577">
        <v>0.4569595806318113</v>
      </c>
      <c r="S31" s="593">
        <v>5300</v>
      </c>
    </row>
    <row r="32" spans="1:19" ht="14.45" customHeight="1" x14ac:dyDescent="0.2">
      <c r="A32" s="571" t="s">
        <v>1033</v>
      </c>
      <c r="B32" s="572" t="s">
        <v>1034</v>
      </c>
      <c r="C32" s="572" t="s">
        <v>464</v>
      </c>
      <c r="D32" s="572" t="s">
        <v>1000</v>
      </c>
      <c r="E32" s="572" t="s">
        <v>1008</v>
      </c>
      <c r="F32" s="572" t="s">
        <v>1054</v>
      </c>
      <c r="G32" s="572" t="s">
        <v>1055</v>
      </c>
      <c r="H32" s="592">
        <v>52</v>
      </c>
      <c r="I32" s="592">
        <v>465088</v>
      </c>
      <c r="J32" s="572">
        <v>0.77531723645868755</v>
      </c>
      <c r="K32" s="572">
        <v>8944</v>
      </c>
      <c r="L32" s="592">
        <v>57</v>
      </c>
      <c r="M32" s="592">
        <v>599868</v>
      </c>
      <c r="N32" s="572">
        <v>1</v>
      </c>
      <c r="O32" s="572">
        <v>10524</v>
      </c>
      <c r="P32" s="592">
        <v>42</v>
      </c>
      <c r="Q32" s="592">
        <v>444150</v>
      </c>
      <c r="R32" s="577">
        <v>0.74041289083598394</v>
      </c>
      <c r="S32" s="593">
        <v>10575</v>
      </c>
    </row>
    <row r="33" spans="1:19" ht="14.45" customHeight="1" x14ac:dyDescent="0.2">
      <c r="A33" s="571" t="s">
        <v>1033</v>
      </c>
      <c r="B33" s="572" t="s">
        <v>1034</v>
      </c>
      <c r="C33" s="572" t="s">
        <v>464</v>
      </c>
      <c r="D33" s="572" t="s">
        <v>1000</v>
      </c>
      <c r="E33" s="572" t="s">
        <v>1008</v>
      </c>
      <c r="F33" s="572" t="s">
        <v>1056</v>
      </c>
      <c r="G33" s="572" t="s">
        <v>1057</v>
      </c>
      <c r="H33" s="592">
        <v>3</v>
      </c>
      <c r="I33" s="592">
        <v>32811</v>
      </c>
      <c r="J33" s="572">
        <v>0.65927905481433857</v>
      </c>
      <c r="K33" s="572">
        <v>10937</v>
      </c>
      <c r="L33" s="592">
        <v>4</v>
      </c>
      <c r="M33" s="592">
        <v>49768</v>
      </c>
      <c r="N33" s="572">
        <v>1</v>
      </c>
      <c r="O33" s="572">
        <v>12442</v>
      </c>
      <c r="P33" s="592">
        <v>7</v>
      </c>
      <c r="Q33" s="592">
        <v>87535</v>
      </c>
      <c r="R33" s="577">
        <v>1.7588611155762739</v>
      </c>
      <c r="S33" s="593">
        <v>12505</v>
      </c>
    </row>
    <row r="34" spans="1:19" ht="14.45" customHeight="1" x14ac:dyDescent="0.2">
      <c r="A34" s="571" t="s">
        <v>1033</v>
      </c>
      <c r="B34" s="572" t="s">
        <v>1034</v>
      </c>
      <c r="C34" s="572" t="s">
        <v>464</v>
      </c>
      <c r="D34" s="572" t="s">
        <v>1000</v>
      </c>
      <c r="E34" s="572" t="s">
        <v>1008</v>
      </c>
      <c r="F34" s="572" t="s">
        <v>1058</v>
      </c>
      <c r="G34" s="572" t="s">
        <v>1059</v>
      </c>
      <c r="H34" s="592">
        <v>2</v>
      </c>
      <c r="I34" s="592">
        <v>2208</v>
      </c>
      <c r="J34" s="572">
        <v>0.66068222621184924</v>
      </c>
      <c r="K34" s="572">
        <v>1104</v>
      </c>
      <c r="L34" s="592">
        <v>3</v>
      </c>
      <c r="M34" s="592">
        <v>3342</v>
      </c>
      <c r="N34" s="572">
        <v>1</v>
      </c>
      <c r="O34" s="572">
        <v>1114</v>
      </c>
      <c r="P34" s="592">
        <v>3</v>
      </c>
      <c r="Q34" s="592">
        <v>3369</v>
      </c>
      <c r="R34" s="577">
        <v>1.0080789946140036</v>
      </c>
      <c r="S34" s="593">
        <v>1123</v>
      </c>
    </row>
    <row r="35" spans="1:19" ht="14.45" customHeight="1" x14ac:dyDescent="0.2">
      <c r="A35" s="571" t="s">
        <v>1033</v>
      </c>
      <c r="B35" s="572" t="s">
        <v>1034</v>
      </c>
      <c r="C35" s="572" t="s">
        <v>464</v>
      </c>
      <c r="D35" s="572" t="s">
        <v>1000</v>
      </c>
      <c r="E35" s="572" t="s">
        <v>1008</v>
      </c>
      <c r="F35" s="572" t="s">
        <v>1060</v>
      </c>
      <c r="G35" s="572" t="s">
        <v>1061</v>
      </c>
      <c r="H35" s="592">
        <v>4</v>
      </c>
      <c r="I35" s="592">
        <v>2412</v>
      </c>
      <c r="J35" s="572">
        <v>0.96634615384615385</v>
      </c>
      <c r="K35" s="572">
        <v>603</v>
      </c>
      <c r="L35" s="592">
        <v>4</v>
      </c>
      <c r="M35" s="592">
        <v>2496</v>
      </c>
      <c r="N35" s="572">
        <v>1</v>
      </c>
      <c r="O35" s="572">
        <v>624</v>
      </c>
      <c r="P35" s="592"/>
      <c r="Q35" s="592"/>
      <c r="R35" s="577"/>
      <c r="S35" s="593"/>
    </row>
    <row r="36" spans="1:19" ht="14.45" customHeight="1" x14ac:dyDescent="0.2">
      <c r="A36" s="571" t="s">
        <v>1033</v>
      </c>
      <c r="B36" s="572" t="s">
        <v>1034</v>
      </c>
      <c r="C36" s="572" t="s">
        <v>464</v>
      </c>
      <c r="D36" s="572" t="s">
        <v>1000</v>
      </c>
      <c r="E36" s="572" t="s">
        <v>1008</v>
      </c>
      <c r="F36" s="572" t="s">
        <v>1062</v>
      </c>
      <c r="G36" s="572"/>
      <c r="H36" s="592">
        <v>79</v>
      </c>
      <c r="I36" s="592">
        <v>0</v>
      </c>
      <c r="J36" s="572"/>
      <c r="K36" s="572">
        <v>0</v>
      </c>
      <c r="L36" s="592"/>
      <c r="M36" s="592"/>
      <c r="N36" s="572"/>
      <c r="O36" s="572"/>
      <c r="P36" s="592"/>
      <c r="Q36" s="592"/>
      <c r="R36" s="577"/>
      <c r="S36" s="593"/>
    </row>
    <row r="37" spans="1:19" ht="14.45" customHeight="1" x14ac:dyDescent="0.2">
      <c r="A37" s="571" t="s">
        <v>1033</v>
      </c>
      <c r="B37" s="572" t="s">
        <v>1034</v>
      </c>
      <c r="C37" s="572" t="s">
        <v>464</v>
      </c>
      <c r="D37" s="572" t="s">
        <v>1000</v>
      </c>
      <c r="E37" s="572" t="s">
        <v>1008</v>
      </c>
      <c r="F37" s="572" t="s">
        <v>1063</v>
      </c>
      <c r="G37" s="572"/>
      <c r="H37" s="592">
        <v>69</v>
      </c>
      <c r="I37" s="592">
        <v>4149108</v>
      </c>
      <c r="J37" s="572"/>
      <c r="K37" s="572">
        <v>60132</v>
      </c>
      <c r="L37" s="592"/>
      <c r="M37" s="592"/>
      <c r="N37" s="572"/>
      <c r="O37" s="572"/>
      <c r="P37" s="592"/>
      <c r="Q37" s="592"/>
      <c r="R37" s="577"/>
      <c r="S37" s="593"/>
    </row>
    <row r="38" spans="1:19" ht="14.45" customHeight="1" x14ac:dyDescent="0.2">
      <c r="A38" s="571" t="s">
        <v>1033</v>
      </c>
      <c r="B38" s="572" t="s">
        <v>1034</v>
      </c>
      <c r="C38" s="572" t="s">
        <v>464</v>
      </c>
      <c r="D38" s="572" t="s">
        <v>1000</v>
      </c>
      <c r="E38" s="572" t="s">
        <v>1008</v>
      </c>
      <c r="F38" s="572" t="s">
        <v>1064</v>
      </c>
      <c r="G38" s="572"/>
      <c r="H38" s="592">
        <v>11</v>
      </c>
      <c r="I38" s="592">
        <v>0</v>
      </c>
      <c r="J38" s="572"/>
      <c r="K38" s="572">
        <v>0</v>
      </c>
      <c r="L38" s="592"/>
      <c r="M38" s="592"/>
      <c r="N38" s="572"/>
      <c r="O38" s="572"/>
      <c r="P38" s="592"/>
      <c r="Q38" s="592"/>
      <c r="R38" s="577"/>
      <c r="S38" s="593"/>
    </row>
    <row r="39" spans="1:19" ht="14.45" customHeight="1" x14ac:dyDescent="0.2">
      <c r="A39" s="571" t="s">
        <v>1033</v>
      </c>
      <c r="B39" s="572" t="s">
        <v>1034</v>
      </c>
      <c r="C39" s="572" t="s">
        <v>464</v>
      </c>
      <c r="D39" s="572" t="s">
        <v>1000</v>
      </c>
      <c r="E39" s="572" t="s">
        <v>1008</v>
      </c>
      <c r="F39" s="572" t="s">
        <v>1065</v>
      </c>
      <c r="G39" s="572"/>
      <c r="H39" s="592">
        <v>22</v>
      </c>
      <c r="I39" s="592">
        <v>426360</v>
      </c>
      <c r="J39" s="572"/>
      <c r="K39" s="572">
        <v>19380</v>
      </c>
      <c r="L39" s="592"/>
      <c r="M39" s="592"/>
      <c r="N39" s="572"/>
      <c r="O39" s="572"/>
      <c r="P39" s="592"/>
      <c r="Q39" s="592"/>
      <c r="R39" s="577"/>
      <c r="S39" s="593"/>
    </row>
    <row r="40" spans="1:19" ht="14.45" customHeight="1" x14ac:dyDescent="0.2">
      <c r="A40" s="571" t="s">
        <v>1033</v>
      </c>
      <c r="B40" s="572" t="s">
        <v>1034</v>
      </c>
      <c r="C40" s="572" t="s">
        <v>464</v>
      </c>
      <c r="D40" s="572" t="s">
        <v>1000</v>
      </c>
      <c r="E40" s="572" t="s">
        <v>1008</v>
      </c>
      <c r="F40" s="572" t="s">
        <v>1066</v>
      </c>
      <c r="G40" s="572" t="s">
        <v>1067</v>
      </c>
      <c r="H40" s="592"/>
      <c r="I40" s="592"/>
      <c r="J40" s="572"/>
      <c r="K40" s="572"/>
      <c r="L40" s="592">
        <v>132</v>
      </c>
      <c r="M40" s="592">
        <v>80388</v>
      </c>
      <c r="N40" s="572">
        <v>1</v>
      </c>
      <c r="O40" s="572">
        <v>609</v>
      </c>
      <c r="P40" s="592">
        <v>157</v>
      </c>
      <c r="Q40" s="592">
        <v>96084</v>
      </c>
      <c r="R40" s="577">
        <v>1.1952530228392297</v>
      </c>
      <c r="S40" s="593">
        <v>612</v>
      </c>
    </row>
    <row r="41" spans="1:19" ht="14.45" customHeight="1" x14ac:dyDescent="0.2">
      <c r="A41" s="571" t="s">
        <v>1033</v>
      </c>
      <c r="B41" s="572" t="s">
        <v>1034</v>
      </c>
      <c r="C41" s="572" t="s">
        <v>464</v>
      </c>
      <c r="D41" s="572" t="s">
        <v>1000</v>
      </c>
      <c r="E41" s="572" t="s">
        <v>1008</v>
      </c>
      <c r="F41" s="572" t="s">
        <v>1068</v>
      </c>
      <c r="G41" s="572" t="s">
        <v>1069</v>
      </c>
      <c r="H41" s="592"/>
      <c r="I41" s="592"/>
      <c r="J41" s="572"/>
      <c r="K41" s="572"/>
      <c r="L41" s="592">
        <v>108</v>
      </c>
      <c r="M41" s="592">
        <v>483840</v>
      </c>
      <c r="N41" s="572">
        <v>1</v>
      </c>
      <c r="O41" s="572">
        <v>4480</v>
      </c>
      <c r="P41" s="592">
        <v>124</v>
      </c>
      <c r="Q41" s="592">
        <v>556388</v>
      </c>
      <c r="R41" s="577">
        <v>1.1499421296296297</v>
      </c>
      <c r="S41" s="593">
        <v>4487</v>
      </c>
    </row>
    <row r="42" spans="1:19" ht="14.45" customHeight="1" x14ac:dyDescent="0.2">
      <c r="A42" s="571" t="s">
        <v>1033</v>
      </c>
      <c r="B42" s="572" t="s">
        <v>1034</v>
      </c>
      <c r="C42" s="572" t="s">
        <v>464</v>
      </c>
      <c r="D42" s="572" t="s">
        <v>1000</v>
      </c>
      <c r="E42" s="572" t="s">
        <v>1008</v>
      </c>
      <c r="F42" s="572" t="s">
        <v>1070</v>
      </c>
      <c r="G42" s="572" t="s">
        <v>1071</v>
      </c>
      <c r="H42" s="592"/>
      <c r="I42" s="592"/>
      <c r="J42" s="572"/>
      <c r="K42" s="572"/>
      <c r="L42" s="592">
        <v>694</v>
      </c>
      <c r="M42" s="592">
        <v>768258</v>
      </c>
      <c r="N42" s="572">
        <v>1</v>
      </c>
      <c r="O42" s="572">
        <v>1107</v>
      </c>
      <c r="P42" s="592">
        <v>890</v>
      </c>
      <c r="Q42" s="592">
        <v>987900</v>
      </c>
      <c r="R42" s="577">
        <v>1.2858961442640362</v>
      </c>
      <c r="S42" s="593">
        <v>1110</v>
      </c>
    </row>
    <row r="43" spans="1:19" ht="14.45" customHeight="1" x14ac:dyDescent="0.2">
      <c r="A43" s="571" t="s">
        <v>1033</v>
      </c>
      <c r="B43" s="572" t="s">
        <v>1034</v>
      </c>
      <c r="C43" s="572" t="s">
        <v>464</v>
      </c>
      <c r="D43" s="572" t="s">
        <v>1000</v>
      </c>
      <c r="E43" s="572" t="s">
        <v>1008</v>
      </c>
      <c r="F43" s="572" t="s">
        <v>1072</v>
      </c>
      <c r="G43" s="572" t="s">
        <v>1073</v>
      </c>
      <c r="H43" s="592"/>
      <c r="I43" s="592"/>
      <c r="J43" s="572"/>
      <c r="K43" s="572"/>
      <c r="L43" s="592">
        <v>368</v>
      </c>
      <c r="M43" s="592">
        <v>2734240</v>
      </c>
      <c r="N43" s="572">
        <v>1</v>
      </c>
      <c r="O43" s="572">
        <v>7430</v>
      </c>
      <c r="P43" s="592">
        <v>358</v>
      </c>
      <c r="Q43" s="592">
        <v>2666026</v>
      </c>
      <c r="R43" s="577">
        <v>0.9750519339926268</v>
      </c>
      <c r="S43" s="593">
        <v>7447</v>
      </c>
    </row>
    <row r="44" spans="1:19" ht="14.45" customHeight="1" x14ac:dyDescent="0.2">
      <c r="A44" s="571" t="s">
        <v>1033</v>
      </c>
      <c r="B44" s="572" t="s">
        <v>1034</v>
      </c>
      <c r="C44" s="572" t="s">
        <v>464</v>
      </c>
      <c r="D44" s="572" t="s">
        <v>1000</v>
      </c>
      <c r="E44" s="572" t="s">
        <v>1008</v>
      </c>
      <c r="F44" s="572" t="s">
        <v>1074</v>
      </c>
      <c r="G44" s="572" t="s">
        <v>1075</v>
      </c>
      <c r="H44" s="592"/>
      <c r="I44" s="592"/>
      <c r="J44" s="572"/>
      <c r="K44" s="572"/>
      <c r="L44" s="592">
        <v>604</v>
      </c>
      <c r="M44" s="592">
        <v>2316340</v>
      </c>
      <c r="N44" s="572">
        <v>1</v>
      </c>
      <c r="O44" s="572">
        <v>3835</v>
      </c>
      <c r="P44" s="592">
        <v>99</v>
      </c>
      <c r="Q44" s="592">
        <v>380061</v>
      </c>
      <c r="R44" s="577">
        <v>0.16407824412650993</v>
      </c>
      <c r="S44" s="593">
        <v>3839</v>
      </c>
    </row>
    <row r="45" spans="1:19" ht="14.45" customHeight="1" x14ac:dyDescent="0.2">
      <c r="A45" s="571" t="s">
        <v>1033</v>
      </c>
      <c r="B45" s="572" t="s">
        <v>1034</v>
      </c>
      <c r="C45" s="572" t="s">
        <v>464</v>
      </c>
      <c r="D45" s="572" t="s">
        <v>1000</v>
      </c>
      <c r="E45" s="572" t="s">
        <v>1008</v>
      </c>
      <c r="F45" s="572" t="s">
        <v>1076</v>
      </c>
      <c r="G45" s="572" t="s">
        <v>1077</v>
      </c>
      <c r="H45" s="592"/>
      <c r="I45" s="592"/>
      <c r="J45" s="572"/>
      <c r="K45" s="572"/>
      <c r="L45" s="592">
        <v>65</v>
      </c>
      <c r="M45" s="592">
        <v>155675</v>
      </c>
      <c r="N45" s="572">
        <v>1</v>
      </c>
      <c r="O45" s="572">
        <v>2395</v>
      </c>
      <c r="P45" s="592">
        <v>535</v>
      </c>
      <c r="Q45" s="592">
        <v>1283465</v>
      </c>
      <c r="R45" s="577">
        <v>8.244515818211017</v>
      </c>
      <c r="S45" s="593">
        <v>2399</v>
      </c>
    </row>
    <row r="46" spans="1:19" ht="14.45" customHeight="1" x14ac:dyDescent="0.2">
      <c r="A46" s="571" t="s">
        <v>1033</v>
      </c>
      <c r="B46" s="572" t="s">
        <v>1034</v>
      </c>
      <c r="C46" s="572" t="s">
        <v>464</v>
      </c>
      <c r="D46" s="572" t="s">
        <v>1000</v>
      </c>
      <c r="E46" s="572" t="s">
        <v>1008</v>
      </c>
      <c r="F46" s="572" t="s">
        <v>1078</v>
      </c>
      <c r="G46" s="572" t="s">
        <v>1079</v>
      </c>
      <c r="H46" s="592"/>
      <c r="I46" s="592"/>
      <c r="J46" s="572"/>
      <c r="K46" s="572"/>
      <c r="L46" s="592">
        <v>23</v>
      </c>
      <c r="M46" s="592">
        <v>816477</v>
      </c>
      <c r="N46" s="572">
        <v>1</v>
      </c>
      <c r="O46" s="572">
        <v>35499</v>
      </c>
      <c r="P46" s="592">
        <v>8</v>
      </c>
      <c r="Q46" s="592">
        <v>284352</v>
      </c>
      <c r="R46" s="577">
        <v>0.34826700568417729</v>
      </c>
      <c r="S46" s="593">
        <v>35544</v>
      </c>
    </row>
    <row r="47" spans="1:19" ht="14.45" customHeight="1" x14ac:dyDescent="0.2">
      <c r="A47" s="571" t="s">
        <v>1033</v>
      </c>
      <c r="B47" s="572" t="s">
        <v>1034</v>
      </c>
      <c r="C47" s="572" t="s">
        <v>464</v>
      </c>
      <c r="D47" s="572" t="s">
        <v>1000</v>
      </c>
      <c r="E47" s="572" t="s">
        <v>1008</v>
      </c>
      <c r="F47" s="572" t="s">
        <v>1080</v>
      </c>
      <c r="G47" s="572" t="s">
        <v>1081</v>
      </c>
      <c r="H47" s="592"/>
      <c r="I47" s="592"/>
      <c r="J47" s="572"/>
      <c r="K47" s="572"/>
      <c r="L47" s="592">
        <v>11</v>
      </c>
      <c r="M47" s="592">
        <v>96866</v>
      </c>
      <c r="N47" s="572">
        <v>1</v>
      </c>
      <c r="O47" s="572">
        <v>8806</v>
      </c>
      <c r="P47" s="592">
        <v>7</v>
      </c>
      <c r="Q47" s="592">
        <v>61691</v>
      </c>
      <c r="R47" s="577">
        <v>0.63686948981066627</v>
      </c>
      <c r="S47" s="593">
        <v>8813</v>
      </c>
    </row>
    <row r="48" spans="1:19" ht="14.45" customHeight="1" x14ac:dyDescent="0.2">
      <c r="A48" s="571" t="s">
        <v>1033</v>
      </c>
      <c r="B48" s="572" t="s">
        <v>1034</v>
      </c>
      <c r="C48" s="572" t="s">
        <v>464</v>
      </c>
      <c r="D48" s="572" t="s">
        <v>1000</v>
      </c>
      <c r="E48" s="572" t="s">
        <v>1008</v>
      </c>
      <c r="F48" s="572" t="s">
        <v>1082</v>
      </c>
      <c r="G48" s="572" t="s">
        <v>1083</v>
      </c>
      <c r="H48" s="592"/>
      <c r="I48" s="592"/>
      <c r="J48" s="572"/>
      <c r="K48" s="572"/>
      <c r="L48" s="592">
        <v>12</v>
      </c>
      <c r="M48" s="592">
        <v>120000</v>
      </c>
      <c r="N48" s="572">
        <v>1</v>
      </c>
      <c r="O48" s="572">
        <v>10000</v>
      </c>
      <c r="P48" s="592">
        <v>52</v>
      </c>
      <c r="Q48" s="592">
        <v>520000</v>
      </c>
      <c r="R48" s="577">
        <v>4.333333333333333</v>
      </c>
      <c r="S48" s="593">
        <v>10000</v>
      </c>
    </row>
    <row r="49" spans="1:19" ht="14.45" customHeight="1" x14ac:dyDescent="0.2">
      <c r="A49" s="571" t="s">
        <v>1033</v>
      </c>
      <c r="B49" s="572" t="s">
        <v>1034</v>
      </c>
      <c r="C49" s="572" t="s">
        <v>464</v>
      </c>
      <c r="D49" s="572" t="s">
        <v>1000</v>
      </c>
      <c r="E49" s="572" t="s">
        <v>1008</v>
      </c>
      <c r="F49" s="572" t="s">
        <v>1084</v>
      </c>
      <c r="G49" s="572" t="s">
        <v>1085</v>
      </c>
      <c r="H49" s="592"/>
      <c r="I49" s="592"/>
      <c r="J49" s="572"/>
      <c r="K49" s="572"/>
      <c r="L49" s="592">
        <v>163</v>
      </c>
      <c r="M49" s="592">
        <v>1754966.67</v>
      </c>
      <c r="N49" s="572">
        <v>1</v>
      </c>
      <c r="O49" s="572">
        <v>10766.666687116563</v>
      </c>
      <c r="P49" s="592">
        <v>209</v>
      </c>
      <c r="Q49" s="592">
        <v>2250233.3499999996</v>
      </c>
      <c r="R49" s="577">
        <v>1.2822085960185214</v>
      </c>
      <c r="S49" s="593">
        <v>10766.666746411482</v>
      </c>
    </row>
    <row r="50" spans="1:19" ht="14.45" customHeight="1" x14ac:dyDescent="0.2">
      <c r="A50" s="571" t="s">
        <v>1033</v>
      </c>
      <c r="B50" s="572" t="s">
        <v>1034</v>
      </c>
      <c r="C50" s="572" t="s">
        <v>464</v>
      </c>
      <c r="D50" s="572" t="s">
        <v>1000</v>
      </c>
      <c r="E50" s="572" t="s">
        <v>1008</v>
      </c>
      <c r="F50" s="572" t="s">
        <v>1086</v>
      </c>
      <c r="G50" s="572" t="s">
        <v>1087</v>
      </c>
      <c r="H50" s="592"/>
      <c r="I50" s="592"/>
      <c r="J50" s="572"/>
      <c r="K50" s="572"/>
      <c r="L50" s="592">
        <v>80</v>
      </c>
      <c r="M50" s="592">
        <v>666666.65</v>
      </c>
      <c r="N50" s="572">
        <v>1</v>
      </c>
      <c r="O50" s="572">
        <v>8333.333125000001</v>
      </c>
      <c r="P50" s="592">
        <v>95</v>
      </c>
      <c r="Q50" s="592">
        <v>791666.65999999992</v>
      </c>
      <c r="R50" s="577">
        <v>1.1875000196875003</v>
      </c>
      <c r="S50" s="593">
        <v>8333.3332631578942</v>
      </c>
    </row>
    <row r="51" spans="1:19" ht="14.45" customHeight="1" x14ac:dyDescent="0.2">
      <c r="A51" s="571" t="s">
        <v>1033</v>
      </c>
      <c r="B51" s="572" t="s">
        <v>1034</v>
      </c>
      <c r="C51" s="572" t="s">
        <v>464</v>
      </c>
      <c r="D51" s="572" t="s">
        <v>1000</v>
      </c>
      <c r="E51" s="572" t="s">
        <v>1008</v>
      </c>
      <c r="F51" s="572" t="s">
        <v>1031</v>
      </c>
      <c r="G51" s="572" t="s">
        <v>1032</v>
      </c>
      <c r="H51" s="592"/>
      <c r="I51" s="592"/>
      <c r="J51" s="572"/>
      <c r="K51" s="572"/>
      <c r="L51" s="592">
        <v>121</v>
      </c>
      <c r="M51" s="592">
        <v>0</v>
      </c>
      <c r="N51" s="572"/>
      <c r="O51" s="572">
        <v>0</v>
      </c>
      <c r="P51" s="592">
        <v>292</v>
      </c>
      <c r="Q51" s="592">
        <v>0</v>
      </c>
      <c r="R51" s="577"/>
      <c r="S51" s="593">
        <v>0</v>
      </c>
    </row>
    <row r="52" spans="1:19" ht="14.45" customHeight="1" x14ac:dyDescent="0.2">
      <c r="A52" s="571" t="s">
        <v>1033</v>
      </c>
      <c r="B52" s="572" t="s">
        <v>1034</v>
      </c>
      <c r="C52" s="572" t="s">
        <v>464</v>
      </c>
      <c r="D52" s="572" t="s">
        <v>1000</v>
      </c>
      <c r="E52" s="572" t="s">
        <v>1008</v>
      </c>
      <c r="F52" s="572" t="s">
        <v>1088</v>
      </c>
      <c r="G52" s="572" t="s">
        <v>1089</v>
      </c>
      <c r="H52" s="592"/>
      <c r="I52" s="592"/>
      <c r="J52" s="572"/>
      <c r="K52" s="572"/>
      <c r="L52" s="592">
        <v>21</v>
      </c>
      <c r="M52" s="592">
        <v>173250</v>
      </c>
      <c r="N52" s="572">
        <v>1</v>
      </c>
      <c r="O52" s="572">
        <v>8250</v>
      </c>
      <c r="P52" s="592">
        <v>143</v>
      </c>
      <c r="Q52" s="592">
        <v>1179750</v>
      </c>
      <c r="R52" s="577">
        <v>6.8095238095238093</v>
      </c>
      <c r="S52" s="593">
        <v>8250</v>
      </c>
    </row>
    <row r="53" spans="1:19" ht="14.45" customHeight="1" x14ac:dyDescent="0.2">
      <c r="A53" s="571" t="s">
        <v>1033</v>
      </c>
      <c r="B53" s="572" t="s">
        <v>1034</v>
      </c>
      <c r="C53" s="572" t="s">
        <v>464</v>
      </c>
      <c r="D53" s="572" t="s">
        <v>1000</v>
      </c>
      <c r="E53" s="572" t="s">
        <v>1008</v>
      </c>
      <c r="F53" s="572" t="s">
        <v>1090</v>
      </c>
      <c r="G53" s="572" t="s">
        <v>1091</v>
      </c>
      <c r="H53" s="592"/>
      <c r="I53" s="592"/>
      <c r="J53" s="572"/>
      <c r="K53" s="572"/>
      <c r="L53" s="592">
        <v>12</v>
      </c>
      <c r="M53" s="592">
        <v>0</v>
      </c>
      <c r="N53" s="572"/>
      <c r="O53" s="572">
        <v>0</v>
      </c>
      <c r="P53" s="592">
        <v>13</v>
      </c>
      <c r="Q53" s="592">
        <v>0</v>
      </c>
      <c r="R53" s="577"/>
      <c r="S53" s="593">
        <v>0</v>
      </c>
    </row>
    <row r="54" spans="1:19" ht="14.45" customHeight="1" x14ac:dyDescent="0.2">
      <c r="A54" s="571" t="s">
        <v>1033</v>
      </c>
      <c r="B54" s="572" t="s">
        <v>1034</v>
      </c>
      <c r="C54" s="572" t="s">
        <v>464</v>
      </c>
      <c r="D54" s="572" t="s">
        <v>1000</v>
      </c>
      <c r="E54" s="572" t="s">
        <v>1008</v>
      </c>
      <c r="F54" s="572" t="s">
        <v>1092</v>
      </c>
      <c r="G54" s="572" t="s">
        <v>1093</v>
      </c>
      <c r="H54" s="592"/>
      <c r="I54" s="592"/>
      <c r="J54" s="572"/>
      <c r="K54" s="572"/>
      <c r="L54" s="592">
        <v>0</v>
      </c>
      <c r="M54" s="592">
        <v>0</v>
      </c>
      <c r="N54" s="572"/>
      <c r="O54" s="572"/>
      <c r="P54" s="592"/>
      <c r="Q54" s="592"/>
      <c r="R54" s="577"/>
      <c r="S54" s="593"/>
    </row>
    <row r="55" spans="1:19" ht="14.45" customHeight="1" x14ac:dyDescent="0.2">
      <c r="A55" s="571" t="s">
        <v>1033</v>
      </c>
      <c r="B55" s="572" t="s">
        <v>1034</v>
      </c>
      <c r="C55" s="572" t="s">
        <v>464</v>
      </c>
      <c r="D55" s="572" t="s">
        <v>1000</v>
      </c>
      <c r="E55" s="572" t="s">
        <v>1008</v>
      </c>
      <c r="F55" s="572" t="s">
        <v>1094</v>
      </c>
      <c r="G55" s="572" t="s">
        <v>1095</v>
      </c>
      <c r="H55" s="592"/>
      <c r="I55" s="592"/>
      <c r="J55" s="572"/>
      <c r="K55" s="572"/>
      <c r="L55" s="592">
        <v>17</v>
      </c>
      <c r="M55" s="592">
        <v>519444.48000000004</v>
      </c>
      <c r="N55" s="572">
        <v>1</v>
      </c>
      <c r="O55" s="572">
        <v>30555.557647058828</v>
      </c>
      <c r="P55" s="592">
        <v>15</v>
      </c>
      <c r="Q55" s="592">
        <v>458333.35</v>
      </c>
      <c r="R55" s="577">
        <v>0.88235291286568285</v>
      </c>
      <c r="S55" s="593">
        <v>30555.556666666664</v>
      </c>
    </row>
    <row r="56" spans="1:19" ht="14.45" customHeight="1" x14ac:dyDescent="0.2">
      <c r="A56" s="571" t="s">
        <v>1033</v>
      </c>
      <c r="B56" s="572" t="s">
        <v>1034</v>
      </c>
      <c r="C56" s="572" t="s">
        <v>464</v>
      </c>
      <c r="D56" s="572" t="s">
        <v>1000</v>
      </c>
      <c r="E56" s="572" t="s">
        <v>1008</v>
      </c>
      <c r="F56" s="572" t="s">
        <v>1096</v>
      </c>
      <c r="G56" s="572" t="s">
        <v>1097</v>
      </c>
      <c r="H56" s="592"/>
      <c r="I56" s="592"/>
      <c r="J56" s="572"/>
      <c r="K56" s="572"/>
      <c r="L56" s="592">
        <v>23</v>
      </c>
      <c r="M56" s="592">
        <v>97980</v>
      </c>
      <c r="N56" s="572">
        <v>1</v>
      </c>
      <c r="O56" s="572">
        <v>4260</v>
      </c>
      <c r="P56" s="592">
        <v>17</v>
      </c>
      <c r="Q56" s="592">
        <v>72420</v>
      </c>
      <c r="R56" s="577">
        <v>0.73913043478260865</v>
      </c>
      <c r="S56" s="593">
        <v>4260</v>
      </c>
    </row>
    <row r="57" spans="1:19" ht="14.45" customHeight="1" x14ac:dyDescent="0.2">
      <c r="A57" s="571" t="s">
        <v>1033</v>
      </c>
      <c r="B57" s="572" t="s">
        <v>1034</v>
      </c>
      <c r="C57" s="572" t="s">
        <v>464</v>
      </c>
      <c r="D57" s="572" t="s">
        <v>1000</v>
      </c>
      <c r="E57" s="572" t="s">
        <v>1008</v>
      </c>
      <c r="F57" s="572" t="s">
        <v>1098</v>
      </c>
      <c r="G57" s="572" t="s">
        <v>1099</v>
      </c>
      <c r="H57" s="592"/>
      <c r="I57" s="592"/>
      <c r="J57" s="572"/>
      <c r="K57" s="572"/>
      <c r="L57" s="592">
        <v>16</v>
      </c>
      <c r="M57" s="592">
        <v>85155.55</v>
      </c>
      <c r="N57" s="572">
        <v>1</v>
      </c>
      <c r="O57" s="572">
        <v>5322.2218750000002</v>
      </c>
      <c r="P57" s="592">
        <v>25</v>
      </c>
      <c r="Q57" s="592">
        <v>133055.54999999999</v>
      </c>
      <c r="R57" s="577">
        <v>1.5625000366975492</v>
      </c>
      <c r="S57" s="593">
        <v>5322.2219999999998</v>
      </c>
    </row>
    <row r="58" spans="1:19" ht="14.45" customHeight="1" x14ac:dyDescent="0.2">
      <c r="A58" s="571" t="s">
        <v>1033</v>
      </c>
      <c r="B58" s="572" t="s">
        <v>1034</v>
      </c>
      <c r="C58" s="572" t="s">
        <v>464</v>
      </c>
      <c r="D58" s="572" t="s">
        <v>1000</v>
      </c>
      <c r="E58" s="572" t="s">
        <v>1008</v>
      </c>
      <c r="F58" s="572" t="s">
        <v>1100</v>
      </c>
      <c r="G58" s="572" t="s">
        <v>1101</v>
      </c>
      <c r="H58" s="592"/>
      <c r="I58" s="592"/>
      <c r="J58" s="572"/>
      <c r="K58" s="572"/>
      <c r="L58" s="592">
        <v>70</v>
      </c>
      <c r="M58" s="592">
        <v>3080000</v>
      </c>
      <c r="N58" s="572">
        <v>1</v>
      </c>
      <c r="O58" s="572">
        <v>44000</v>
      </c>
      <c r="P58" s="592">
        <v>151</v>
      </c>
      <c r="Q58" s="592">
        <v>6644000</v>
      </c>
      <c r="R58" s="577">
        <v>2.157142857142857</v>
      </c>
      <c r="S58" s="593">
        <v>44000</v>
      </c>
    </row>
    <row r="59" spans="1:19" ht="14.45" customHeight="1" x14ac:dyDescent="0.2">
      <c r="A59" s="571" t="s">
        <v>1033</v>
      </c>
      <c r="B59" s="572" t="s">
        <v>1034</v>
      </c>
      <c r="C59" s="572" t="s">
        <v>464</v>
      </c>
      <c r="D59" s="572" t="s">
        <v>1000</v>
      </c>
      <c r="E59" s="572" t="s">
        <v>1008</v>
      </c>
      <c r="F59" s="572" t="s">
        <v>1102</v>
      </c>
      <c r="G59" s="572" t="s">
        <v>1103</v>
      </c>
      <c r="H59" s="592"/>
      <c r="I59" s="592"/>
      <c r="J59" s="572"/>
      <c r="K59" s="572"/>
      <c r="L59" s="592"/>
      <c r="M59" s="592"/>
      <c r="N59" s="572"/>
      <c r="O59" s="572"/>
      <c r="P59" s="592">
        <v>2</v>
      </c>
      <c r="Q59" s="592">
        <v>79594</v>
      </c>
      <c r="R59" s="577"/>
      <c r="S59" s="593">
        <v>39797</v>
      </c>
    </row>
    <row r="60" spans="1:19" ht="14.45" customHeight="1" x14ac:dyDescent="0.2">
      <c r="A60" s="571" t="s">
        <v>1033</v>
      </c>
      <c r="B60" s="572" t="s">
        <v>1034</v>
      </c>
      <c r="C60" s="572" t="s">
        <v>464</v>
      </c>
      <c r="D60" s="572" t="s">
        <v>1000</v>
      </c>
      <c r="E60" s="572" t="s">
        <v>1008</v>
      </c>
      <c r="F60" s="572" t="s">
        <v>1104</v>
      </c>
      <c r="G60" s="572"/>
      <c r="H60" s="592"/>
      <c r="I60" s="592"/>
      <c r="J60" s="572"/>
      <c r="K60" s="572"/>
      <c r="L60" s="592"/>
      <c r="M60" s="592"/>
      <c r="N60" s="572"/>
      <c r="O60" s="572"/>
      <c r="P60" s="592">
        <v>1</v>
      </c>
      <c r="Q60" s="592">
        <v>31867</v>
      </c>
      <c r="R60" s="577"/>
      <c r="S60" s="593">
        <v>31867</v>
      </c>
    </row>
    <row r="61" spans="1:19" ht="14.45" customHeight="1" thickBot="1" x14ac:dyDescent="0.25">
      <c r="A61" s="579" t="s">
        <v>1033</v>
      </c>
      <c r="B61" s="580" t="s">
        <v>1034</v>
      </c>
      <c r="C61" s="580" t="s">
        <v>464</v>
      </c>
      <c r="D61" s="580" t="s">
        <v>1000</v>
      </c>
      <c r="E61" s="580" t="s">
        <v>1008</v>
      </c>
      <c r="F61" s="580" t="s">
        <v>1105</v>
      </c>
      <c r="G61" s="580" t="s">
        <v>1106</v>
      </c>
      <c r="H61" s="594"/>
      <c r="I61" s="594"/>
      <c r="J61" s="580"/>
      <c r="K61" s="580"/>
      <c r="L61" s="594">
        <v>1</v>
      </c>
      <c r="M61" s="594">
        <v>8600</v>
      </c>
      <c r="N61" s="580">
        <v>1</v>
      </c>
      <c r="O61" s="580">
        <v>8600</v>
      </c>
      <c r="P61" s="594"/>
      <c r="Q61" s="594"/>
      <c r="R61" s="585"/>
      <c r="S61" s="595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2FFCA38-0D8E-4BA4-9B94-9F6A513D76AF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545634</v>
      </c>
      <c r="C3" s="222">
        <f t="shared" ref="C3:R3" si="0">SUBTOTAL(9,C6:C1048576)</f>
        <v>34.522805373069041</v>
      </c>
      <c r="D3" s="222">
        <f t="shared" si="0"/>
        <v>276926</v>
      </c>
      <c r="E3" s="222">
        <f t="shared" si="0"/>
        <v>7</v>
      </c>
      <c r="F3" s="222">
        <f t="shared" si="0"/>
        <v>296858</v>
      </c>
      <c r="G3" s="225">
        <f>IF(D3&lt;&gt;0,F3/D3,"")</f>
        <v>1.0719759069209824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15"/>
      <c r="B5" s="616">
        <v>2015</v>
      </c>
      <c r="C5" s="617"/>
      <c r="D5" s="617">
        <v>2018</v>
      </c>
      <c r="E5" s="617"/>
      <c r="F5" s="617">
        <v>2019</v>
      </c>
      <c r="G5" s="653" t="s">
        <v>2</v>
      </c>
      <c r="H5" s="616">
        <v>2015</v>
      </c>
      <c r="I5" s="617"/>
      <c r="J5" s="617">
        <v>2018</v>
      </c>
      <c r="K5" s="617"/>
      <c r="L5" s="617">
        <v>2019</v>
      </c>
      <c r="M5" s="653" t="s">
        <v>2</v>
      </c>
      <c r="N5" s="616">
        <v>2015</v>
      </c>
      <c r="O5" s="617"/>
      <c r="P5" s="617">
        <v>2018</v>
      </c>
      <c r="Q5" s="617"/>
      <c r="R5" s="617">
        <v>2019</v>
      </c>
      <c r="S5" s="653" t="s">
        <v>2</v>
      </c>
    </row>
    <row r="6" spans="1:19" ht="14.45" customHeight="1" x14ac:dyDescent="0.2">
      <c r="A6" s="603" t="s">
        <v>1109</v>
      </c>
      <c r="B6" s="637"/>
      <c r="C6" s="565"/>
      <c r="D6" s="637"/>
      <c r="E6" s="565"/>
      <c r="F6" s="637">
        <v>5951</v>
      </c>
      <c r="G6" s="570"/>
      <c r="H6" s="637"/>
      <c r="I6" s="565"/>
      <c r="J6" s="637"/>
      <c r="K6" s="565"/>
      <c r="L6" s="637"/>
      <c r="M6" s="570"/>
      <c r="N6" s="637"/>
      <c r="O6" s="565"/>
      <c r="P6" s="637"/>
      <c r="Q6" s="565"/>
      <c r="R6" s="637"/>
      <c r="S6" s="122"/>
    </row>
    <row r="7" spans="1:19" ht="14.45" customHeight="1" x14ac:dyDescent="0.2">
      <c r="A7" s="604" t="s">
        <v>1110</v>
      </c>
      <c r="B7" s="654">
        <v>62963</v>
      </c>
      <c r="C7" s="572"/>
      <c r="D7" s="654"/>
      <c r="E7" s="572"/>
      <c r="F7" s="654"/>
      <c r="G7" s="577"/>
      <c r="H7" s="654"/>
      <c r="I7" s="572"/>
      <c r="J7" s="654"/>
      <c r="K7" s="572"/>
      <c r="L7" s="654"/>
      <c r="M7" s="577"/>
      <c r="N7" s="654"/>
      <c r="O7" s="572"/>
      <c r="P7" s="654"/>
      <c r="Q7" s="572"/>
      <c r="R7" s="654"/>
      <c r="S7" s="578"/>
    </row>
    <row r="8" spans="1:19" ht="14.45" customHeight="1" x14ac:dyDescent="0.2">
      <c r="A8" s="604" t="s">
        <v>1111</v>
      </c>
      <c r="B8" s="654"/>
      <c r="C8" s="572"/>
      <c r="D8" s="654"/>
      <c r="E8" s="572"/>
      <c r="F8" s="654">
        <v>1529</v>
      </c>
      <c r="G8" s="577"/>
      <c r="H8" s="654"/>
      <c r="I8" s="572"/>
      <c r="J8" s="654"/>
      <c r="K8" s="572"/>
      <c r="L8" s="654"/>
      <c r="M8" s="577"/>
      <c r="N8" s="654"/>
      <c r="O8" s="572"/>
      <c r="P8" s="654"/>
      <c r="Q8" s="572"/>
      <c r="R8" s="654"/>
      <c r="S8" s="578"/>
    </row>
    <row r="9" spans="1:19" ht="14.45" customHeight="1" x14ac:dyDescent="0.2">
      <c r="A9" s="604" t="s">
        <v>1112</v>
      </c>
      <c r="B9" s="654"/>
      <c r="C9" s="572"/>
      <c r="D9" s="654">
        <v>2483</v>
      </c>
      <c r="E9" s="572">
        <v>1</v>
      </c>
      <c r="F9" s="654"/>
      <c r="G9" s="577"/>
      <c r="H9" s="654"/>
      <c r="I9" s="572"/>
      <c r="J9" s="654"/>
      <c r="K9" s="572"/>
      <c r="L9" s="654"/>
      <c r="M9" s="577"/>
      <c r="N9" s="654"/>
      <c r="O9" s="572"/>
      <c r="P9" s="654"/>
      <c r="Q9" s="572"/>
      <c r="R9" s="654"/>
      <c r="S9" s="578"/>
    </row>
    <row r="10" spans="1:19" ht="14.45" customHeight="1" x14ac:dyDescent="0.2">
      <c r="A10" s="604" t="s">
        <v>1113</v>
      </c>
      <c r="B10" s="654">
        <v>175226</v>
      </c>
      <c r="C10" s="572">
        <v>28.782194480946124</v>
      </c>
      <c r="D10" s="654">
        <v>6088</v>
      </c>
      <c r="E10" s="572">
        <v>1</v>
      </c>
      <c r="F10" s="654">
        <v>37205</v>
      </c>
      <c r="G10" s="577">
        <v>6.1112023653088041</v>
      </c>
      <c r="H10" s="654"/>
      <c r="I10" s="572"/>
      <c r="J10" s="654"/>
      <c r="K10" s="572"/>
      <c r="L10" s="654"/>
      <c r="M10" s="577"/>
      <c r="N10" s="654"/>
      <c r="O10" s="572"/>
      <c r="P10" s="654"/>
      <c r="Q10" s="572"/>
      <c r="R10" s="654"/>
      <c r="S10" s="578"/>
    </row>
    <row r="11" spans="1:19" ht="14.45" customHeight="1" x14ac:dyDescent="0.2">
      <c r="A11" s="604" t="s">
        <v>1114</v>
      </c>
      <c r="B11" s="654">
        <v>134383</v>
      </c>
      <c r="C11" s="572">
        <v>0.81547535969804175</v>
      </c>
      <c r="D11" s="654">
        <v>164791</v>
      </c>
      <c r="E11" s="572">
        <v>1</v>
      </c>
      <c r="F11" s="654">
        <v>64142</v>
      </c>
      <c r="G11" s="577">
        <v>0.38923242167351374</v>
      </c>
      <c r="H11" s="654"/>
      <c r="I11" s="572"/>
      <c r="J11" s="654"/>
      <c r="K11" s="572"/>
      <c r="L11" s="654"/>
      <c r="M11" s="577"/>
      <c r="N11" s="654"/>
      <c r="O11" s="572"/>
      <c r="P11" s="654"/>
      <c r="Q11" s="572"/>
      <c r="R11" s="654"/>
      <c r="S11" s="578"/>
    </row>
    <row r="12" spans="1:19" ht="14.45" customHeight="1" x14ac:dyDescent="0.2">
      <c r="A12" s="604" t="s">
        <v>1115</v>
      </c>
      <c r="B12" s="654">
        <v>108637</v>
      </c>
      <c r="C12" s="572">
        <v>3.3222324159021408</v>
      </c>
      <c r="D12" s="654">
        <v>32700</v>
      </c>
      <c r="E12" s="572">
        <v>1</v>
      </c>
      <c r="F12" s="654">
        <v>120862</v>
      </c>
      <c r="G12" s="577">
        <v>3.6960856269113149</v>
      </c>
      <c r="H12" s="654"/>
      <c r="I12" s="572"/>
      <c r="J12" s="654"/>
      <c r="K12" s="572"/>
      <c r="L12" s="654"/>
      <c r="M12" s="577"/>
      <c r="N12" s="654"/>
      <c r="O12" s="572"/>
      <c r="P12" s="654"/>
      <c r="Q12" s="572"/>
      <c r="R12" s="654"/>
      <c r="S12" s="578"/>
    </row>
    <row r="13" spans="1:19" ht="14.45" customHeight="1" x14ac:dyDescent="0.2">
      <c r="A13" s="604" t="s">
        <v>1116</v>
      </c>
      <c r="B13" s="654">
        <v>58580</v>
      </c>
      <c r="C13" s="572">
        <v>0.950958588334605</v>
      </c>
      <c r="D13" s="654">
        <v>61601</v>
      </c>
      <c r="E13" s="572">
        <v>1</v>
      </c>
      <c r="F13" s="654">
        <v>65286</v>
      </c>
      <c r="G13" s="577">
        <v>1.0598204574601062</v>
      </c>
      <c r="H13" s="654"/>
      <c r="I13" s="572"/>
      <c r="J13" s="654"/>
      <c r="K13" s="572"/>
      <c r="L13" s="654"/>
      <c r="M13" s="577"/>
      <c r="N13" s="654"/>
      <c r="O13" s="572"/>
      <c r="P13" s="654"/>
      <c r="Q13" s="572"/>
      <c r="R13" s="654"/>
      <c r="S13" s="578"/>
    </row>
    <row r="14" spans="1:19" ht="14.45" customHeight="1" x14ac:dyDescent="0.2">
      <c r="A14" s="604" t="s">
        <v>1117</v>
      </c>
      <c r="B14" s="654">
        <v>1520</v>
      </c>
      <c r="C14" s="572"/>
      <c r="D14" s="654"/>
      <c r="E14" s="572"/>
      <c r="F14" s="654"/>
      <c r="G14" s="577"/>
      <c r="H14" s="654"/>
      <c r="I14" s="572"/>
      <c r="J14" s="654"/>
      <c r="K14" s="572"/>
      <c r="L14" s="654"/>
      <c r="M14" s="577"/>
      <c r="N14" s="654"/>
      <c r="O14" s="572"/>
      <c r="P14" s="654"/>
      <c r="Q14" s="572"/>
      <c r="R14" s="654"/>
      <c r="S14" s="578"/>
    </row>
    <row r="15" spans="1:19" ht="14.45" customHeight="1" x14ac:dyDescent="0.2">
      <c r="A15" s="604" t="s">
        <v>1118</v>
      </c>
      <c r="B15" s="654"/>
      <c r="C15" s="572"/>
      <c r="D15" s="654"/>
      <c r="E15" s="572"/>
      <c r="F15" s="654">
        <v>354</v>
      </c>
      <c r="G15" s="577"/>
      <c r="H15" s="654"/>
      <c r="I15" s="572"/>
      <c r="J15" s="654"/>
      <c r="K15" s="572"/>
      <c r="L15" s="654"/>
      <c r="M15" s="577"/>
      <c r="N15" s="654"/>
      <c r="O15" s="572"/>
      <c r="P15" s="654"/>
      <c r="Q15" s="572"/>
      <c r="R15" s="654"/>
      <c r="S15" s="578"/>
    </row>
    <row r="16" spans="1:19" ht="14.45" customHeight="1" x14ac:dyDescent="0.2">
      <c r="A16" s="604" t="s">
        <v>1119</v>
      </c>
      <c r="B16" s="654">
        <v>4325</v>
      </c>
      <c r="C16" s="572">
        <v>0.65194452818812176</v>
      </c>
      <c r="D16" s="654">
        <v>6634</v>
      </c>
      <c r="E16" s="572">
        <v>1</v>
      </c>
      <c r="F16" s="654">
        <v>1529</v>
      </c>
      <c r="G16" s="577">
        <v>0.2304793488091649</v>
      </c>
      <c r="H16" s="654"/>
      <c r="I16" s="572"/>
      <c r="J16" s="654"/>
      <c r="K16" s="572"/>
      <c r="L16" s="654"/>
      <c r="M16" s="577"/>
      <c r="N16" s="654"/>
      <c r="O16" s="572"/>
      <c r="P16" s="654"/>
      <c r="Q16" s="572"/>
      <c r="R16" s="654"/>
      <c r="S16" s="578"/>
    </row>
    <row r="17" spans="1:19" ht="14.45" customHeight="1" thickBot="1" x14ac:dyDescent="0.25">
      <c r="A17" s="641" t="s">
        <v>1120</v>
      </c>
      <c r="B17" s="639"/>
      <c r="C17" s="580"/>
      <c r="D17" s="639">
        <v>2629</v>
      </c>
      <c r="E17" s="580">
        <v>1</v>
      </c>
      <c r="F17" s="639"/>
      <c r="G17" s="585"/>
      <c r="H17" s="639"/>
      <c r="I17" s="580"/>
      <c r="J17" s="639"/>
      <c r="K17" s="580"/>
      <c r="L17" s="639"/>
      <c r="M17" s="585"/>
      <c r="N17" s="639"/>
      <c r="O17" s="580"/>
      <c r="P17" s="639"/>
      <c r="Q17" s="580"/>
      <c r="R17" s="639"/>
      <c r="S17" s="58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48B700F3-AD62-4D5D-805A-285FD5320420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1131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262</v>
      </c>
      <c r="G3" s="103">
        <f t="shared" si="0"/>
        <v>545634</v>
      </c>
      <c r="H3" s="103"/>
      <c r="I3" s="103"/>
      <c r="J3" s="103">
        <f t="shared" si="0"/>
        <v>136</v>
      </c>
      <c r="K3" s="103">
        <f t="shared" si="0"/>
        <v>276926</v>
      </c>
      <c r="L3" s="103"/>
      <c r="M3" s="103"/>
      <c r="N3" s="103">
        <f t="shared" si="0"/>
        <v>142</v>
      </c>
      <c r="O3" s="103">
        <f t="shared" si="0"/>
        <v>296858</v>
      </c>
      <c r="P3" s="75">
        <f>IF(K3=0,0,O3/K3)</f>
        <v>1.0719759069209824</v>
      </c>
      <c r="Q3" s="104">
        <f>IF(N3=0,0,O3/N3)</f>
        <v>2090.5492957746478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44"/>
      <c r="B5" s="642"/>
      <c r="C5" s="644"/>
      <c r="D5" s="655"/>
      <c r="E5" s="646"/>
      <c r="F5" s="656" t="s">
        <v>71</v>
      </c>
      <c r="G5" s="657" t="s">
        <v>14</v>
      </c>
      <c r="H5" s="658"/>
      <c r="I5" s="658"/>
      <c r="J5" s="656" t="s">
        <v>71</v>
      </c>
      <c r="K5" s="657" t="s">
        <v>14</v>
      </c>
      <c r="L5" s="658"/>
      <c r="M5" s="658"/>
      <c r="N5" s="656" t="s">
        <v>71</v>
      </c>
      <c r="O5" s="657" t="s">
        <v>14</v>
      </c>
      <c r="P5" s="659"/>
      <c r="Q5" s="651"/>
    </row>
    <row r="6" spans="1:17" ht="14.45" customHeight="1" x14ac:dyDescent="0.2">
      <c r="A6" s="564" t="s">
        <v>1121</v>
      </c>
      <c r="B6" s="565" t="s">
        <v>1011</v>
      </c>
      <c r="C6" s="565" t="s">
        <v>1008</v>
      </c>
      <c r="D6" s="565" t="s">
        <v>1018</v>
      </c>
      <c r="E6" s="565" t="s">
        <v>1019</v>
      </c>
      <c r="F6" s="116"/>
      <c r="G6" s="116"/>
      <c r="H6" s="116"/>
      <c r="I6" s="116"/>
      <c r="J6" s="116"/>
      <c r="K6" s="116"/>
      <c r="L6" s="116"/>
      <c r="M6" s="116"/>
      <c r="N6" s="116">
        <v>1</v>
      </c>
      <c r="O6" s="116">
        <v>354</v>
      </c>
      <c r="P6" s="570"/>
      <c r="Q6" s="591">
        <v>354</v>
      </c>
    </row>
    <row r="7" spans="1:17" ht="14.45" customHeight="1" x14ac:dyDescent="0.2">
      <c r="A7" s="571" t="s">
        <v>1121</v>
      </c>
      <c r="B7" s="572" t="s">
        <v>1034</v>
      </c>
      <c r="C7" s="572" t="s">
        <v>1008</v>
      </c>
      <c r="D7" s="572" t="s">
        <v>1068</v>
      </c>
      <c r="E7" s="572" t="s">
        <v>1069</v>
      </c>
      <c r="F7" s="592"/>
      <c r="G7" s="592"/>
      <c r="H7" s="592"/>
      <c r="I7" s="592"/>
      <c r="J7" s="592"/>
      <c r="K7" s="592"/>
      <c r="L7" s="592"/>
      <c r="M7" s="592"/>
      <c r="N7" s="592">
        <v>1</v>
      </c>
      <c r="O7" s="592">
        <v>4487</v>
      </c>
      <c r="P7" s="577"/>
      <c r="Q7" s="593">
        <v>4487</v>
      </c>
    </row>
    <row r="8" spans="1:17" ht="14.45" customHeight="1" x14ac:dyDescent="0.2">
      <c r="A8" s="571" t="s">
        <v>1121</v>
      </c>
      <c r="B8" s="572" t="s">
        <v>1034</v>
      </c>
      <c r="C8" s="572" t="s">
        <v>1008</v>
      </c>
      <c r="D8" s="572" t="s">
        <v>1070</v>
      </c>
      <c r="E8" s="572" t="s">
        <v>1071</v>
      </c>
      <c r="F8" s="592"/>
      <c r="G8" s="592"/>
      <c r="H8" s="592"/>
      <c r="I8" s="592"/>
      <c r="J8" s="592"/>
      <c r="K8" s="592"/>
      <c r="L8" s="592"/>
      <c r="M8" s="592"/>
      <c r="N8" s="592">
        <v>1</v>
      </c>
      <c r="O8" s="592">
        <v>1110</v>
      </c>
      <c r="P8" s="577"/>
      <c r="Q8" s="593">
        <v>1110</v>
      </c>
    </row>
    <row r="9" spans="1:17" ht="14.45" customHeight="1" x14ac:dyDescent="0.2">
      <c r="A9" s="571" t="s">
        <v>1122</v>
      </c>
      <c r="B9" s="572" t="s">
        <v>1011</v>
      </c>
      <c r="C9" s="572" t="s">
        <v>1008</v>
      </c>
      <c r="D9" s="572" t="s">
        <v>1014</v>
      </c>
      <c r="E9" s="572" t="s">
        <v>1015</v>
      </c>
      <c r="F9" s="592">
        <v>1</v>
      </c>
      <c r="G9" s="592">
        <v>2480</v>
      </c>
      <c r="H9" s="592"/>
      <c r="I9" s="592">
        <v>2480</v>
      </c>
      <c r="J9" s="592"/>
      <c r="K9" s="592"/>
      <c r="L9" s="592"/>
      <c r="M9" s="592"/>
      <c r="N9" s="592"/>
      <c r="O9" s="592"/>
      <c r="P9" s="577"/>
      <c r="Q9" s="593"/>
    </row>
    <row r="10" spans="1:17" ht="14.45" customHeight="1" x14ac:dyDescent="0.2">
      <c r="A10" s="571" t="s">
        <v>1122</v>
      </c>
      <c r="B10" s="572" t="s">
        <v>1011</v>
      </c>
      <c r="C10" s="572" t="s">
        <v>1008</v>
      </c>
      <c r="D10" s="572" t="s">
        <v>1018</v>
      </c>
      <c r="E10" s="572" t="s">
        <v>1019</v>
      </c>
      <c r="F10" s="592">
        <v>1</v>
      </c>
      <c r="G10" s="592">
        <v>351</v>
      </c>
      <c r="H10" s="592"/>
      <c r="I10" s="592">
        <v>351</v>
      </c>
      <c r="J10" s="592"/>
      <c r="K10" s="592"/>
      <c r="L10" s="592"/>
      <c r="M10" s="592"/>
      <c r="N10" s="592"/>
      <c r="O10" s="592"/>
      <c r="P10" s="577"/>
      <c r="Q10" s="593"/>
    </row>
    <row r="11" spans="1:17" ht="14.45" customHeight="1" x14ac:dyDescent="0.2">
      <c r="A11" s="571" t="s">
        <v>1122</v>
      </c>
      <c r="B11" s="572" t="s">
        <v>1034</v>
      </c>
      <c r="C11" s="572" t="s">
        <v>1008</v>
      </c>
      <c r="D11" s="572" t="s">
        <v>1062</v>
      </c>
      <c r="E11" s="572"/>
      <c r="F11" s="592">
        <v>1</v>
      </c>
      <c r="G11" s="592">
        <v>0</v>
      </c>
      <c r="H11" s="592"/>
      <c r="I11" s="592">
        <v>0</v>
      </c>
      <c r="J11" s="592"/>
      <c r="K11" s="592"/>
      <c r="L11" s="592"/>
      <c r="M11" s="592"/>
      <c r="N11" s="592"/>
      <c r="O11" s="592"/>
      <c r="P11" s="577"/>
      <c r="Q11" s="593"/>
    </row>
    <row r="12" spans="1:17" ht="14.45" customHeight="1" x14ac:dyDescent="0.2">
      <c r="A12" s="571" t="s">
        <v>1122</v>
      </c>
      <c r="B12" s="572" t="s">
        <v>1034</v>
      </c>
      <c r="C12" s="572" t="s">
        <v>1008</v>
      </c>
      <c r="D12" s="572" t="s">
        <v>1063</v>
      </c>
      <c r="E12" s="572"/>
      <c r="F12" s="592">
        <v>1</v>
      </c>
      <c r="G12" s="592">
        <v>60132</v>
      </c>
      <c r="H12" s="592"/>
      <c r="I12" s="592">
        <v>60132</v>
      </c>
      <c r="J12" s="592"/>
      <c r="K12" s="592"/>
      <c r="L12" s="592"/>
      <c r="M12" s="592"/>
      <c r="N12" s="592"/>
      <c r="O12" s="592"/>
      <c r="P12" s="577"/>
      <c r="Q12" s="593"/>
    </row>
    <row r="13" spans="1:17" ht="14.45" customHeight="1" x14ac:dyDescent="0.2">
      <c r="A13" s="571" t="s">
        <v>1123</v>
      </c>
      <c r="B13" s="572" t="s">
        <v>1011</v>
      </c>
      <c r="C13" s="572" t="s">
        <v>1008</v>
      </c>
      <c r="D13" s="572" t="s">
        <v>1022</v>
      </c>
      <c r="E13" s="572" t="s">
        <v>1023</v>
      </c>
      <c r="F13" s="592"/>
      <c r="G13" s="592"/>
      <c r="H13" s="592"/>
      <c r="I13" s="592"/>
      <c r="J13" s="592"/>
      <c r="K13" s="592"/>
      <c r="L13" s="592"/>
      <c r="M13" s="592"/>
      <c r="N13" s="592">
        <v>1</v>
      </c>
      <c r="O13" s="592">
        <v>1529</v>
      </c>
      <c r="P13" s="577"/>
      <c r="Q13" s="593">
        <v>1529</v>
      </c>
    </row>
    <row r="14" spans="1:17" ht="14.45" customHeight="1" x14ac:dyDescent="0.2">
      <c r="A14" s="571" t="s">
        <v>1006</v>
      </c>
      <c r="B14" s="572" t="s">
        <v>1011</v>
      </c>
      <c r="C14" s="572" t="s">
        <v>1008</v>
      </c>
      <c r="D14" s="572" t="s">
        <v>1014</v>
      </c>
      <c r="E14" s="572" t="s">
        <v>1015</v>
      </c>
      <c r="F14" s="592"/>
      <c r="G14" s="592"/>
      <c r="H14" s="592"/>
      <c r="I14" s="592"/>
      <c r="J14" s="592">
        <v>1</v>
      </c>
      <c r="K14" s="592">
        <v>2483</v>
      </c>
      <c r="L14" s="592">
        <v>1</v>
      </c>
      <c r="M14" s="592">
        <v>2483</v>
      </c>
      <c r="N14" s="592"/>
      <c r="O14" s="592"/>
      <c r="P14" s="577"/>
      <c r="Q14" s="593"/>
    </row>
    <row r="15" spans="1:17" ht="14.45" customHeight="1" x14ac:dyDescent="0.2">
      <c r="A15" s="571" t="s">
        <v>1124</v>
      </c>
      <c r="B15" s="572" t="s">
        <v>1011</v>
      </c>
      <c r="C15" s="572" t="s">
        <v>1008</v>
      </c>
      <c r="D15" s="572" t="s">
        <v>1009</v>
      </c>
      <c r="E15" s="572" t="s">
        <v>1010</v>
      </c>
      <c r="F15" s="592"/>
      <c r="G15" s="592"/>
      <c r="H15" s="592"/>
      <c r="I15" s="592"/>
      <c r="J15" s="592"/>
      <c r="K15" s="592"/>
      <c r="L15" s="592"/>
      <c r="M15" s="592"/>
      <c r="N15" s="592">
        <v>1</v>
      </c>
      <c r="O15" s="592">
        <v>38</v>
      </c>
      <c r="P15" s="577"/>
      <c r="Q15" s="593">
        <v>38</v>
      </c>
    </row>
    <row r="16" spans="1:17" ht="14.45" customHeight="1" x14ac:dyDescent="0.2">
      <c r="A16" s="571" t="s">
        <v>1124</v>
      </c>
      <c r="B16" s="572" t="s">
        <v>1011</v>
      </c>
      <c r="C16" s="572" t="s">
        <v>1008</v>
      </c>
      <c r="D16" s="572" t="s">
        <v>1014</v>
      </c>
      <c r="E16" s="572" t="s">
        <v>1015</v>
      </c>
      <c r="F16" s="592">
        <v>1</v>
      </c>
      <c r="G16" s="592">
        <v>2480</v>
      </c>
      <c r="H16" s="592"/>
      <c r="I16" s="592">
        <v>2480</v>
      </c>
      <c r="J16" s="592"/>
      <c r="K16" s="592"/>
      <c r="L16" s="592"/>
      <c r="M16" s="592"/>
      <c r="N16" s="592">
        <v>1</v>
      </c>
      <c r="O16" s="592">
        <v>2498</v>
      </c>
      <c r="P16" s="577"/>
      <c r="Q16" s="593">
        <v>2498</v>
      </c>
    </row>
    <row r="17" spans="1:17" ht="14.45" customHeight="1" x14ac:dyDescent="0.2">
      <c r="A17" s="571" t="s">
        <v>1124</v>
      </c>
      <c r="B17" s="572" t="s">
        <v>1011</v>
      </c>
      <c r="C17" s="572" t="s">
        <v>1008</v>
      </c>
      <c r="D17" s="572" t="s">
        <v>1018</v>
      </c>
      <c r="E17" s="572" t="s">
        <v>1019</v>
      </c>
      <c r="F17" s="592">
        <v>2</v>
      </c>
      <c r="G17" s="592">
        <v>702</v>
      </c>
      <c r="H17" s="592"/>
      <c r="I17" s="592">
        <v>351</v>
      </c>
      <c r="J17" s="592"/>
      <c r="K17" s="592"/>
      <c r="L17" s="592"/>
      <c r="M17" s="592"/>
      <c r="N17" s="592"/>
      <c r="O17" s="592"/>
      <c r="P17" s="577"/>
      <c r="Q17" s="593"/>
    </row>
    <row r="18" spans="1:17" ht="14.45" customHeight="1" x14ac:dyDescent="0.2">
      <c r="A18" s="571" t="s">
        <v>1124</v>
      </c>
      <c r="B18" s="572" t="s">
        <v>1011</v>
      </c>
      <c r="C18" s="572" t="s">
        <v>1008</v>
      </c>
      <c r="D18" s="572" t="s">
        <v>1022</v>
      </c>
      <c r="E18" s="572" t="s">
        <v>1023</v>
      </c>
      <c r="F18" s="592">
        <v>1</v>
      </c>
      <c r="G18" s="592">
        <v>1520</v>
      </c>
      <c r="H18" s="592">
        <v>0.24967148488830487</v>
      </c>
      <c r="I18" s="592">
        <v>1520</v>
      </c>
      <c r="J18" s="592">
        <v>4</v>
      </c>
      <c r="K18" s="592">
        <v>6088</v>
      </c>
      <c r="L18" s="592">
        <v>1</v>
      </c>
      <c r="M18" s="592">
        <v>1522</v>
      </c>
      <c r="N18" s="592">
        <v>3</v>
      </c>
      <c r="O18" s="592">
        <v>4587</v>
      </c>
      <c r="P18" s="577">
        <v>0.75344940867279897</v>
      </c>
      <c r="Q18" s="593">
        <v>1529</v>
      </c>
    </row>
    <row r="19" spans="1:17" ht="14.45" customHeight="1" x14ac:dyDescent="0.2">
      <c r="A19" s="571" t="s">
        <v>1124</v>
      </c>
      <c r="B19" s="572" t="s">
        <v>1034</v>
      </c>
      <c r="C19" s="572" t="s">
        <v>1008</v>
      </c>
      <c r="D19" s="572" t="s">
        <v>1037</v>
      </c>
      <c r="E19" s="572" t="s">
        <v>1038</v>
      </c>
      <c r="F19" s="592"/>
      <c r="G19" s="592"/>
      <c r="H19" s="592"/>
      <c r="I19" s="592"/>
      <c r="J19" s="592"/>
      <c r="K19" s="592"/>
      <c r="L19" s="592"/>
      <c r="M19" s="592"/>
      <c r="N19" s="592">
        <v>2</v>
      </c>
      <c r="O19" s="592">
        <v>604</v>
      </c>
      <c r="P19" s="577"/>
      <c r="Q19" s="593">
        <v>302</v>
      </c>
    </row>
    <row r="20" spans="1:17" ht="14.45" customHeight="1" x14ac:dyDescent="0.2">
      <c r="A20" s="571" t="s">
        <v>1124</v>
      </c>
      <c r="B20" s="572" t="s">
        <v>1034</v>
      </c>
      <c r="C20" s="572" t="s">
        <v>1008</v>
      </c>
      <c r="D20" s="572" t="s">
        <v>1039</v>
      </c>
      <c r="E20" s="572"/>
      <c r="F20" s="592">
        <v>4</v>
      </c>
      <c r="G20" s="592">
        <v>5140</v>
      </c>
      <c r="H20" s="592"/>
      <c r="I20" s="592">
        <v>1285</v>
      </c>
      <c r="J20" s="592"/>
      <c r="K20" s="592"/>
      <c r="L20" s="592"/>
      <c r="M20" s="592"/>
      <c r="N20" s="592"/>
      <c r="O20" s="592"/>
      <c r="P20" s="577"/>
      <c r="Q20" s="593"/>
    </row>
    <row r="21" spans="1:17" ht="14.45" customHeight="1" x14ac:dyDescent="0.2">
      <c r="A21" s="571" t="s">
        <v>1124</v>
      </c>
      <c r="B21" s="572" t="s">
        <v>1034</v>
      </c>
      <c r="C21" s="572" t="s">
        <v>1008</v>
      </c>
      <c r="D21" s="572" t="s">
        <v>1043</v>
      </c>
      <c r="E21" s="572"/>
      <c r="F21" s="592">
        <v>72</v>
      </c>
      <c r="G21" s="592">
        <v>165384</v>
      </c>
      <c r="H21" s="592"/>
      <c r="I21" s="592">
        <v>2297</v>
      </c>
      <c r="J21" s="592"/>
      <c r="K21" s="592"/>
      <c r="L21" s="592"/>
      <c r="M21" s="592"/>
      <c r="N21" s="592"/>
      <c r="O21" s="592"/>
      <c r="P21" s="577"/>
      <c r="Q21" s="593"/>
    </row>
    <row r="22" spans="1:17" ht="14.45" customHeight="1" x14ac:dyDescent="0.2">
      <c r="A22" s="571" t="s">
        <v>1124</v>
      </c>
      <c r="B22" s="572" t="s">
        <v>1034</v>
      </c>
      <c r="C22" s="572" t="s">
        <v>1008</v>
      </c>
      <c r="D22" s="572" t="s">
        <v>1048</v>
      </c>
      <c r="E22" s="572" t="s">
        <v>1049</v>
      </c>
      <c r="F22" s="592"/>
      <c r="G22" s="592"/>
      <c r="H22" s="592"/>
      <c r="I22" s="592"/>
      <c r="J22" s="592"/>
      <c r="K22" s="592"/>
      <c r="L22" s="592"/>
      <c r="M22" s="592"/>
      <c r="N22" s="592">
        <v>1</v>
      </c>
      <c r="O22" s="592">
        <v>969</v>
      </c>
      <c r="P22" s="577"/>
      <c r="Q22" s="593">
        <v>969</v>
      </c>
    </row>
    <row r="23" spans="1:17" ht="14.45" customHeight="1" x14ac:dyDescent="0.2">
      <c r="A23" s="571" t="s">
        <v>1124</v>
      </c>
      <c r="B23" s="572" t="s">
        <v>1034</v>
      </c>
      <c r="C23" s="572" t="s">
        <v>1008</v>
      </c>
      <c r="D23" s="572" t="s">
        <v>1056</v>
      </c>
      <c r="E23" s="572" t="s">
        <v>1057</v>
      </c>
      <c r="F23" s="592"/>
      <c r="G23" s="592"/>
      <c r="H23" s="592"/>
      <c r="I23" s="592"/>
      <c r="J23" s="592"/>
      <c r="K23" s="592"/>
      <c r="L23" s="592"/>
      <c r="M23" s="592"/>
      <c r="N23" s="592">
        <v>1</v>
      </c>
      <c r="O23" s="592">
        <v>12505</v>
      </c>
      <c r="P23" s="577"/>
      <c r="Q23" s="593">
        <v>12505</v>
      </c>
    </row>
    <row r="24" spans="1:17" ht="14.45" customHeight="1" x14ac:dyDescent="0.2">
      <c r="A24" s="571" t="s">
        <v>1124</v>
      </c>
      <c r="B24" s="572" t="s">
        <v>1034</v>
      </c>
      <c r="C24" s="572" t="s">
        <v>1008</v>
      </c>
      <c r="D24" s="572" t="s">
        <v>1070</v>
      </c>
      <c r="E24" s="572" t="s">
        <v>1071</v>
      </c>
      <c r="F24" s="592"/>
      <c r="G24" s="592"/>
      <c r="H24" s="592"/>
      <c r="I24" s="592"/>
      <c r="J24" s="592"/>
      <c r="K24" s="592"/>
      <c r="L24" s="592"/>
      <c r="M24" s="592"/>
      <c r="N24" s="592">
        <v>1</v>
      </c>
      <c r="O24" s="592">
        <v>1110</v>
      </c>
      <c r="P24" s="577"/>
      <c r="Q24" s="593">
        <v>1110</v>
      </c>
    </row>
    <row r="25" spans="1:17" ht="14.45" customHeight="1" x14ac:dyDescent="0.2">
      <c r="A25" s="571" t="s">
        <v>1124</v>
      </c>
      <c r="B25" s="572" t="s">
        <v>1034</v>
      </c>
      <c r="C25" s="572" t="s">
        <v>1008</v>
      </c>
      <c r="D25" s="572" t="s">
        <v>1072</v>
      </c>
      <c r="E25" s="572" t="s">
        <v>1073</v>
      </c>
      <c r="F25" s="592"/>
      <c r="G25" s="592"/>
      <c r="H25" s="592"/>
      <c r="I25" s="592"/>
      <c r="J25" s="592"/>
      <c r="K25" s="592"/>
      <c r="L25" s="592"/>
      <c r="M25" s="592"/>
      <c r="N25" s="592">
        <v>2</v>
      </c>
      <c r="O25" s="592">
        <v>14894</v>
      </c>
      <c r="P25" s="577"/>
      <c r="Q25" s="593">
        <v>7447</v>
      </c>
    </row>
    <row r="26" spans="1:17" ht="14.45" customHeight="1" x14ac:dyDescent="0.2">
      <c r="A26" s="571" t="s">
        <v>1033</v>
      </c>
      <c r="B26" s="572" t="s">
        <v>1011</v>
      </c>
      <c r="C26" s="572" t="s">
        <v>1008</v>
      </c>
      <c r="D26" s="572" t="s">
        <v>1014</v>
      </c>
      <c r="E26" s="572" t="s">
        <v>1015</v>
      </c>
      <c r="F26" s="592">
        <v>1</v>
      </c>
      <c r="G26" s="592">
        <v>2480</v>
      </c>
      <c r="H26" s="592">
        <v>0.49939589206604912</v>
      </c>
      <c r="I26" s="592">
        <v>2480</v>
      </c>
      <c r="J26" s="592">
        <v>2</v>
      </c>
      <c r="K26" s="592">
        <v>4966</v>
      </c>
      <c r="L26" s="592">
        <v>1</v>
      </c>
      <c r="M26" s="592">
        <v>2483</v>
      </c>
      <c r="N26" s="592"/>
      <c r="O26" s="592"/>
      <c r="P26" s="577"/>
      <c r="Q26" s="593"/>
    </row>
    <row r="27" spans="1:17" ht="14.45" customHeight="1" x14ac:dyDescent="0.2">
      <c r="A27" s="571" t="s">
        <v>1033</v>
      </c>
      <c r="B27" s="572" t="s">
        <v>1011</v>
      </c>
      <c r="C27" s="572" t="s">
        <v>1008</v>
      </c>
      <c r="D27" s="572" t="s">
        <v>1018</v>
      </c>
      <c r="E27" s="572" t="s">
        <v>1019</v>
      </c>
      <c r="F27" s="592">
        <v>9</v>
      </c>
      <c r="G27" s="592">
        <v>3159</v>
      </c>
      <c r="H27" s="592">
        <v>1.125</v>
      </c>
      <c r="I27" s="592">
        <v>351</v>
      </c>
      <c r="J27" s="592">
        <v>8</v>
      </c>
      <c r="K27" s="592">
        <v>2808</v>
      </c>
      <c r="L27" s="592">
        <v>1</v>
      </c>
      <c r="M27" s="592">
        <v>351</v>
      </c>
      <c r="N27" s="592">
        <v>1</v>
      </c>
      <c r="O27" s="592">
        <v>354</v>
      </c>
      <c r="P27" s="577">
        <v>0.12606837606837606</v>
      </c>
      <c r="Q27" s="593">
        <v>354</v>
      </c>
    </row>
    <row r="28" spans="1:17" ht="14.45" customHeight="1" x14ac:dyDescent="0.2">
      <c r="A28" s="571" t="s">
        <v>1033</v>
      </c>
      <c r="B28" s="572" t="s">
        <v>1011</v>
      </c>
      <c r="C28" s="572" t="s">
        <v>1008</v>
      </c>
      <c r="D28" s="572" t="s">
        <v>1022</v>
      </c>
      <c r="E28" s="572" t="s">
        <v>1023</v>
      </c>
      <c r="F28" s="592">
        <v>11</v>
      </c>
      <c r="G28" s="592">
        <v>16720</v>
      </c>
      <c r="H28" s="592">
        <v>0.64620854912267145</v>
      </c>
      <c r="I28" s="592">
        <v>1520</v>
      </c>
      <c r="J28" s="592">
        <v>17</v>
      </c>
      <c r="K28" s="592">
        <v>25874</v>
      </c>
      <c r="L28" s="592">
        <v>1</v>
      </c>
      <c r="M28" s="592">
        <v>1522</v>
      </c>
      <c r="N28" s="592">
        <v>9</v>
      </c>
      <c r="O28" s="592">
        <v>13761</v>
      </c>
      <c r="P28" s="577">
        <v>0.53184664141609339</v>
      </c>
      <c r="Q28" s="593">
        <v>1529</v>
      </c>
    </row>
    <row r="29" spans="1:17" ht="14.45" customHeight="1" x14ac:dyDescent="0.2">
      <c r="A29" s="571" t="s">
        <v>1033</v>
      </c>
      <c r="B29" s="572" t="s">
        <v>1034</v>
      </c>
      <c r="C29" s="572" t="s">
        <v>1008</v>
      </c>
      <c r="D29" s="572" t="s">
        <v>1037</v>
      </c>
      <c r="E29" s="572" t="s">
        <v>1038</v>
      </c>
      <c r="F29" s="592">
        <v>8</v>
      </c>
      <c r="G29" s="592">
        <v>2520</v>
      </c>
      <c r="H29" s="592">
        <v>0.42140468227424749</v>
      </c>
      <c r="I29" s="592">
        <v>315</v>
      </c>
      <c r="J29" s="592">
        <v>20</v>
      </c>
      <c r="K29" s="592">
        <v>5980</v>
      </c>
      <c r="L29" s="592">
        <v>1</v>
      </c>
      <c r="M29" s="592">
        <v>299</v>
      </c>
      <c r="N29" s="592">
        <v>8</v>
      </c>
      <c r="O29" s="592">
        <v>2416</v>
      </c>
      <c r="P29" s="577">
        <v>0.40401337792642139</v>
      </c>
      <c r="Q29" s="593">
        <v>302</v>
      </c>
    </row>
    <row r="30" spans="1:17" ht="14.45" customHeight="1" x14ac:dyDescent="0.2">
      <c r="A30" s="571" t="s">
        <v>1033</v>
      </c>
      <c r="B30" s="572" t="s">
        <v>1034</v>
      </c>
      <c r="C30" s="572" t="s">
        <v>1008</v>
      </c>
      <c r="D30" s="572" t="s">
        <v>1039</v>
      </c>
      <c r="E30" s="572"/>
      <c r="F30" s="592">
        <v>10</v>
      </c>
      <c r="G30" s="592">
        <v>12850</v>
      </c>
      <c r="H30" s="592"/>
      <c r="I30" s="592">
        <v>1285</v>
      </c>
      <c r="J30" s="592"/>
      <c r="K30" s="592"/>
      <c r="L30" s="592"/>
      <c r="M30" s="592"/>
      <c r="N30" s="592"/>
      <c r="O30" s="592"/>
      <c r="P30" s="577"/>
      <c r="Q30" s="593"/>
    </row>
    <row r="31" spans="1:17" ht="14.45" customHeight="1" x14ac:dyDescent="0.2">
      <c r="A31" s="571" t="s">
        <v>1033</v>
      </c>
      <c r="B31" s="572" t="s">
        <v>1034</v>
      </c>
      <c r="C31" s="572" t="s">
        <v>1008</v>
      </c>
      <c r="D31" s="572" t="s">
        <v>1040</v>
      </c>
      <c r="E31" s="572" t="s">
        <v>1041</v>
      </c>
      <c r="F31" s="592"/>
      <c r="G31" s="592"/>
      <c r="H31" s="592"/>
      <c r="I31" s="592"/>
      <c r="J31" s="592">
        <v>3</v>
      </c>
      <c r="K31" s="592">
        <v>31401</v>
      </c>
      <c r="L31" s="592">
        <v>1</v>
      </c>
      <c r="M31" s="592">
        <v>10467</v>
      </c>
      <c r="N31" s="592"/>
      <c r="O31" s="592"/>
      <c r="P31" s="577"/>
      <c r="Q31" s="593"/>
    </row>
    <row r="32" spans="1:17" ht="14.45" customHeight="1" x14ac:dyDescent="0.2">
      <c r="A32" s="571" t="s">
        <v>1033</v>
      </c>
      <c r="B32" s="572" t="s">
        <v>1034</v>
      </c>
      <c r="C32" s="572" t="s">
        <v>1008</v>
      </c>
      <c r="D32" s="572" t="s">
        <v>1043</v>
      </c>
      <c r="E32" s="572"/>
      <c r="F32" s="592">
        <v>30</v>
      </c>
      <c r="G32" s="592">
        <v>68910</v>
      </c>
      <c r="H32" s="592"/>
      <c r="I32" s="592">
        <v>2297</v>
      </c>
      <c r="J32" s="592"/>
      <c r="K32" s="592"/>
      <c r="L32" s="592"/>
      <c r="M32" s="592"/>
      <c r="N32" s="592"/>
      <c r="O32" s="592"/>
      <c r="P32" s="577"/>
      <c r="Q32" s="593"/>
    </row>
    <row r="33" spans="1:17" ht="14.45" customHeight="1" x14ac:dyDescent="0.2">
      <c r="A33" s="571" t="s">
        <v>1033</v>
      </c>
      <c r="B33" s="572" t="s">
        <v>1034</v>
      </c>
      <c r="C33" s="572" t="s">
        <v>1008</v>
      </c>
      <c r="D33" s="572" t="s">
        <v>1050</v>
      </c>
      <c r="E33" s="572" t="s">
        <v>1051</v>
      </c>
      <c r="F33" s="592">
        <v>4</v>
      </c>
      <c r="G33" s="592">
        <v>27744</v>
      </c>
      <c r="H33" s="592">
        <v>0.73503775334481392</v>
      </c>
      <c r="I33" s="592">
        <v>6936</v>
      </c>
      <c r="J33" s="592">
        <v>5</v>
      </c>
      <c r="K33" s="592">
        <v>37745</v>
      </c>
      <c r="L33" s="592">
        <v>1</v>
      </c>
      <c r="M33" s="592">
        <v>7549</v>
      </c>
      <c r="N33" s="592">
        <v>2</v>
      </c>
      <c r="O33" s="592">
        <v>15188</v>
      </c>
      <c r="P33" s="577">
        <v>0.40238442177771888</v>
      </c>
      <c r="Q33" s="593">
        <v>7594</v>
      </c>
    </row>
    <row r="34" spans="1:17" ht="14.45" customHeight="1" x14ac:dyDescent="0.2">
      <c r="A34" s="571" t="s">
        <v>1033</v>
      </c>
      <c r="B34" s="572" t="s">
        <v>1034</v>
      </c>
      <c r="C34" s="572" t="s">
        <v>1008</v>
      </c>
      <c r="D34" s="572" t="s">
        <v>1062</v>
      </c>
      <c r="E34" s="572"/>
      <c r="F34" s="592">
        <v>0</v>
      </c>
      <c r="G34" s="592">
        <v>0</v>
      </c>
      <c r="H34" s="592"/>
      <c r="I34" s="592"/>
      <c r="J34" s="592"/>
      <c r="K34" s="592"/>
      <c r="L34" s="592"/>
      <c r="M34" s="592"/>
      <c r="N34" s="592"/>
      <c r="O34" s="592"/>
      <c r="P34" s="577"/>
      <c r="Q34" s="593"/>
    </row>
    <row r="35" spans="1:17" ht="14.45" customHeight="1" x14ac:dyDescent="0.2">
      <c r="A35" s="571" t="s">
        <v>1033</v>
      </c>
      <c r="B35" s="572" t="s">
        <v>1034</v>
      </c>
      <c r="C35" s="572" t="s">
        <v>1008</v>
      </c>
      <c r="D35" s="572" t="s">
        <v>1065</v>
      </c>
      <c r="E35" s="572"/>
      <c r="F35" s="592">
        <v>0</v>
      </c>
      <c r="G35" s="592">
        <v>0</v>
      </c>
      <c r="H35" s="592"/>
      <c r="I35" s="592"/>
      <c r="J35" s="592"/>
      <c r="K35" s="592"/>
      <c r="L35" s="592"/>
      <c r="M35" s="592"/>
      <c r="N35" s="592"/>
      <c r="O35" s="592"/>
      <c r="P35" s="577"/>
      <c r="Q35" s="593"/>
    </row>
    <row r="36" spans="1:17" ht="14.45" customHeight="1" x14ac:dyDescent="0.2">
      <c r="A36" s="571" t="s">
        <v>1033</v>
      </c>
      <c r="B36" s="572" t="s">
        <v>1034</v>
      </c>
      <c r="C36" s="572" t="s">
        <v>1008</v>
      </c>
      <c r="D36" s="572" t="s">
        <v>1070</v>
      </c>
      <c r="E36" s="572" t="s">
        <v>1071</v>
      </c>
      <c r="F36" s="592"/>
      <c r="G36" s="592"/>
      <c r="H36" s="592"/>
      <c r="I36" s="592"/>
      <c r="J36" s="592">
        <v>6</v>
      </c>
      <c r="K36" s="592">
        <v>6642</v>
      </c>
      <c r="L36" s="592">
        <v>1</v>
      </c>
      <c r="M36" s="592">
        <v>1107</v>
      </c>
      <c r="N36" s="592">
        <v>5</v>
      </c>
      <c r="O36" s="592">
        <v>5550</v>
      </c>
      <c r="P36" s="577">
        <v>0.83559168925022587</v>
      </c>
      <c r="Q36" s="593">
        <v>1110</v>
      </c>
    </row>
    <row r="37" spans="1:17" ht="14.45" customHeight="1" x14ac:dyDescent="0.2">
      <c r="A37" s="571" t="s">
        <v>1033</v>
      </c>
      <c r="B37" s="572" t="s">
        <v>1034</v>
      </c>
      <c r="C37" s="572" t="s">
        <v>1008</v>
      </c>
      <c r="D37" s="572" t="s">
        <v>1072</v>
      </c>
      <c r="E37" s="572" t="s">
        <v>1073</v>
      </c>
      <c r="F37" s="592"/>
      <c r="G37" s="592"/>
      <c r="H37" s="592"/>
      <c r="I37" s="592"/>
      <c r="J37" s="592">
        <v>2</v>
      </c>
      <c r="K37" s="592">
        <v>14860</v>
      </c>
      <c r="L37" s="592">
        <v>1</v>
      </c>
      <c r="M37" s="592">
        <v>7430</v>
      </c>
      <c r="N37" s="592"/>
      <c r="O37" s="592"/>
      <c r="P37" s="577"/>
      <c r="Q37" s="593"/>
    </row>
    <row r="38" spans="1:17" ht="14.45" customHeight="1" x14ac:dyDescent="0.2">
      <c r="A38" s="571" t="s">
        <v>1033</v>
      </c>
      <c r="B38" s="572" t="s">
        <v>1034</v>
      </c>
      <c r="C38" s="572" t="s">
        <v>1008</v>
      </c>
      <c r="D38" s="572" t="s">
        <v>1074</v>
      </c>
      <c r="E38" s="572" t="s">
        <v>1075</v>
      </c>
      <c r="F38" s="592"/>
      <c r="G38" s="592"/>
      <c r="H38" s="592"/>
      <c r="I38" s="592"/>
      <c r="J38" s="592">
        <v>9</v>
      </c>
      <c r="K38" s="592">
        <v>34515</v>
      </c>
      <c r="L38" s="592">
        <v>1</v>
      </c>
      <c r="M38" s="592">
        <v>3835</v>
      </c>
      <c r="N38" s="592">
        <v>7</v>
      </c>
      <c r="O38" s="592">
        <v>26873</v>
      </c>
      <c r="P38" s="577">
        <v>0.77858901926698532</v>
      </c>
      <c r="Q38" s="593">
        <v>3839</v>
      </c>
    </row>
    <row r="39" spans="1:17" ht="14.45" customHeight="1" x14ac:dyDescent="0.2">
      <c r="A39" s="571" t="s">
        <v>1033</v>
      </c>
      <c r="B39" s="572" t="s">
        <v>1034</v>
      </c>
      <c r="C39" s="572" t="s">
        <v>1008</v>
      </c>
      <c r="D39" s="572" t="s">
        <v>1086</v>
      </c>
      <c r="E39" s="572" t="s">
        <v>1087</v>
      </c>
      <c r="F39" s="592"/>
      <c r="G39" s="592"/>
      <c r="H39" s="592"/>
      <c r="I39" s="592"/>
      <c r="J39" s="592">
        <v>0</v>
      </c>
      <c r="K39" s="592">
        <v>0</v>
      </c>
      <c r="L39" s="592"/>
      <c r="M39" s="592"/>
      <c r="N39" s="592"/>
      <c r="O39" s="592"/>
      <c r="P39" s="577"/>
      <c r="Q39" s="593"/>
    </row>
    <row r="40" spans="1:17" ht="14.45" customHeight="1" x14ac:dyDescent="0.2">
      <c r="A40" s="571" t="s">
        <v>1125</v>
      </c>
      <c r="B40" s="572" t="s">
        <v>1011</v>
      </c>
      <c r="C40" s="572" t="s">
        <v>1008</v>
      </c>
      <c r="D40" s="572" t="s">
        <v>1014</v>
      </c>
      <c r="E40" s="572" t="s">
        <v>1015</v>
      </c>
      <c r="F40" s="592">
        <v>1</v>
      </c>
      <c r="G40" s="592">
        <v>2480</v>
      </c>
      <c r="H40" s="592">
        <v>0.99879178413209824</v>
      </c>
      <c r="I40" s="592">
        <v>2480</v>
      </c>
      <c r="J40" s="592">
        <v>1</v>
      </c>
      <c r="K40" s="592">
        <v>2483</v>
      </c>
      <c r="L40" s="592">
        <v>1</v>
      </c>
      <c r="M40" s="592">
        <v>2483</v>
      </c>
      <c r="N40" s="592">
        <v>2</v>
      </c>
      <c r="O40" s="592">
        <v>4996</v>
      </c>
      <c r="P40" s="577">
        <v>2.0120821586790174</v>
      </c>
      <c r="Q40" s="593">
        <v>2498</v>
      </c>
    </row>
    <row r="41" spans="1:17" ht="14.45" customHeight="1" x14ac:dyDescent="0.2">
      <c r="A41" s="571" t="s">
        <v>1125</v>
      </c>
      <c r="B41" s="572" t="s">
        <v>1011</v>
      </c>
      <c r="C41" s="572" t="s">
        <v>1008</v>
      </c>
      <c r="D41" s="572" t="s">
        <v>1018</v>
      </c>
      <c r="E41" s="572" t="s">
        <v>1019</v>
      </c>
      <c r="F41" s="592">
        <v>8</v>
      </c>
      <c r="G41" s="592">
        <v>2808</v>
      </c>
      <c r="H41" s="592">
        <v>8</v>
      </c>
      <c r="I41" s="592">
        <v>351</v>
      </c>
      <c r="J41" s="592">
        <v>1</v>
      </c>
      <c r="K41" s="592">
        <v>351</v>
      </c>
      <c r="L41" s="592">
        <v>1</v>
      </c>
      <c r="M41" s="592">
        <v>351</v>
      </c>
      <c r="N41" s="592">
        <v>4</v>
      </c>
      <c r="O41" s="592">
        <v>1416</v>
      </c>
      <c r="P41" s="577">
        <v>4.0341880341880341</v>
      </c>
      <c r="Q41" s="593">
        <v>354</v>
      </c>
    </row>
    <row r="42" spans="1:17" ht="14.45" customHeight="1" x14ac:dyDescent="0.2">
      <c r="A42" s="571" t="s">
        <v>1125</v>
      </c>
      <c r="B42" s="572" t="s">
        <v>1011</v>
      </c>
      <c r="C42" s="572" t="s">
        <v>1008</v>
      </c>
      <c r="D42" s="572" t="s">
        <v>1022</v>
      </c>
      <c r="E42" s="572" t="s">
        <v>1023</v>
      </c>
      <c r="F42" s="592">
        <v>17</v>
      </c>
      <c r="G42" s="592">
        <v>25840</v>
      </c>
      <c r="H42" s="592">
        <v>2.4253801389149614</v>
      </c>
      <c r="I42" s="592">
        <v>1520</v>
      </c>
      <c r="J42" s="592">
        <v>7</v>
      </c>
      <c r="K42" s="592">
        <v>10654</v>
      </c>
      <c r="L42" s="592">
        <v>1</v>
      </c>
      <c r="M42" s="592">
        <v>1522</v>
      </c>
      <c r="N42" s="592">
        <v>14</v>
      </c>
      <c r="O42" s="592">
        <v>21406</v>
      </c>
      <c r="P42" s="577">
        <v>2.0091984231274638</v>
      </c>
      <c r="Q42" s="593">
        <v>1529</v>
      </c>
    </row>
    <row r="43" spans="1:17" ht="14.45" customHeight="1" x14ac:dyDescent="0.2">
      <c r="A43" s="571" t="s">
        <v>1125</v>
      </c>
      <c r="B43" s="572" t="s">
        <v>1034</v>
      </c>
      <c r="C43" s="572" t="s">
        <v>1008</v>
      </c>
      <c r="D43" s="572" t="s">
        <v>1037</v>
      </c>
      <c r="E43" s="572" t="s">
        <v>1038</v>
      </c>
      <c r="F43" s="592">
        <v>4</v>
      </c>
      <c r="G43" s="592">
        <v>1260</v>
      </c>
      <c r="H43" s="592">
        <v>1.0535117056856187</v>
      </c>
      <c r="I43" s="592">
        <v>315</v>
      </c>
      <c r="J43" s="592">
        <v>4</v>
      </c>
      <c r="K43" s="592">
        <v>1196</v>
      </c>
      <c r="L43" s="592">
        <v>1</v>
      </c>
      <c r="M43" s="592">
        <v>299</v>
      </c>
      <c r="N43" s="592">
        <v>8</v>
      </c>
      <c r="O43" s="592">
        <v>2416</v>
      </c>
      <c r="P43" s="577">
        <v>2.020066889632107</v>
      </c>
      <c r="Q43" s="593">
        <v>302</v>
      </c>
    </row>
    <row r="44" spans="1:17" ht="14.45" customHeight="1" x14ac:dyDescent="0.2">
      <c r="A44" s="571" t="s">
        <v>1125</v>
      </c>
      <c r="B44" s="572" t="s">
        <v>1034</v>
      </c>
      <c r="C44" s="572" t="s">
        <v>1008</v>
      </c>
      <c r="D44" s="572" t="s">
        <v>1039</v>
      </c>
      <c r="E44" s="572"/>
      <c r="F44" s="592">
        <v>9</v>
      </c>
      <c r="G44" s="592">
        <v>11565</v>
      </c>
      <c r="H44" s="592"/>
      <c r="I44" s="592">
        <v>1285</v>
      </c>
      <c r="J44" s="592"/>
      <c r="K44" s="592"/>
      <c r="L44" s="592"/>
      <c r="M44" s="592"/>
      <c r="N44" s="592"/>
      <c r="O44" s="592"/>
      <c r="P44" s="577"/>
      <c r="Q44" s="593"/>
    </row>
    <row r="45" spans="1:17" ht="14.45" customHeight="1" x14ac:dyDescent="0.2">
      <c r="A45" s="571" t="s">
        <v>1125</v>
      </c>
      <c r="B45" s="572" t="s">
        <v>1034</v>
      </c>
      <c r="C45" s="572" t="s">
        <v>1008</v>
      </c>
      <c r="D45" s="572" t="s">
        <v>1040</v>
      </c>
      <c r="E45" s="572" t="s">
        <v>1041</v>
      </c>
      <c r="F45" s="592"/>
      <c r="G45" s="592"/>
      <c r="H45" s="592"/>
      <c r="I45" s="592"/>
      <c r="J45" s="592">
        <v>1</v>
      </c>
      <c r="K45" s="592">
        <v>10467</v>
      </c>
      <c r="L45" s="592">
        <v>1</v>
      </c>
      <c r="M45" s="592">
        <v>10467</v>
      </c>
      <c r="N45" s="592"/>
      <c r="O45" s="592"/>
      <c r="P45" s="577"/>
      <c r="Q45" s="593"/>
    </row>
    <row r="46" spans="1:17" ht="14.45" customHeight="1" x14ac:dyDescent="0.2">
      <c r="A46" s="571" t="s">
        <v>1125</v>
      </c>
      <c r="B46" s="572" t="s">
        <v>1034</v>
      </c>
      <c r="C46" s="572" t="s">
        <v>1008</v>
      </c>
      <c r="D46" s="572" t="s">
        <v>1043</v>
      </c>
      <c r="E46" s="572"/>
      <c r="F46" s="592">
        <v>16</v>
      </c>
      <c r="G46" s="592">
        <v>36752</v>
      </c>
      <c r="H46" s="592"/>
      <c r="I46" s="592">
        <v>2297</v>
      </c>
      <c r="J46" s="592"/>
      <c r="K46" s="592"/>
      <c r="L46" s="592"/>
      <c r="M46" s="592"/>
      <c r="N46" s="592"/>
      <c r="O46" s="592"/>
      <c r="P46" s="577"/>
      <c r="Q46" s="593"/>
    </row>
    <row r="47" spans="1:17" ht="14.45" customHeight="1" x14ac:dyDescent="0.2">
      <c r="A47" s="571" t="s">
        <v>1125</v>
      </c>
      <c r="B47" s="572" t="s">
        <v>1034</v>
      </c>
      <c r="C47" s="572" t="s">
        <v>1008</v>
      </c>
      <c r="D47" s="572" t="s">
        <v>1050</v>
      </c>
      <c r="E47" s="572" t="s">
        <v>1051</v>
      </c>
      <c r="F47" s="592">
        <v>3</v>
      </c>
      <c r="G47" s="592">
        <v>20808</v>
      </c>
      <c r="H47" s="592">
        <v>2.7563915750430521</v>
      </c>
      <c r="I47" s="592">
        <v>6936</v>
      </c>
      <c r="J47" s="592">
        <v>1</v>
      </c>
      <c r="K47" s="592">
        <v>7549</v>
      </c>
      <c r="L47" s="592">
        <v>1</v>
      </c>
      <c r="M47" s="592">
        <v>7549</v>
      </c>
      <c r="N47" s="592">
        <v>2</v>
      </c>
      <c r="O47" s="592">
        <v>15188</v>
      </c>
      <c r="P47" s="577">
        <v>2.0119221088885944</v>
      </c>
      <c r="Q47" s="593">
        <v>7594</v>
      </c>
    </row>
    <row r="48" spans="1:17" ht="14.45" customHeight="1" x14ac:dyDescent="0.2">
      <c r="A48" s="571" t="s">
        <v>1125</v>
      </c>
      <c r="B48" s="572" t="s">
        <v>1034</v>
      </c>
      <c r="C48" s="572" t="s">
        <v>1008</v>
      </c>
      <c r="D48" s="572" t="s">
        <v>1052</v>
      </c>
      <c r="E48" s="572" t="s">
        <v>1053</v>
      </c>
      <c r="F48" s="592">
        <v>2</v>
      </c>
      <c r="G48" s="592">
        <v>7124</v>
      </c>
      <c r="H48" s="592"/>
      <c r="I48" s="592">
        <v>3562</v>
      </c>
      <c r="J48" s="592"/>
      <c r="K48" s="592"/>
      <c r="L48" s="592"/>
      <c r="M48" s="592"/>
      <c r="N48" s="592"/>
      <c r="O48" s="592"/>
      <c r="P48" s="577"/>
      <c r="Q48" s="593"/>
    </row>
    <row r="49" spans="1:17" ht="14.45" customHeight="1" x14ac:dyDescent="0.2">
      <c r="A49" s="571" t="s">
        <v>1125</v>
      </c>
      <c r="B49" s="572" t="s">
        <v>1034</v>
      </c>
      <c r="C49" s="572" t="s">
        <v>1008</v>
      </c>
      <c r="D49" s="572" t="s">
        <v>1070</v>
      </c>
      <c r="E49" s="572" t="s">
        <v>1071</v>
      </c>
      <c r="F49" s="592"/>
      <c r="G49" s="592"/>
      <c r="H49" s="592"/>
      <c r="I49" s="592"/>
      <c r="J49" s="592">
        <v>0</v>
      </c>
      <c r="K49" s="592">
        <v>0</v>
      </c>
      <c r="L49" s="592"/>
      <c r="M49" s="592"/>
      <c r="N49" s="592">
        <v>2</v>
      </c>
      <c r="O49" s="592">
        <v>2220</v>
      </c>
      <c r="P49" s="577"/>
      <c r="Q49" s="593">
        <v>1110</v>
      </c>
    </row>
    <row r="50" spans="1:17" ht="14.45" customHeight="1" x14ac:dyDescent="0.2">
      <c r="A50" s="571" t="s">
        <v>1125</v>
      </c>
      <c r="B50" s="572" t="s">
        <v>1034</v>
      </c>
      <c r="C50" s="572" t="s">
        <v>1008</v>
      </c>
      <c r="D50" s="572" t="s">
        <v>1072</v>
      </c>
      <c r="E50" s="572" t="s">
        <v>1073</v>
      </c>
      <c r="F50" s="592"/>
      <c r="G50" s="592"/>
      <c r="H50" s="592"/>
      <c r="I50" s="592"/>
      <c r="J50" s="592"/>
      <c r="K50" s="592"/>
      <c r="L50" s="592"/>
      <c r="M50" s="592"/>
      <c r="N50" s="592">
        <v>5</v>
      </c>
      <c r="O50" s="592">
        <v>37235</v>
      </c>
      <c r="P50" s="577"/>
      <c r="Q50" s="593">
        <v>7447</v>
      </c>
    </row>
    <row r="51" spans="1:17" ht="14.45" customHeight="1" x14ac:dyDescent="0.2">
      <c r="A51" s="571" t="s">
        <v>1125</v>
      </c>
      <c r="B51" s="572" t="s">
        <v>1034</v>
      </c>
      <c r="C51" s="572" t="s">
        <v>1008</v>
      </c>
      <c r="D51" s="572" t="s">
        <v>1076</v>
      </c>
      <c r="E51" s="572" t="s">
        <v>1077</v>
      </c>
      <c r="F51" s="592"/>
      <c r="G51" s="592"/>
      <c r="H51" s="592"/>
      <c r="I51" s="592"/>
      <c r="J51" s="592"/>
      <c r="K51" s="592"/>
      <c r="L51" s="592"/>
      <c r="M51" s="592"/>
      <c r="N51" s="592">
        <v>15</v>
      </c>
      <c r="O51" s="592">
        <v>35985</v>
      </c>
      <c r="P51" s="577"/>
      <c r="Q51" s="593">
        <v>2399</v>
      </c>
    </row>
    <row r="52" spans="1:17" ht="14.45" customHeight="1" x14ac:dyDescent="0.2">
      <c r="A52" s="571" t="s">
        <v>1125</v>
      </c>
      <c r="B52" s="572" t="s">
        <v>1034</v>
      </c>
      <c r="C52" s="572" t="s">
        <v>1008</v>
      </c>
      <c r="D52" s="572" t="s">
        <v>1088</v>
      </c>
      <c r="E52" s="572" t="s">
        <v>1089</v>
      </c>
      <c r="F52" s="592"/>
      <c r="G52" s="592"/>
      <c r="H52" s="592"/>
      <c r="I52" s="592"/>
      <c r="J52" s="592"/>
      <c r="K52" s="592"/>
      <c r="L52" s="592"/>
      <c r="M52" s="592"/>
      <c r="N52" s="592">
        <v>0</v>
      </c>
      <c r="O52" s="592">
        <v>0</v>
      </c>
      <c r="P52" s="577"/>
      <c r="Q52" s="593"/>
    </row>
    <row r="53" spans="1:17" ht="14.45" customHeight="1" x14ac:dyDescent="0.2">
      <c r="A53" s="571" t="s">
        <v>1126</v>
      </c>
      <c r="B53" s="572" t="s">
        <v>1011</v>
      </c>
      <c r="C53" s="572" t="s">
        <v>1008</v>
      </c>
      <c r="D53" s="572" t="s">
        <v>1009</v>
      </c>
      <c r="E53" s="572" t="s">
        <v>1010</v>
      </c>
      <c r="F53" s="592"/>
      <c r="G53" s="592"/>
      <c r="H53" s="592"/>
      <c r="I53" s="592"/>
      <c r="J53" s="592">
        <v>1</v>
      </c>
      <c r="K53" s="592">
        <v>37</v>
      </c>
      <c r="L53" s="592">
        <v>1</v>
      </c>
      <c r="M53" s="592">
        <v>37</v>
      </c>
      <c r="N53" s="592"/>
      <c r="O53" s="592"/>
      <c r="P53" s="577"/>
      <c r="Q53" s="593"/>
    </row>
    <row r="54" spans="1:17" ht="14.45" customHeight="1" x14ac:dyDescent="0.2">
      <c r="A54" s="571" t="s">
        <v>1126</v>
      </c>
      <c r="B54" s="572" t="s">
        <v>1011</v>
      </c>
      <c r="C54" s="572" t="s">
        <v>1008</v>
      </c>
      <c r="D54" s="572" t="s">
        <v>1014</v>
      </c>
      <c r="E54" s="572" t="s">
        <v>1015</v>
      </c>
      <c r="F54" s="592">
        <v>1</v>
      </c>
      <c r="G54" s="592">
        <v>2480</v>
      </c>
      <c r="H54" s="592"/>
      <c r="I54" s="592">
        <v>2480</v>
      </c>
      <c r="J54" s="592"/>
      <c r="K54" s="592"/>
      <c r="L54" s="592"/>
      <c r="M54" s="592"/>
      <c r="N54" s="592">
        <v>2</v>
      </c>
      <c r="O54" s="592">
        <v>4996</v>
      </c>
      <c r="P54" s="577"/>
      <c r="Q54" s="593">
        <v>2498</v>
      </c>
    </row>
    <row r="55" spans="1:17" ht="14.45" customHeight="1" x14ac:dyDescent="0.2">
      <c r="A55" s="571" t="s">
        <v>1126</v>
      </c>
      <c r="B55" s="572" t="s">
        <v>1011</v>
      </c>
      <c r="C55" s="572" t="s">
        <v>1008</v>
      </c>
      <c r="D55" s="572" t="s">
        <v>1018</v>
      </c>
      <c r="E55" s="572" t="s">
        <v>1019</v>
      </c>
      <c r="F55" s="592"/>
      <c r="G55" s="592"/>
      <c r="H55" s="592"/>
      <c r="I55" s="592"/>
      <c r="J55" s="592">
        <v>1</v>
      </c>
      <c r="K55" s="592">
        <v>351</v>
      </c>
      <c r="L55" s="592">
        <v>1</v>
      </c>
      <c r="M55" s="592">
        <v>351</v>
      </c>
      <c r="N55" s="592">
        <v>1</v>
      </c>
      <c r="O55" s="592">
        <v>354</v>
      </c>
      <c r="P55" s="577">
        <v>1.0085470085470085</v>
      </c>
      <c r="Q55" s="593">
        <v>354</v>
      </c>
    </row>
    <row r="56" spans="1:17" ht="14.45" customHeight="1" x14ac:dyDescent="0.2">
      <c r="A56" s="571" t="s">
        <v>1126</v>
      </c>
      <c r="B56" s="572" t="s">
        <v>1011</v>
      </c>
      <c r="C56" s="572" t="s">
        <v>1008</v>
      </c>
      <c r="D56" s="572" t="s">
        <v>1022</v>
      </c>
      <c r="E56" s="572" t="s">
        <v>1023</v>
      </c>
      <c r="F56" s="592">
        <v>20</v>
      </c>
      <c r="G56" s="592">
        <v>30400</v>
      </c>
      <c r="H56" s="592">
        <v>0.95112946624116135</v>
      </c>
      <c r="I56" s="592">
        <v>1520</v>
      </c>
      <c r="J56" s="592">
        <v>21</v>
      </c>
      <c r="K56" s="592">
        <v>31962</v>
      </c>
      <c r="L56" s="592">
        <v>1</v>
      </c>
      <c r="M56" s="592">
        <v>1522</v>
      </c>
      <c r="N56" s="592">
        <v>32</v>
      </c>
      <c r="O56" s="592">
        <v>48928</v>
      </c>
      <c r="P56" s="577">
        <v>1.5308178461923534</v>
      </c>
      <c r="Q56" s="593">
        <v>1529</v>
      </c>
    </row>
    <row r="57" spans="1:17" ht="14.45" customHeight="1" x14ac:dyDescent="0.2">
      <c r="A57" s="571" t="s">
        <v>1126</v>
      </c>
      <c r="B57" s="572" t="s">
        <v>1034</v>
      </c>
      <c r="C57" s="572" t="s">
        <v>1008</v>
      </c>
      <c r="D57" s="572" t="s">
        <v>1039</v>
      </c>
      <c r="E57" s="572"/>
      <c r="F57" s="592">
        <v>20</v>
      </c>
      <c r="G57" s="592">
        <v>25700</v>
      </c>
      <c r="H57" s="592"/>
      <c r="I57" s="592">
        <v>1285</v>
      </c>
      <c r="J57" s="592"/>
      <c r="K57" s="592"/>
      <c r="L57" s="592"/>
      <c r="M57" s="592"/>
      <c r="N57" s="592"/>
      <c r="O57" s="592"/>
      <c r="P57" s="577"/>
      <c r="Q57" s="593"/>
    </row>
    <row r="58" spans="1:17" ht="14.45" customHeight="1" x14ac:dyDescent="0.2">
      <c r="A58" s="571" t="s">
        <v>1126</v>
      </c>
      <c r="B58" s="572" t="s">
        <v>1034</v>
      </c>
      <c r="C58" s="572" t="s">
        <v>1008</v>
      </c>
      <c r="D58" s="572" t="s">
        <v>1070</v>
      </c>
      <c r="E58" s="572" t="s">
        <v>1071</v>
      </c>
      <c r="F58" s="592"/>
      <c r="G58" s="592"/>
      <c r="H58" s="592"/>
      <c r="I58" s="592"/>
      <c r="J58" s="592">
        <v>13</v>
      </c>
      <c r="K58" s="592">
        <v>14391</v>
      </c>
      <c r="L58" s="592">
        <v>1</v>
      </c>
      <c r="M58" s="592">
        <v>1107</v>
      </c>
      <c r="N58" s="592">
        <v>3</v>
      </c>
      <c r="O58" s="592">
        <v>3330</v>
      </c>
      <c r="P58" s="577">
        <v>0.23139462163852409</v>
      </c>
      <c r="Q58" s="593">
        <v>1110</v>
      </c>
    </row>
    <row r="59" spans="1:17" ht="14.45" customHeight="1" x14ac:dyDescent="0.2">
      <c r="A59" s="571" t="s">
        <v>1126</v>
      </c>
      <c r="B59" s="572" t="s">
        <v>1034</v>
      </c>
      <c r="C59" s="572" t="s">
        <v>1008</v>
      </c>
      <c r="D59" s="572" t="s">
        <v>1072</v>
      </c>
      <c r="E59" s="572" t="s">
        <v>1073</v>
      </c>
      <c r="F59" s="592"/>
      <c r="G59" s="592"/>
      <c r="H59" s="592"/>
      <c r="I59" s="592"/>
      <c r="J59" s="592">
        <v>2</v>
      </c>
      <c r="K59" s="592">
        <v>14860</v>
      </c>
      <c r="L59" s="592">
        <v>1</v>
      </c>
      <c r="M59" s="592">
        <v>7430</v>
      </c>
      <c r="N59" s="592"/>
      <c r="O59" s="592"/>
      <c r="P59" s="577"/>
      <c r="Q59" s="593"/>
    </row>
    <row r="60" spans="1:17" ht="14.45" customHeight="1" x14ac:dyDescent="0.2">
      <c r="A60" s="571" t="s">
        <v>1126</v>
      </c>
      <c r="B60" s="572" t="s">
        <v>1034</v>
      </c>
      <c r="C60" s="572" t="s">
        <v>1008</v>
      </c>
      <c r="D60" s="572" t="s">
        <v>1074</v>
      </c>
      <c r="E60" s="572" t="s">
        <v>1075</v>
      </c>
      <c r="F60" s="592"/>
      <c r="G60" s="592"/>
      <c r="H60" s="592"/>
      <c r="I60" s="592"/>
      <c r="J60" s="592"/>
      <c r="K60" s="592"/>
      <c r="L60" s="592"/>
      <c r="M60" s="592"/>
      <c r="N60" s="592">
        <v>2</v>
      </c>
      <c r="O60" s="592">
        <v>7678</v>
      </c>
      <c r="P60" s="577"/>
      <c r="Q60" s="593">
        <v>3839</v>
      </c>
    </row>
    <row r="61" spans="1:17" ht="14.45" customHeight="1" x14ac:dyDescent="0.2">
      <c r="A61" s="571" t="s">
        <v>1127</v>
      </c>
      <c r="B61" s="572" t="s">
        <v>1011</v>
      </c>
      <c r="C61" s="572" t="s">
        <v>1008</v>
      </c>
      <c r="D61" s="572" t="s">
        <v>1022</v>
      </c>
      <c r="E61" s="572" t="s">
        <v>1023</v>
      </c>
      <c r="F61" s="592">
        <v>1</v>
      </c>
      <c r="G61" s="592">
        <v>1520</v>
      </c>
      <c r="H61" s="592"/>
      <c r="I61" s="592">
        <v>1520</v>
      </c>
      <c r="J61" s="592"/>
      <c r="K61" s="592"/>
      <c r="L61" s="592"/>
      <c r="M61" s="592"/>
      <c r="N61" s="592"/>
      <c r="O61" s="592"/>
      <c r="P61" s="577"/>
      <c r="Q61" s="593"/>
    </row>
    <row r="62" spans="1:17" ht="14.45" customHeight="1" x14ac:dyDescent="0.2">
      <c r="A62" s="571" t="s">
        <v>1128</v>
      </c>
      <c r="B62" s="572" t="s">
        <v>1011</v>
      </c>
      <c r="C62" s="572" t="s">
        <v>1008</v>
      </c>
      <c r="D62" s="572" t="s">
        <v>1018</v>
      </c>
      <c r="E62" s="572" t="s">
        <v>1019</v>
      </c>
      <c r="F62" s="592"/>
      <c r="G62" s="592"/>
      <c r="H62" s="592"/>
      <c r="I62" s="592"/>
      <c r="J62" s="592"/>
      <c r="K62" s="592"/>
      <c r="L62" s="592"/>
      <c r="M62" s="592"/>
      <c r="N62" s="592">
        <v>1</v>
      </c>
      <c r="O62" s="592">
        <v>354</v>
      </c>
      <c r="P62" s="577"/>
      <c r="Q62" s="593">
        <v>354</v>
      </c>
    </row>
    <row r="63" spans="1:17" ht="14.45" customHeight="1" x14ac:dyDescent="0.2">
      <c r="A63" s="571" t="s">
        <v>1129</v>
      </c>
      <c r="B63" s="572" t="s">
        <v>1011</v>
      </c>
      <c r="C63" s="572" t="s">
        <v>1008</v>
      </c>
      <c r="D63" s="572" t="s">
        <v>1014</v>
      </c>
      <c r="E63" s="572" t="s">
        <v>1015</v>
      </c>
      <c r="F63" s="592"/>
      <c r="G63" s="592"/>
      <c r="H63" s="592"/>
      <c r="I63" s="592"/>
      <c r="J63" s="592">
        <v>1</v>
      </c>
      <c r="K63" s="592">
        <v>2483</v>
      </c>
      <c r="L63" s="592">
        <v>1</v>
      </c>
      <c r="M63" s="592">
        <v>2483</v>
      </c>
      <c r="N63" s="592"/>
      <c r="O63" s="592"/>
      <c r="P63" s="577"/>
      <c r="Q63" s="593"/>
    </row>
    <row r="64" spans="1:17" ht="14.45" customHeight="1" x14ac:dyDescent="0.2">
      <c r="A64" s="571" t="s">
        <v>1129</v>
      </c>
      <c r="B64" s="572" t="s">
        <v>1011</v>
      </c>
      <c r="C64" s="572" t="s">
        <v>1008</v>
      </c>
      <c r="D64" s="572" t="s">
        <v>1022</v>
      </c>
      <c r="E64" s="572" t="s">
        <v>1023</v>
      </c>
      <c r="F64" s="592">
        <v>2</v>
      </c>
      <c r="G64" s="592">
        <v>3040</v>
      </c>
      <c r="H64" s="592">
        <v>0.99868593955321949</v>
      </c>
      <c r="I64" s="592">
        <v>1520</v>
      </c>
      <c r="J64" s="592">
        <v>2</v>
      </c>
      <c r="K64" s="592">
        <v>3044</v>
      </c>
      <c r="L64" s="592">
        <v>1</v>
      </c>
      <c r="M64" s="592">
        <v>1522</v>
      </c>
      <c r="N64" s="592">
        <v>1</v>
      </c>
      <c r="O64" s="592">
        <v>1529</v>
      </c>
      <c r="P64" s="577">
        <v>0.50229960578186594</v>
      </c>
      <c r="Q64" s="593">
        <v>1529</v>
      </c>
    </row>
    <row r="65" spans="1:17" ht="14.45" customHeight="1" x14ac:dyDescent="0.2">
      <c r="A65" s="571" t="s">
        <v>1129</v>
      </c>
      <c r="B65" s="572" t="s">
        <v>1034</v>
      </c>
      <c r="C65" s="572" t="s">
        <v>1008</v>
      </c>
      <c r="D65" s="572" t="s">
        <v>1039</v>
      </c>
      <c r="E65" s="572"/>
      <c r="F65" s="592">
        <v>1</v>
      </c>
      <c r="G65" s="592">
        <v>1285</v>
      </c>
      <c r="H65" s="592"/>
      <c r="I65" s="592">
        <v>1285</v>
      </c>
      <c r="J65" s="592"/>
      <c r="K65" s="592"/>
      <c r="L65" s="592"/>
      <c r="M65" s="592"/>
      <c r="N65" s="592"/>
      <c r="O65" s="592"/>
      <c r="P65" s="577"/>
      <c r="Q65" s="593"/>
    </row>
    <row r="66" spans="1:17" ht="14.45" customHeight="1" x14ac:dyDescent="0.2">
      <c r="A66" s="571" t="s">
        <v>1129</v>
      </c>
      <c r="B66" s="572" t="s">
        <v>1034</v>
      </c>
      <c r="C66" s="572" t="s">
        <v>1008</v>
      </c>
      <c r="D66" s="572" t="s">
        <v>1070</v>
      </c>
      <c r="E66" s="572" t="s">
        <v>1071</v>
      </c>
      <c r="F66" s="592"/>
      <c r="G66" s="592"/>
      <c r="H66" s="592"/>
      <c r="I66" s="592"/>
      <c r="J66" s="592">
        <v>1</v>
      </c>
      <c r="K66" s="592">
        <v>1107</v>
      </c>
      <c r="L66" s="592">
        <v>1</v>
      </c>
      <c r="M66" s="592">
        <v>1107</v>
      </c>
      <c r="N66" s="592"/>
      <c r="O66" s="592"/>
      <c r="P66" s="577"/>
      <c r="Q66" s="593"/>
    </row>
    <row r="67" spans="1:17" ht="14.45" customHeight="1" x14ac:dyDescent="0.2">
      <c r="A67" s="571" t="s">
        <v>1130</v>
      </c>
      <c r="B67" s="572" t="s">
        <v>1011</v>
      </c>
      <c r="C67" s="572" t="s">
        <v>1008</v>
      </c>
      <c r="D67" s="572" t="s">
        <v>1022</v>
      </c>
      <c r="E67" s="572" t="s">
        <v>1023</v>
      </c>
      <c r="F67" s="592"/>
      <c r="G67" s="592"/>
      <c r="H67" s="592"/>
      <c r="I67" s="592"/>
      <c r="J67" s="592">
        <v>1</v>
      </c>
      <c r="K67" s="592">
        <v>1522</v>
      </c>
      <c r="L67" s="592">
        <v>1</v>
      </c>
      <c r="M67" s="592">
        <v>1522</v>
      </c>
      <c r="N67" s="592"/>
      <c r="O67" s="592"/>
      <c r="P67" s="577"/>
      <c r="Q67" s="593"/>
    </row>
    <row r="68" spans="1:17" ht="14.45" customHeight="1" thickBot="1" x14ac:dyDescent="0.25">
      <c r="A68" s="579" t="s">
        <v>1130</v>
      </c>
      <c r="B68" s="580" t="s">
        <v>1034</v>
      </c>
      <c r="C68" s="580" t="s">
        <v>1008</v>
      </c>
      <c r="D68" s="580" t="s">
        <v>1070</v>
      </c>
      <c r="E68" s="580" t="s">
        <v>1071</v>
      </c>
      <c r="F68" s="594"/>
      <c r="G68" s="594"/>
      <c r="H68" s="594"/>
      <c r="I68" s="594"/>
      <c r="J68" s="594">
        <v>1</v>
      </c>
      <c r="K68" s="594">
        <v>1107</v>
      </c>
      <c r="L68" s="594">
        <v>1</v>
      </c>
      <c r="M68" s="594">
        <v>1107</v>
      </c>
      <c r="N68" s="594"/>
      <c r="O68" s="594"/>
      <c r="P68" s="585"/>
      <c r="Q68" s="595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9CBDD8C-5790-4231-82A2-DEC67B3CAA08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209</v>
      </c>
      <c r="J4" s="269" t="s">
        <v>210</v>
      </c>
    </row>
    <row r="5" spans="1:10" ht="14.45" customHeight="1" x14ac:dyDescent="0.2">
      <c r="A5" s="112" t="str">
        <f>HYPERLINK("#'Léky Žádanky'!A1","Léky (Kč)")</f>
        <v>Léky (Kč)</v>
      </c>
      <c r="B5" s="27">
        <v>18.45391</v>
      </c>
      <c r="C5" s="29">
        <v>19.288160000000001</v>
      </c>
      <c r="D5" s="8"/>
      <c r="E5" s="117">
        <v>19.698789999999999</v>
      </c>
      <c r="F5" s="28">
        <v>23.333334777832029</v>
      </c>
      <c r="G5" s="116">
        <f>E5-F5</f>
        <v>-3.6345447778320299</v>
      </c>
      <c r="H5" s="122">
        <f>IF(F5&lt;0.00000001,"",E5/F5)</f>
        <v>0.84423380487880151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2257.2352599999999</v>
      </c>
      <c r="C6" s="31">
        <v>1791.1416999999994</v>
      </c>
      <c r="D6" s="8"/>
      <c r="E6" s="118">
        <v>1580.4124799999995</v>
      </c>
      <c r="F6" s="30">
        <v>2114.5834426879883</v>
      </c>
      <c r="G6" s="119">
        <f>E6-F6</f>
        <v>-534.17096268798878</v>
      </c>
      <c r="H6" s="123">
        <f>IF(F6&lt;0.00000001,"",E6/F6)</f>
        <v>0.74738714400933337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10770.46774</v>
      </c>
      <c r="C7" s="31">
        <v>11611.42499</v>
      </c>
      <c r="D7" s="8"/>
      <c r="E7" s="118">
        <v>12469.151959999999</v>
      </c>
      <c r="F7" s="30">
        <v>13426.376772094727</v>
      </c>
      <c r="G7" s="119">
        <f>E7-F7</f>
        <v>-957.22481209472789</v>
      </c>
      <c r="H7" s="123">
        <f>IF(F7&lt;0.00000001,"",E7/F7)</f>
        <v>0.92870564945829492</v>
      </c>
    </row>
    <row r="8" spans="1:10" ht="14.45" customHeight="1" thickBot="1" x14ac:dyDescent="0.25">
      <c r="A8" s="1" t="s">
        <v>75</v>
      </c>
      <c r="B8" s="11">
        <v>1688.8313500000036</v>
      </c>
      <c r="C8" s="33">
        <v>2040.9923100000021</v>
      </c>
      <c r="D8" s="8"/>
      <c r="E8" s="120">
        <v>1844.9616399999959</v>
      </c>
      <c r="F8" s="32">
        <v>2262.1472422523493</v>
      </c>
      <c r="G8" s="121">
        <f>E8-F8</f>
        <v>-417.18560225235342</v>
      </c>
      <c r="H8" s="124">
        <f>IF(F8&lt;0.00000001,"",E8/F8)</f>
        <v>0.81557981971280757</v>
      </c>
    </row>
    <row r="9" spans="1:10" ht="14.45" customHeight="1" thickBot="1" x14ac:dyDescent="0.25">
      <c r="A9" s="2" t="s">
        <v>76</v>
      </c>
      <c r="B9" s="3">
        <v>14734.988260000004</v>
      </c>
      <c r="C9" s="35">
        <v>15462.847160000001</v>
      </c>
      <c r="D9" s="8"/>
      <c r="E9" s="3">
        <v>15914.224869999995</v>
      </c>
      <c r="F9" s="34">
        <v>17826.440791812896</v>
      </c>
      <c r="G9" s="34">
        <f>E9-F9</f>
        <v>-1912.2159218129018</v>
      </c>
      <c r="H9" s="125">
        <f>IF(F9&lt;0.00000001,"",E9/F9)</f>
        <v>0.89273147993226332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45355.609010000007</v>
      </c>
      <c r="C11" s="29">
        <f>IF(ISERROR(VLOOKUP("Celkem:",'ZV Vykáz.-A'!A:H,5,0)),0,VLOOKUP("Celkem:",'ZV Vykáz.-A'!A:H,5,0)/1000)</f>
        <v>23693.299310000002</v>
      </c>
      <c r="D11" s="8"/>
      <c r="E11" s="117">
        <f>IF(ISERROR(VLOOKUP("Celkem:",'ZV Vykáz.-A'!A:H,8,0)),0,VLOOKUP("Celkem:",'ZV Vykáz.-A'!A:H,8,0)/1000)</f>
        <v>28915.835649999997</v>
      </c>
      <c r="F11" s="28">
        <f>C11</f>
        <v>23693.299310000002</v>
      </c>
      <c r="G11" s="116">
        <f>E11-F11</f>
        <v>5222.5363399999951</v>
      </c>
      <c r="H11" s="122">
        <f>IF(F11&lt;0.00000001,"",E11/F11)</f>
        <v>1.220422503074351</v>
      </c>
      <c r="I11" s="116">
        <f>E11-B11</f>
        <v>-16439.77336000001</v>
      </c>
      <c r="J11" s="122">
        <f>IF(B11&lt;0.00000001,"",E11/B11)</f>
        <v>0.6375360463933939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45355.609010000007</v>
      </c>
      <c r="C13" s="37">
        <f>SUM(C11:C12)</f>
        <v>23693.299310000002</v>
      </c>
      <c r="D13" s="8"/>
      <c r="E13" s="5">
        <f>SUM(E11:E12)</f>
        <v>28915.835649999997</v>
      </c>
      <c r="F13" s="36">
        <f>SUM(F11:F12)</f>
        <v>23693.299310000002</v>
      </c>
      <c r="G13" s="36">
        <f>E13-F13</f>
        <v>5222.5363399999951</v>
      </c>
      <c r="H13" s="126">
        <f>IF(F13&lt;0.00000001,"",E13/F13)</f>
        <v>1.220422503074351</v>
      </c>
      <c r="I13" s="36">
        <f>SUM(I11:I12)</f>
        <v>-16439.77336000001</v>
      </c>
      <c r="J13" s="126">
        <f>IF(B13&lt;0.00000001,"",E13/B13)</f>
        <v>0.6375360463933939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3.07808925325876</v>
      </c>
      <c r="C15" s="39">
        <f>IF(C9=0,"",C13/C9)</f>
        <v>1.5322727480157023</v>
      </c>
      <c r="D15" s="8"/>
      <c r="E15" s="6">
        <f>IF(E9=0,"",E13/E9)</f>
        <v>1.8169804615812248</v>
      </c>
      <c r="F15" s="38">
        <f>IF(F9=0,"",F13/F9)</f>
        <v>1.3291099208587709</v>
      </c>
      <c r="G15" s="38">
        <f>IF(ISERROR(F15-E15),"",E15-F15)</f>
        <v>0.48787054072245395</v>
      </c>
      <c r="H15" s="127">
        <f>IF(ISERROR(F15-E15),"",IF(F15&lt;0.00000001,"",E15/F15))</f>
        <v>1.3670656076415626</v>
      </c>
    </row>
    <row r="17" spans="1:8" ht="14.45" customHeight="1" x14ac:dyDescent="0.2">
      <c r="A17" s="113" t="s">
        <v>156</v>
      </c>
    </row>
    <row r="18" spans="1:8" ht="14.45" customHeight="1" x14ac:dyDescent="0.25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244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 xr:uid="{6891782A-8C3B-4089-82C3-567DA397685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2.0408482113497008</v>
      </c>
      <c r="C4" s="201">
        <f t="shared" ref="C4:M4" si="0">(C10+C8)/C6</f>
        <v>2.1235153454194791</v>
      </c>
      <c r="D4" s="201">
        <f t="shared" si="0"/>
        <v>1.9781775543452138</v>
      </c>
      <c r="E4" s="201">
        <f t="shared" si="0"/>
        <v>1.9947210340608894</v>
      </c>
      <c r="F4" s="201">
        <f t="shared" si="0"/>
        <v>2.0315490459349235</v>
      </c>
      <c r="G4" s="201">
        <f t="shared" si="0"/>
        <v>1.9501039231359802</v>
      </c>
      <c r="H4" s="201">
        <f t="shared" si="0"/>
        <v>1.816980440216694</v>
      </c>
      <c r="I4" s="201">
        <f t="shared" si="0"/>
        <v>1.816980440216694</v>
      </c>
      <c r="J4" s="201">
        <f t="shared" si="0"/>
        <v>1.816980440216694</v>
      </c>
      <c r="K4" s="201">
        <f t="shared" si="0"/>
        <v>1.816980440216694</v>
      </c>
      <c r="L4" s="201">
        <f t="shared" si="0"/>
        <v>1.816980440216694</v>
      </c>
      <c r="M4" s="201">
        <f t="shared" si="0"/>
        <v>1.816980440216694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2337.8088499999999</v>
      </c>
      <c r="C5" s="201">
        <f>IF(ISERROR(VLOOKUP($A5,'Man Tab'!$A:$Q,COLUMN()+2,0)),0,VLOOKUP($A5,'Man Tab'!$A:$Q,COLUMN()+2,0))</f>
        <v>2001.93208</v>
      </c>
      <c r="D5" s="201">
        <f>IF(ISERROR(VLOOKUP($A5,'Man Tab'!$A:$Q,COLUMN()+2,0)),0,VLOOKUP($A5,'Man Tab'!$A:$Q,COLUMN()+2,0))</f>
        <v>2353.9574899999898</v>
      </c>
      <c r="E5" s="201">
        <f>IF(ISERROR(VLOOKUP($A5,'Man Tab'!$A:$Q,COLUMN()+2,0)),0,VLOOKUP($A5,'Man Tab'!$A:$Q,COLUMN()+2,0))</f>
        <v>2035.3349799999901</v>
      </c>
      <c r="F5" s="201">
        <f>IF(ISERROR(VLOOKUP($A5,'Man Tab'!$A:$Q,COLUMN()+2,0)),0,VLOOKUP($A5,'Man Tab'!$A:$Q,COLUMN()+2,0))</f>
        <v>2075.77511</v>
      </c>
      <c r="G5" s="201">
        <f>IF(ISERROR(VLOOKUP($A5,'Man Tab'!$A:$Q,COLUMN()+2,0)),0,VLOOKUP($A5,'Man Tab'!$A:$Q,COLUMN()+2,0))</f>
        <v>2316.1677499999901</v>
      </c>
      <c r="H5" s="201">
        <f>IF(ISERROR(VLOOKUP($A5,'Man Tab'!$A:$Q,COLUMN()+2,0)),0,VLOOKUP($A5,'Man Tab'!$A:$Q,COLUMN()+2,0))</f>
        <v>2793.2486100000001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2337.8088499999999</v>
      </c>
      <c r="C6" s="203">
        <f t="shared" ref="C6:M6" si="1">C5+B6</f>
        <v>4339.7409299999999</v>
      </c>
      <c r="D6" s="203">
        <f t="shared" si="1"/>
        <v>6693.6984199999897</v>
      </c>
      <c r="E6" s="203">
        <f t="shared" si="1"/>
        <v>8729.0333999999802</v>
      </c>
      <c r="F6" s="203">
        <f t="shared" si="1"/>
        <v>10804.808509999981</v>
      </c>
      <c r="G6" s="203">
        <f t="shared" si="1"/>
        <v>13120.97625999997</v>
      </c>
      <c r="H6" s="203">
        <f t="shared" si="1"/>
        <v>15914.224869999971</v>
      </c>
      <c r="I6" s="203">
        <f t="shared" si="1"/>
        <v>15914.224869999971</v>
      </c>
      <c r="J6" s="203">
        <f t="shared" si="1"/>
        <v>15914.224869999971</v>
      </c>
      <c r="K6" s="203">
        <f t="shared" si="1"/>
        <v>15914.224869999971</v>
      </c>
      <c r="L6" s="203">
        <f t="shared" si="1"/>
        <v>15914.224869999971</v>
      </c>
      <c r="M6" s="203">
        <f t="shared" si="1"/>
        <v>15914.224869999971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4771113.0100000007</v>
      </c>
      <c r="C9" s="202">
        <v>4444393.45</v>
      </c>
      <c r="D9" s="202">
        <v>4025817.5100000002</v>
      </c>
      <c r="E9" s="202">
        <v>4170662.5599999996</v>
      </c>
      <c r="F9" s="202">
        <v>4538511.8899999997</v>
      </c>
      <c r="G9" s="202">
        <v>3636768.8599999994</v>
      </c>
      <c r="H9" s="202">
        <v>3328568.0300000012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4771.1130100000009</v>
      </c>
      <c r="C10" s="203">
        <f t="shared" ref="C10:M10" si="3">C9/1000+B10</f>
        <v>9215.5064600000005</v>
      </c>
      <c r="D10" s="203">
        <f t="shared" si="3"/>
        <v>13241.323970000001</v>
      </c>
      <c r="E10" s="203">
        <f t="shared" si="3"/>
        <v>17411.986530000002</v>
      </c>
      <c r="F10" s="203">
        <f t="shared" si="3"/>
        <v>21950.498420000004</v>
      </c>
      <c r="G10" s="203">
        <f t="shared" si="3"/>
        <v>25587.267280000004</v>
      </c>
      <c r="H10" s="203">
        <f t="shared" si="3"/>
        <v>28915.835310000006</v>
      </c>
      <c r="I10" s="203">
        <f t="shared" si="3"/>
        <v>28915.835310000006</v>
      </c>
      <c r="J10" s="203">
        <f t="shared" si="3"/>
        <v>28915.835310000006</v>
      </c>
      <c r="K10" s="203">
        <f t="shared" si="3"/>
        <v>28915.835310000006</v>
      </c>
      <c r="L10" s="203">
        <f t="shared" si="3"/>
        <v>28915.835310000006</v>
      </c>
      <c r="M10" s="203">
        <f t="shared" si="3"/>
        <v>28915.835310000006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1.3291099208587709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1.3291099208587709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09B15B75-CC42-4F89-9502-3D19CD2751E3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245</v>
      </c>
      <c r="E4" s="262" t="s">
        <v>246</v>
      </c>
      <c r="F4" s="262" t="s">
        <v>247</v>
      </c>
      <c r="G4" s="262" t="s">
        <v>248</v>
      </c>
      <c r="H4" s="262" t="s">
        <v>249</v>
      </c>
      <c r="I4" s="262" t="s">
        <v>250</v>
      </c>
      <c r="J4" s="262" t="s">
        <v>251</v>
      </c>
      <c r="K4" s="262" t="s">
        <v>252</v>
      </c>
      <c r="L4" s="262" t="s">
        <v>253</v>
      </c>
      <c r="M4" s="262" t="s">
        <v>254</v>
      </c>
      <c r="N4" s="262" t="s">
        <v>255</v>
      </c>
      <c r="O4" s="262" t="s">
        <v>256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40</v>
      </c>
      <c r="C7" s="52">
        <v>3.333333333333</v>
      </c>
      <c r="D7" s="52">
        <v>2.8769499999999999</v>
      </c>
      <c r="E7" s="52">
        <v>2.1013500000000001</v>
      </c>
      <c r="F7" s="52">
        <v>2.7149799999990001</v>
      </c>
      <c r="G7" s="52">
        <v>3.5268699999990001</v>
      </c>
      <c r="H7" s="52">
        <v>2.3112499999999998</v>
      </c>
      <c r="I7" s="52">
        <v>3.8063899999989999</v>
      </c>
      <c r="J7" s="52">
        <v>2.3610000000000002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19.698789999999999</v>
      </c>
      <c r="Q7" s="95">
        <v>0.84423385714200005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3625</v>
      </c>
      <c r="C9" s="52">
        <v>302.08333333333297</v>
      </c>
      <c r="D9" s="52">
        <v>409.79432000000099</v>
      </c>
      <c r="E9" s="52">
        <v>161.93584000000001</v>
      </c>
      <c r="F9" s="52">
        <v>347.26454999999902</v>
      </c>
      <c r="G9" s="52">
        <v>120.688999999999</v>
      </c>
      <c r="H9" s="52">
        <v>105.49607</v>
      </c>
      <c r="I9" s="52">
        <v>382.54299999999898</v>
      </c>
      <c r="J9" s="52">
        <v>52.689700000000002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1580.41248</v>
      </c>
      <c r="Q9" s="95">
        <v>0.74738718266000004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103.810469284729</v>
      </c>
      <c r="C11" s="52">
        <v>8.6508724403940001</v>
      </c>
      <c r="D11" s="52">
        <v>12.513439999999999</v>
      </c>
      <c r="E11" s="52">
        <v>7.14276</v>
      </c>
      <c r="F11" s="52">
        <v>7.8549099999990002</v>
      </c>
      <c r="G11" s="52">
        <v>7.5072299999989998</v>
      </c>
      <c r="H11" s="52">
        <v>9.0267999999999997</v>
      </c>
      <c r="I11" s="52">
        <v>5.2027299999989998</v>
      </c>
      <c r="J11" s="52">
        <v>8.2723600000000008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57.520229999999998</v>
      </c>
      <c r="Q11" s="95">
        <v>0.94986670661200001</v>
      </c>
    </row>
    <row r="12" spans="1:17" ht="14.45" customHeight="1" x14ac:dyDescent="0.2">
      <c r="A12" s="15" t="s">
        <v>40</v>
      </c>
      <c r="B12" s="51">
        <v>11.486239380068</v>
      </c>
      <c r="C12" s="52">
        <v>0.95718661500500002</v>
      </c>
      <c r="D12" s="52">
        <v>0.32740000000000002</v>
      </c>
      <c r="E12" s="52">
        <v>0</v>
      </c>
      <c r="F12" s="52">
        <v>0</v>
      </c>
      <c r="G12" s="52">
        <v>0</v>
      </c>
      <c r="H12" s="52">
        <v>0.32079999999999997</v>
      </c>
      <c r="I12" s="52">
        <v>0.76539999999899999</v>
      </c>
      <c r="J12" s="52">
        <v>0.60599999999999998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2.0196000000000001</v>
      </c>
      <c r="Q12" s="95">
        <v>0.30141905579400002</v>
      </c>
    </row>
    <row r="13" spans="1:17" ht="14.45" customHeight="1" x14ac:dyDescent="0.2">
      <c r="A13" s="15" t="s">
        <v>41</v>
      </c>
      <c r="B13" s="51">
        <v>4</v>
      </c>
      <c r="C13" s="52">
        <v>0.33333333333300003</v>
      </c>
      <c r="D13" s="52">
        <v>0.32425999999999999</v>
      </c>
      <c r="E13" s="52">
        <v>1.14584</v>
      </c>
      <c r="F13" s="52">
        <v>0.25381999999900001</v>
      </c>
      <c r="G13" s="52">
        <v>0.89318999999899995</v>
      </c>
      <c r="H13" s="52">
        <v>0.58103000000000005</v>
      </c>
      <c r="I13" s="52">
        <v>0.65303999999899998</v>
      </c>
      <c r="J13" s="52">
        <v>0.23877999999999999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4.0899599999999996</v>
      </c>
      <c r="Q13" s="95">
        <v>1.75284</v>
      </c>
    </row>
    <row r="14" spans="1:17" ht="14.45" customHeight="1" x14ac:dyDescent="0.2">
      <c r="A14" s="15" t="s">
        <v>42</v>
      </c>
      <c r="B14" s="51">
        <v>187.75220365988301</v>
      </c>
      <c r="C14" s="52">
        <v>15.646016971656</v>
      </c>
      <c r="D14" s="52">
        <v>22.425000000000001</v>
      </c>
      <c r="E14" s="52">
        <v>18.106000000000002</v>
      </c>
      <c r="F14" s="52">
        <v>17.353000000000002</v>
      </c>
      <c r="G14" s="52">
        <v>14.744999999998999</v>
      </c>
      <c r="H14" s="52">
        <v>14.148999999999999</v>
      </c>
      <c r="I14" s="52">
        <v>12.683</v>
      </c>
      <c r="J14" s="52">
        <v>12.28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111.741</v>
      </c>
      <c r="Q14" s="95">
        <v>1.0202596628209999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437.42248659004298</v>
      </c>
      <c r="C17" s="52">
        <v>36.451873882503001</v>
      </c>
      <c r="D17" s="52">
        <v>2.7297600000000002</v>
      </c>
      <c r="E17" s="52">
        <v>19.959759999999999</v>
      </c>
      <c r="F17" s="52">
        <v>89.460569999998995</v>
      </c>
      <c r="G17" s="52">
        <v>2.7297599999990001</v>
      </c>
      <c r="H17" s="52">
        <v>67.375529999999998</v>
      </c>
      <c r="I17" s="52">
        <v>2.8983099999989999</v>
      </c>
      <c r="J17" s="52">
        <v>2.7297600000000002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187.88345000000001</v>
      </c>
      <c r="Q17" s="95">
        <v>0.73632683311799996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3.8340000000000001</v>
      </c>
      <c r="E18" s="52">
        <v>4.9720000000000004</v>
      </c>
      <c r="F18" s="52">
        <v>2.8049999999990001</v>
      </c>
      <c r="G18" s="52">
        <v>8.5439999999990004</v>
      </c>
      <c r="H18" s="52">
        <v>7.2279999999999998</v>
      </c>
      <c r="I18" s="52">
        <v>18.228999999999001</v>
      </c>
      <c r="J18" s="52">
        <v>24.736000000000001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70.347999999999004</v>
      </c>
      <c r="Q18" s="95" t="s">
        <v>266</v>
      </c>
    </row>
    <row r="19" spans="1:17" ht="14.45" customHeight="1" x14ac:dyDescent="0.2">
      <c r="A19" s="15" t="s">
        <v>47</v>
      </c>
      <c r="B19" s="51">
        <v>1297.4952841163799</v>
      </c>
      <c r="C19" s="52">
        <v>108.124607009698</v>
      </c>
      <c r="D19" s="52">
        <v>48.753230000000002</v>
      </c>
      <c r="E19" s="52">
        <v>32.59834</v>
      </c>
      <c r="F19" s="52">
        <v>58.612319999999002</v>
      </c>
      <c r="G19" s="52">
        <v>81.172629999999003</v>
      </c>
      <c r="H19" s="52">
        <v>43.99736</v>
      </c>
      <c r="I19" s="52">
        <v>118.38083</v>
      </c>
      <c r="J19" s="52">
        <v>130.27251999999999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513.787229999999</v>
      </c>
      <c r="Q19" s="95">
        <v>0.67882952589699996</v>
      </c>
    </row>
    <row r="20" spans="1:17" ht="14.45" customHeight="1" x14ac:dyDescent="0.2">
      <c r="A20" s="15" t="s">
        <v>48</v>
      </c>
      <c r="B20" s="51">
        <v>23016.645256</v>
      </c>
      <c r="C20" s="52">
        <v>1918.0537713333399</v>
      </c>
      <c r="D20" s="52">
        <v>1713.3107500000001</v>
      </c>
      <c r="E20" s="52">
        <v>1631.04666</v>
      </c>
      <c r="F20" s="52">
        <v>1701.02763</v>
      </c>
      <c r="G20" s="52">
        <v>1678.09752999999</v>
      </c>
      <c r="H20" s="52">
        <v>1680.1657</v>
      </c>
      <c r="I20" s="52">
        <v>1640.91723999999</v>
      </c>
      <c r="J20" s="52">
        <v>2424.5864499999998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12469.151959999999</v>
      </c>
      <c r="Q20" s="95">
        <v>0.92870567524199998</v>
      </c>
    </row>
    <row r="21" spans="1:17" ht="14.45" customHeight="1" x14ac:dyDescent="0.2">
      <c r="A21" s="16" t="s">
        <v>49</v>
      </c>
      <c r="B21" s="51">
        <v>1823.99999999997</v>
      </c>
      <c r="C21" s="52">
        <v>151.99999999999801</v>
      </c>
      <c r="D21" s="52">
        <v>119.62018999999999</v>
      </c>
      <c r="E21" s="52">
        <v>114.52419999999999</v>
      </c>
      <c r="F21" s="52">
        <v>114.52323</v>
      </c>
      <c r="G21" s="52">
        <v>112.04823</v>
      </c>
      <c r="H21" s="52">
        <v>123.34021</v>
      </c>
      <c r="I21" s="52">
        <v>123.34021</v>
      </c>
      <c r="J21" s="52">
        <v>123.34021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830.73647999999901</v>
      </c>
      <c r="Q21" s="95">
        <v>0.78076736842100003</v>
      </c>
    </row>
    <row r="22" spans="1:17" ht="14.45" customHeight="1" x14ac:dyDescent="0.2">
      <c r="A22" s="15" t="s">
        <v>50</v>
      </c>
      <c r="B22" s="51">
        <v>12</v>
      </c>
      <c r="C22" s="52">
        <v>1</v>
      </c>
      <c r="D22" s="52">
        <v>0</v>
      </c>
      <c r="E22" s="52">
        <v>0</v>
      </c>
      <c r="F22" s="52">
        <v>12.087899999999999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12.087899999999999</v>
      </c>
      <c r="Q22" s="95">
        <v>1.726842857142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-3.6379788070917101E-12</v>
      </c>
      <c r="C24" s="52">
        <v>4.5474735088646402E-13</v>
      </c>
      <c r="D24" s="52">
        <v>1.29955</v>
      </c>
      <c r="E24" s="52">
        <v>8.3993300000000009</v>
      </c>
      <c r="F24" s="52">
        <v>-4.2000000000000002E-4</v>
      </c>
      <c r="G24" s="52">
        <v>5.3815399999990001</v>
      </c>
      <c r="H24" s="52">
        <v>21.783359999999</v>
      </c>
      <c r="I24" s="52">
        <v>6.7485999999989996</v>
      </c>
      <c r="J24" s="52">
        <v>11.13583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54.747789999999</v>
      </c>
      <c r="Q24" s="95"/>
    </row>
    <row r="25" spans="1:17" ht="14.45" customHeight="1" x14ac:dyDescent="0.2">
      <c r="A25" s="17" t="s">
        <v>53</v>
      </c>
      <c r="B25" s="54">
        <v>30559.6119390311</v>
      </c>
      <c r="C25" s="55">
        <v>2546.63432825259</v>
      </c>
      <c r="D25" s="55">
        <v>2337.8088499999999</v>
      </c>
      <c r="E25" s="55">
        <v>2001.93208</v>
      </c>
      <c r="F25" s="55">
        <v>2353.9574899999898</v>
      </c>
      <c r="G25" s="55">
        <v>2035.3349799999901</v>
      </c>
      <c r="H25" s="55">
        <v>2075.77511</v>
      </c>
      <c r="I25" s="55">
        <v>2316.1677499999901</v>
      </c>
      <c r="J25" s="55">
        <v>2793.2486100000001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15914.22487</v>
      </c>
      <c r="Q25" s="96">
        <v>0.892731504673</v>
      </c>
    </row>
    <row r="26" spans="1:17" ht="14.45" customHeight="1" x14ac:dyDescent="0.2">
      <c r="A26" s="15" t="s">
        <v>54</v>
      </c>
      <c r="B26" s="51">
        <v>3362.57291813335</v>
      </c>
      <c r="C26" s="52">
        <v>280.21440984444598</v>
      </c>
      <c r="D26" s="52">
        <v>283.32184000000098</v>
      </c>
      <c r="E26" s="52">
        <v>288.83366999999998</v>
      </c>
      <c r="F26" s="52">
        <v>252.20142999999999</v>
      </c>
      <c r="G26" s="52">
        <v>297.56166999999999</v>
      </c>
      <c r="H26" s="52">
        <v>258.04073</v>
      </c>
      <c r="I26" s="52">
        <v>415.12526000000003</v>
      </c>
      <c r="J26" s="52">
        <v>324.22453999999999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2119.3091399999998</v>
      </c>
      <c r="Q26" s="95">
        <v>1.080452817324</v>
      </c>
    </row>
    <row r="27" spans="1:17" ht="14.45" customHeight="1" x14ac:dyDescent="0.2">
      <c r="A27" s="18" t="s">
        <v>55</v>
      </c>
      <c r="B27" s="54">
        <v>33922.184857164502</v>
      </c>
      <c r="C27" s="55">
        <v>2826.84873809704</v>
      </c>
      <c r="D27" s="55">
        <v>2621.13069000001</v>
      </c>
      <c r="E27" s="55">
        <v>2290.76575</v>
      </c>
      <c r="F27" s="55">
        <v>2606.1589199999898</v>
      </c>
      <c r="G27" s="55">
        <v>2332.8966499999901</v>
      </c>
      <c r="H27" s="55">
        <v>2333.8158400000002</v>
      </c>
      <c r="I27" s="55">
        <v>2731.2930099999899</v>
      </c>
      <c r="J27" s="55">
        <v>3117.4731499999998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18033.534009999999</v>
      </c>
      <c r="Q27" s="96">
        <v>0.91133958091400002</v>
      </c>
    </row>
    <row r="28" spans="1:17" ht="14.45" customHeight="1" x14ac:dyDescent="0.2">
      <c r="A28" s="16" t="s">
        <v>56</v>
      </c>
      <c r="B28" s="51">
        <v>57.642385794799999</v>
      </c>
      <c r="C28" s="52">
        <v>4.8035321495660002</v>
      </c>
      <c r="D28" s="52">
        <v>0</v>
      </c>
      <c r="E28" s="52">
        <v>10.755000000000001</v>
      </c>
      <c r="F28" s="52">
        <v>0</v>
      </c>
      <c r="G28" s="52">
        <v>1.3542000000000001</v>
      </c>
      <c r="H28" s="52">
        <v>0</v>
      </c>
      <c r="I28" s="52">
        <v>0</v>
      </c>
      <c r="J28" s="52">
        <v>7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19.109200000000001</v>
      </c>
      <c r="Q28" s="95">
        <v>0.56830799280300004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5119D09-36AD-4C72-A346-E1FBDC83DD2A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9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261</v>
      </c>
      <c r="G4" s="353" t="s">
        <v>64</v>
      </c>
      <c r="H4" s="140" t="s">
        <v>140</v>
      </c>
      <c r="I4" s="351" t="s">
        <v>65</v>
      </c>
      <c r="J4" s="353" t="s">
        <v>263</v>
      </c>
      <c r="K4" s="354" t="s">
        <v>264</v>
      </c>
    </row>
    <row r="5" spans="1:11" ht="39" thickBot="1" x14ac:dyDescent="0.25">
      <c r="A5" s="78"/>
      <c r="B5" s="24" t="s">
        <v>257</v>
      </c>
      <c r="C5" s="25" t="s">
        <v>258</v>
      </c>
      <c r="D5" s="26" t="s">
        <v>259</v>
      </c>
      <c r="E5" s="26" t="s">
        <v>260</v>
      </c>
      <c r="F5" s="352"/>
      <c r="G5" s="352"/>
      <c r="H5" s="25" t="s">
        <v>262</v>
      </c>
      <c r="I5" s="352"/>
      <c r="J5" s="352"/>
      <c r="K5" s="355"/>
    </row>
    <row r="6" spans="1:11" ht="14.45" customHeight="1" thickBot="1" x14ac:dyDescent="0.25">
      <c r="A6" s="477" t="s">
        <v>268</v>
      </c>
      <c r="B6" s="459">
        <v>26869.220766740698</v>
      </c>
      <c r="C6" s="459">
        <v>29695.241239999999</v>
      </c>
      <c r="D6" s="460">
        <v>2826.0204732593302</v>
      </c>
      <c r="E6" s="461">
        <v>1.1051768675310001</v>
      </c>
      <c r="F6" s="459">
        <v>30559.6119390311</v>
      </c>
      <c r="G6" s="460">
        <v>17826.440297768098</v>
      </c>
      <c r="H6" s="462">
        <v>2793.2486100000001</v>
      </c>
      <c r="I6" s="459">
        <v>15914.22487</v>
      </c>
      <c r="J6" s="460">
        <v>-1912.21542776815</v>
      </c>
      <c r="K6" s="463">
        <v>0.52076004439199997</v>
      </c>
    </row>
    <row r="7" spans="1:11" ht="14.45" customHeight="1" thickBot="1" x14ac:dyDescent="0.25">
      <c r="A7" s="478" t="s">
        <v>269</v>
      </c>
      <c r="B7" s="459">
        <v>5127.5818835466198</v>
      </c>
      <c r="C7" s="459">
        <v>5159.2802900000097</v>
      </c>
      <c r="D7" s="460">
        <v>31.698406453392</v>
      </c>
      <c r="E7" s="461">
        <v>1.006181940566</v>
      </c>
      <c r="F7" s="459">
        <v>3972.0489123246798</v>
      </c>
      <c r="G7" s="460">
        <v>2317.0285321893998</v>
      </c>
      <c r="H7" s="462">
        <v>76.448670000000007</v>
      </c>
      <c r="I7" s="459">
        <v>1775.4819</v>
      </c>
      <c r="J7" s="460">
        <v>-541.546632189398</v>
      </c>
      <c r="K7" s="463">
        <v>0.44699396688900001</v>
      </c>
    </row>
    <row r="8" spans="1:11" ht="14.45" customHeight="1" thickBot="1" x14ac:dyDescent="0.25">
      <c r="A8" s="479" t="s">
        <v>270</v>
      </c>
      <c r="B8" s="459">
        <v>4963.9992058898397</v>
      </c>
      <c r="C8" s="459">
        <v>4996.67029000001</v>
      </c>
      <c r="D8" s="460">
        <v>32.671084110172998</v>
      </c>
      <c r="E8" s="461">
        <v>1.0065816054259999</v>
      </c>
      <c r="F8" s="459">
        <v>3784.2967086648</v>
      </c>
      <c r="G8" s="460">
        <v>2207.5064133878</v>
      </c>
      <c r="H8" s="462">
        <v>64.168670000000006</v>
      </c>
      <c r="I8" s="459">
        <v>1663.7409</v>
      </c>
      <c r="J8" s="460">
        <v>-543.76551338779996</v>
      </c>
      <c r="K8" s="463">
        <v>0.43964335465299997</v>
      </c>
    </row>
    <row r="9" spans="1:11" ht="14.45" customHeight="1" thickBot="1" x14ac:dyDescent="0.25">
      <c r="A9" s="480" t="s">
        <v>271</v>
      </c>
      <c r="B9" s="464">
        <v>0</v>
      </c>
      <c r="C9" s="464">
        <v>-3.32E-3</v>
      </c>
      <c r="D9" s="465">
        <v>-3.32E-3</v>
      </c>
      <c r="E9" s="466" t="s">
        <v>266</v>
      </c>
      <c r="F9" s="464">
        <v>0</v>
      </c>
      <c r="G9" s="465">
        <v>0</v>
      </c>
      <c r="H9" s="467">
        <v>8.3000000000000001E-4</v>
      </c>
      <c r="I9" s="464">
        <v>-1.6000000000000001E-4</v>
      </c>
      <c r="J9" s="465">
        <v>-1.6000000000000001E-4</v>
      </c>
      <c r="K9" s="468" t="s">
        <v>266</v>
      </c>
    </row>
    <row r="10" spans="1:11" ht="14.45" customHeight="1" thickBot="1" x14ac:dyDescent="0.25">
      <c r="A10" s="481" t="s">
        <v>272</v>
      </c>
      <c r="B10" s="459">
        <v>0</v>
      </c>
      <c r="C10" s="459">
        <v>-3.32E-3</v>
      </c>
      <c r="D10" s="460">
        <v>-3.32E-3</v>
      </c>
      <c r="E10" s="469" t="s">
        <v>266</v>
      </c>
      <c r="F10" s="459">
        <v>0</v>
      </c>
      <c r="G10" s="460">
        <v>0</v>
      </c>
      <c r="H10" s="462">
        <v>8.3000000000000001E-4</v>
      </c>
      <c r="I10" s="459">
        <v>-1.6000000000000001E-4</v>
      </c>
      <c r="J10" s="460">
        <v>-1.6000000000000001E-4</v>
      </c>
      <c r="K10" s="470" t="s">
        <v>266</v>
      </c>
    </row>
    <row r="11" spans="1:11" ht="14.45" customHeight="1" thickBot="1" x14ac:dyDescent="0.25">
      <c r="A11" s="480" t="s">
        <v>273</v>
      </c>
      <c r="B11" s="464">
        <v>40</v>
      </c>
      <c r="C11" s="464">
        <v>33.46367</v>
      </c>
      <c r="D11" s="465">
        <v>-6.5363299999990003</v>
      </c>
      <c r="E11" s="471">
        <v>0.83659174999999997</v>
      </c>
      <c r="F11" s="464">
        <v>40</v>
      </c>
      <c r="G11" s="465">
        <v>23.333333333333002</v>
      </c>
      <c r="H11" s="467">
        <v>2.3610000000000002</v>
      </c>
      <c r="I11" s="464">
        <v>19.698789999999999</v>
      </c>
      <c r="J11" s="465">
        <v>-3.6345433333330002</v>
      </c>
      <c r="K11" s="472">
        <v>0.49246974999900001</v>
      </c>
    </row>
    <row r="12" spans="1:11" ht="14.45" customHeight="1" thickBot="1" x14ac:dyDescent="0.25">
      <c r="A12" s="481" t="s">
        <v>274</v>
      </c>
      <c r="B12" s="459">
        <v>40</v>
      </c>
      <c r="C12" s="459">
        <v>33.46367</v>
      </c>
      <c r="D12" s="460">
        <v>-6.5363299999990003</v>
      </c>
      <c r="E12" s="461">
        <v>0.83659174999999997</v>
      </c>
      <c r="F12" s="459">
        <v>40</v>
      </c>
      <c r="G12" s="460">
        <v>23.333333333333002</v>
      </c>
      <c r="H12" s="462">
        <v>2.3610000000000002</v>
      </c>
      <c r="I12" s="459">
        <v>19.698789999999999</v>
      </c>
      <c r="J12" s="460">
        <v>-3.6345433333330002</v>
      </c>
      <c r="K12" s="463">
        <v>0.49246974999900001</v>
      </c>
    </row>
    <row r="13" spans="1:11" ht="14.45" customHeight="1" thickBot="1" x14ac:dyDescent="0.25">
      <c r="A13" s="480" t="s">
        <v>275</v>
      </c>
      <c r="B13" s="464">
        <v>4786.9540187726398</v>
      </c>
      <c r="C13" s="464">
        <v>4818.8104000000103</v>
      </c>
      <c r="D13" s="465">
        <v>31.856381227370001</v>
      </c>
      <c r="E13" s="471">
        <v>1.0066548333450001</v>
      </c>
      <c r="F13" s="464">
        <v>3625</v>
      </c>
      <c r="G13" s="465">
        <v>2114.5833333333298</v>
      </c>
      <c r="H13" s="467">
        <v>52.689700000000002</v>
      </c>
      <c r="I13" s="464">
        <v>1580.41248</v>
      </c>
      <c r="J13" s="465">
        <v>-534.170853333335</v>
      </c>
      <c r="K13" s="472">
        <v>0.43597585655100002</v>
      </c>
    </row>
    <row r="14" spans="1:11" ht="14.45" customHeight="1" thickBot="1" x14ac:dyDescent="0.25">
      <c r="A14" s="481" t="s">
        <v>276</v>
      </c>
      <c r="B14" s="459">
        <v>4200</v>
      </c>
      <c r="C14" s="459">
        <v>4386.01872000001</v>
      </c>
      <c r="D14" s="460">
        <v>186.018720000011</v>
      </c>
      <c r="E14" s="461">
        <v>1.044290171428</v>
      </c>
      <c r="F14" s="459">
        <v>3200</v>
      </c>
      <c r="G14" s="460">
        <v>1866.6666666666699</v>
      </c>
      <c r="H14" s="462">
        <v>32.134770000000003</v>
      </c>
      <c r="I14" s="459">
        <v>1420.66435</v>
      </c>
      <c r="J14" s="460">
        <v>-446.00231666666798</v>
      </c>
      <c r="K14" s="463">
        <v>0.44395760937500001</v>
      </c>
    </row>
    <row r="15" spans="1:11" ht="14.45" customHeight="1" thickBot="1" x14ac:dyDescent="0.25">
      <c r="A15" s="481" t="s">
        <v>277</v>
      </c>
      <c r="B15" s="459">
        <v>350</v>
      </c>
      <c r="C15" s="459">
        <v>254.07306000000099</v>
      </c>
      <c r="D15" s="460">
        <v>-95.926939999998993</v>
      </c>
      <c r="E15" s="461">
        <v>0.725923028571</v>
      </c>
      <c r="F15" s="459">
        <v>200</v>
      </c>
      <c r="G15" s="460">
        <v>116.666666666667</v>
      </c>
      <c r="H15" s="462">
        <v>12.72396</v>
      </c>
      <c r="I15" s="459">
        <v>97.610669999999999</v>
      </c>
      <c r="J15" s="460">
        <v>-19.055996666666001</v>
      </c>
      <c r="K15" s="463">
        <v>0.48805335</v>
      </c>
    </row>
    <row r="16" spans="1:11" ht="14.45" customHeight="1" thickBot="1" x14ac:dyDescent="0.25">
      <c r="A16" s="481" t="s">
        <v>278</v>
      </c>
      <c r="B16" s="459">
        <v>20</v>
      </c>
      <c r="C16" s="459">
        <v>8.2284699999999997</v>
      </c>
      <c r="D16" s="460">
        <v>-11.77153</v>
      </c>
      <c r="E16" s="461">
        <v>0.4114235</v>
      </c>
      <c r="F16" s="459">
        <v>10</v>
      </c>
      <c r="G16" s="460">
        <v>5.833333333333</v>
      </c>
      <c r="H16" s="462">
        <v>0.95765999999999996</v>
      </c>
      <c r="I16" s="459">
        <v>3.92692</v>
      </c>
      <c r="J16" s="460">
        <v>-1.906413333333</v>
      </c>
      <c r="K16" s="463">
        <v>0.39269199999999999</v>
      </c>
    </row>
    <row r="17" spans="1:11" ht="14.45" customHeight="1" thickBot="1" x14ac:dyDescent="0.25">
      <c r="A17" s="481" t="s">
        <v>279</v>
      </c>
      <c r="B17" s="459">
        <v>191.13127082925601</v>
      </c>
      <c r="C17" s="459">
        <v>148.394170000001</v>
      </c>
      <c r="D17" s="460">
        <v>-42.737100829254999</v>
      </c>
      <c r="E17" s="461">
        <v>0.77639922214799995</v>
      </c>
      <c r="F17" s="459">
        <v>190</v>
      </c>
      <c r="G17" s="460">
        <v>110.833333333333</v>
      </c>
      <c r="H17" s="462">
        <v>5.1913099999999996</v>
      </c>
      <c r="I17" s="459">
        <v>48.670470000000002</v>
      </c>
      <c r="J17" s="460">
        <v>-62.162863333333</v>
      </c>
      <c r="K17" s="463">
        <v>0.25616036842099998</v>
      </c>
    </row>
    <row r="18" spans="1:11" ht="14.45" customHeight="1" thickBot="1" x14ac:dyDescent="0.25">
      <c r="A18" s="481" t="s">
        <v>280</v>
      </c>
      <c r="B18" s="459">
        <v>6</v>
      </c>
      <c r="C18" s="459">
        <v>3.1909999999999998</v>
      </c>
      <c r="D18" s="460">
        <v>-2.8089999999990001</v>
      </c>
      <c r="E18" s="461">
        <v>0.53183333333299998</v>
      </c>
      <c r="F18" s="459">
        <v>5</v>
      </c>
      <c r="G18" s="460">
        <v>2.9166666666659999</v>
      </c>
      <c r="H18" s="462">
        <v>0.42199999999999999</v>
      </c>
      <c r="I18" s="459">
        <v>1.946</v>
      </c>
      <c r="J18" s="460">
        <v>-0.97066666666599999</v>
      </c>
      <c r="K18" s="463">
        <v>0.38919999999999999</v>
      </c>
    </row>
    <row r="19" spans="1:11" ht="14.45" customHeight="1" thickBot="1" x14ac:dyDescent="0.25">
      <c r="A19" s="481" t="s">
        <v>281</v>
      </c>
      <c r="B19" s="459">
        <v>19.822747943385</v>
      </c>
      <c r="C19" s="459">
        <v>18.904979999999998</v>
      </c>
      <c r="D19" s="460">
        <v>-0.91776794338500001</v>
      </c>
      <c r="E19" s="461">
        <v>0.95370127562499996</v>
      </c>
      <c r="F19" s="459">
        <v>20</v>
      </c>
      <c r="G19" s="460">
        <v>11.666666666666</v>
      </c>
      <c r="H19" s="462">
        <v>1.26</v>
      </c>
      <c r="I19" s="459">
        <v>7.5940700000000003</v>
      </c>
      <c r="J19" s="460">
        <v>-4.0725966666659996</v>
      </c>
      <c r="K19" s="463">
        <v>0.37970350000000003</v>
      </c>
    </row>
    <row r="20" spans="1:11" ht="14.45" customHeight="1" thickBot="1" x14ac:dyDescent="0.25">
      <c r="A20" s="480" t="s">
        <v>282</v>
      </c>
      <c r="B20" s="464">
        <v>115.62484221605899</v>
      </c>
      <c r="C20" s="464">
        <v>115.38213</v>
      </c>
      <c r="D20" s="465">
        <v>-0.242712216058</v>
      </c>
      <c r="E20" s="471">
        <v>0.99790086445600001</v>
      </c>
      <c r="F20" s="464">
        <v>103.810469284729</v>
      </c>
      <c r="G20" s="465">
        <v>60.556107082757997</v>
      </c>
      <c r="H20" s="467">
        <v>8.2723600000000008</v>
      </c>
      <c r="I20" s="464">
        <v>57.520229999999998</v>
      </c>
      <c r="J20" s="465">
        <v>-3.0358770827580002</v>
      </c>
      <c r="K20" s="472">
        <v>0.55408891219</v>
      </c>
    </row>
    <row r="21" spans="1:11" ht="14.45" customHeight="1" thickBot="1" x14ac:dyDescent="0.25">
      <c r="A21" s="481" t="s">
        <v>283</v>
      </c>
      <c r="B21" s="459">
        <v>0</v>
      </c>
      <c r="C21" s="459">
        <v>4.16432</v>
      </c>
      <c r="D21" s="460">
        <v>4.16432</v>
      </c>
      <c r="E21" s="469" t="s">
        <v>266</v>
      </c>
      <c r="F21" s="459">
        <v>0</v>
      </c>
      <c r="G21" s="460">
        <v>0</v>
      </c>
      <c r="H21" s="462">
        <v>0</v>
      </c>
      <c r="I21" s="459">
        <v>1.75329</v>
      </c>
      <c r="J21" s="460">
        <v>1.75329</v>
      </c>
      <c r="K21" s="470" t="s">
        <v>266</v>
      </c>
    </row>
    <row r="22" spans="1:11" ht="14.45" customHeight="1" thickBot="1" x14ac:dyDescent="0.25">
      <c r="A22" s="481" t="s">
        <v>284</v>
      </c>
      <c r="B22" s="459">
        <v>6.919713588714</v>
      </c>
      <c r="C22" s="459">
        <v>5.3445299999999998</v>
      </c>
      <c r="D22" s="460">
        <v>-1.575183588714</v>
      </c>
      <c r="E22" s="461">
        <v>0.77236289211599995</v>
      </c>
      <c r="F22" s="459">
        <v>7</v>
      </c>
      <c r="G22" s="460">
        <v>4.083333333333</v>
      </c>
      <c r="H22" s="462">
        <v>0.38224999999999998</v>
      </c>
      <c r="I22" s="459">
        <v>3.4032300000000002</v>
      </c>
      <c r="J22" s="460">
        <v>-0.68010333333299999</v>
      </c>
      <c r="K22" s="463">
        <v>0.486175714285</v>
      </c>
    </row>
    <row r="23" spans="1:11" ht="14.45" customHeight="1" thickBot="1" x14ac:dyDescent="0.25">
      <c r="A23" s="481" t="s">
        <v>285</v>
      </c>
      <c r="B23" s="459">
        <v>8.6161114615120002</v>
      </c>
      <c r="C23" s="459">
        <v>16.03586</v>
      </c>
      <c r="D23" s="460">
        <v>7.4197485384870001</v>
      </c>
      <c r="E23" s="461">
        <v>1.8611481608180001</v>
      </c>
      <c r="F23" s="459">
        <v>15</v>
      </c>
      <c r="G23" s="460">
        <v>8.75</v>
      </c>
      <c r="H23" s="462">
        <v>0.67501999999999995</v>
      </c>
      <c r="I23" s="459">
        <v>5.2591799999989997</v>
      </c>
      <c r="J23" s="460">
        <v>-3.4908199999999998</v>
      </c>
      <c r="K23" s="463">
        <v>0.35061199999999998</v>
      </c>
    </row>
    <row r="24" spans="1:11" ht="14.45" customHeight="1" thickBot="1" x14ac:dyDescent="0.25">
      <c r="A24" s="481" t="s">
        <v>286</v>
      </c>
      <c r="B24" s="459">
        <v>33.137804132874003</v>
      </c>
      <c r="C24" s="459">
        <v>33.788550000000001</v>
      </c>
      <c r="D24" s="460">
        <v>0.65074586712500004</v>
      </c>
      <c r="E24" s="461">
        <v>1.01963756755</v>
      </c>
      <c r="F24" s="459">
        <v>33</v>
      </c>
      <c r="G24" s="460">
        <v>19.25</v>
      </c>
      <c r="H24" s="462">
        <v>3.54956</v>
      </c>
      <c r="I24" s="459">
        <v>19.316330000000001</v>
      </c>
      <c r="J24" s="460">
        <v>6.6329999998999994E-2</v>
      </c>
      <c r="K24" s="463">
        <v>0.58534333333300004</v>
      </c>
    </row>
    <row r="25" spans="1:11" ht="14.45" customHeight="1" thickBot="1" x14ac:dyDescent="0.25">
      <c r="A25" s="481" t="s">
        <v>287</v>
      </c>
      <c r="B25" s="459">
        <v>3.5074837825829999</v>
      </c>
      <c r="C25" s="459">
        <v>0.38819999999999999</v>
      </c>
      <c r="D25" s="460">
        <v>-3.119283782583</v>
      </c>
      <c r="E25" s="461">
        <v>0.11067763218899999</v>
      </c>
      <c r="F25" s="459">
        <v>0.36616262680099998</v>
      </c>
      <c r="G25" s="460">
        <v>0.21359486563399999</v>
      </c>
      <c r="H25" s="462">
        <v>0.89600000000000002</v>
      </c>
      <c r="I25" s="459">
        <v>1.1739999999999999</v>
      </c>
      <c r="J25" s="460">
        <v>0.96040513436499997</v>
      </c>
      <c r="K25" s="463">
        <v>3.206225633281</v>
      </c>
    </row>
    <row r="26" spans="1:11" ht="14.45" customHeight="1" thickBot="1" x14ac:dyDescent="0.25">
      <c r="A26" s="481" t="s">
        <v>288</v>
      </c>
      <c r="B26" s="459">
        <v>0</v>
      </c>
      <c r="C26" s="459">
        <v>2.5999999999999999E-2</v>
      </c>
      <c r="D26" s="460">
        <v>2.5999999999999999E-2</v>
      </c>
      <c r="E26" s="469" t="s">
        <v>289</v>
      </c>
      <c r="F26" s="459">
        <v>0</v>
      </c>
      <c r="G26" s="460">
        <v>0</v>
      </c>
      <c r="H26" s="462">
        <v>0</v>
      </c>
      <c r="I26" s="459">
        <v>0</v>
      </c>
      <c r="J26" s="460">
        <v>0</v>
      </c>
      <c r="K26" s="470" t="s">
        <v>266</v>
      </c>
    </row>
    <row r="27" spans="1:11" ht="14.45" customHeight="1" thickBot="1" x14ac:dyDescent="0.25">
      <c r="A27" s="481" t="s">
        <v>290</v>
      </c>
      <c r="B27" s="459">
        <v>0</v>
      </c>
      <c r="C27" s="459">
        <v>0.51500000000000001</v>
      </c>
      <c r="D27" s="460">
        <v>0.51500000000000001</v>
      </c>
      <c r="E27" s="469" t="s">
        <v>266</v>
      </c>
      <c r="F27" s="459">
        <v>0</v>
      </c>
      <c r="G27" s="460">
        <v>0</v>
      </c>
      <c r="H27" s="462">
        <v>0.23474</v>
      </c>
      <c r="I27" s="459">
        <v>0.63173999999999997</v>
      </c>
      <c r="J27" s="460">
        <v>0.63173999999999997</v>
      </c>
      <c r="K27" s="470" t="s">
        <v>266</v>
      </c>
    </row>
    <row r="28" spans="1:11" ht="14.45" customHeight="1" thickBot="1" x14ac:dyDescent="0.25">
      <c r="A28" s="481" t="s">
        <v>291</v>
      </c>
      <c r="B28" s="459">
        <v>0</v>
      </c>
      <c r="C28" s="459">
        <v>0</v>
      </c>
      <c r="D28" s="460">
        <v>0</v>
      </c>
      <c r="E28" s="461">
        <v>1</v>
      </c>
      <c r="F28" s="459">
        <v>0</v>
      </c>
      <c r="G28" s="460">
        <v>0</v>
      </c>
      <c r="H28" s="462">
        <v>5.9900000000000002E-2</v>
      </c>
      <c r="I28" s="459">
        <v>5.9900000000000002E-2</v>
      </c>
      <c r="J28" s="460">
        <v>5.9900000000000002E-2</v>
      </c>
      <c r="K28" s="470" t="s">
        <v>289</v>
      </c>
    </row>
    <row r="29" spans="1:11" ht="14.45" customHeight="1" thickBot="1" x14ac:dyDescent="0.25">
      <c r="A29" s="481" t="s">
        <v>292</v>
      </c>
      <c r="B29" s="459">
        <v>5</v>
      </c>
      <c r="C29" s="459">
        <v>0.87200999999999995</v>
      </c>
      <c r="D29" s="460">
        <v>-4.1279899999999996</v>
      </c>
      <c r="E29" s="461">
        <v>0.174402</v>
      </c>
      <c r="F29" s="459">
        <v>2</v>
      </c>
      <c r="G29" s="460">
        <v>1.1666666666659999</v>
      </c>
      <c r="H29" s="462">
        <v>0</v>
      </c>
      <c r="I29" s="459">
        <v>0.47239999999999999</v>
      </c>
      <c r="J29" s="460">
        <v>-0.69426666666600001</v>
      </c>
      <c r="K29" s="463">
        <v>0.23619999999999999</v>
      </c>
    </row>
    <row r="30" spans="1:11" ht="14.45" customHeight="1" thickBot="1" x14ac:dyDescent="0.25">
      <c r="A30" s="481" t="s">
        <v>293</v>
      </c>
      <c r="B30" s="459">
        <v>24.879762528446999</v>
      </c>
      <c r="C30" s="459">
        <v>24.13381</v>
      </c>
      <c r="D30" s="460">
        <v>-0.745952528447</v>
      </c>
      <c r="E30" s="461">
        <v>0.97001769901900003</v>
      </c>
      <c r="F30" s="459">
        <v>21.444306657927001</v>
      </c>
      <c r="G30" s="460">
        <v>12.509178883791</v>
      </c>
      <c r="H30" s="462">
        <v>0.45374999999999999</v>
      </c>
      <c r="I30" s="459">
        <v>12.73592</v>
      </c>
      <c r="J30" s="460">
        <v>0.226741116208</v>
      </c>
      <c r="K30" s="463">
        <v>0.593906821197</v>
      </c>
    </row>
    <row r="31" spans="1:11" ht="14.45" customHeight="1" thickBot="1" x14ac:dyDescent="0.25">
      <c r="A31" s="481" t="s">
        <v>294</v>
      </c>
      <c r="B31" s="459">
        <v>0</v>
      </c>
      <c r="C31" s="459">
        <v>1.21</v>
      </c>
      <c r="D31" s="460">
        <v>1.21</v>
      </c>
      <c r="E31" s="469" t="s">
        <v>289</v>
      </c>
      <c r="F31" s="459">
        <v>0</v>
      </c>
      <c r="G31" s="460">
        <v>0</v>
      </c>
      <c r="H31" s="462">
        <v>0</v>
      </c>
      <c r="I31" s="459">
        <v>0</v>
      </c>
      <c r="J31" s="460">
        <v>0</v>
      </c>
      <c r="K31" s="463">
        <v>7</v>
      </c>
    </row>
    <row r="32" spans="1:11" ht="14.45" customHeight="1" thickBot="1" x14ac:dyDescent="0.25">
      <c r="A32" s="481" t="s">
        <v>295</v>
      </c>
      <c r="B32" s="459">
        <v>25</v>
      </c>
      <c r="C32" s="459">
        <v>23.241050000000001</v>
      </c>
      <c r="D32" s="460">
        <v>-1.7589499999989999</v>
      </c>
      <c r="E32" s="461">
        <v>0.92964199999999997</v>
      </c>
      <c r="F32" s="459">
        <v>25</v>
      </c>
      <c r="G32" s="460">
        <v>14.583333333333</v>
      </c>
      <c r="H32" s="462">
        <v>1.07734</v>
      </c>
      <c r="I32" s="459">
        <v>9.8828399999989998</v>
      </c>
      <c r="J32" s="460">
        <v>-4.7004933333330001</v>
      </c>
      <c r="K32" s="463">
        <v>0.39531359999900001</v>
      </c>
    </row>
    <row r="33" spans="1:11" ht="14.45" customHeight="1" thickBot="1" x14ac:dyDescent="0.25">
      <c r="A33" s="481" t="s">
        <v>296</v>
      </c>
      <c r="B33" s="459">
        <v>8.5639667219270006</v>
      </c>
      <c r="C33" s="459">
        <v>5.6627999999999998</v>
      </c>
      <c r="D33" s="460">
        <v>-2.9011667219269999</v>
      </c>
      <c r="E33" s="461">
        <v>0.66123563809499997</v>
      </c>
      <c r="F33" s="459">
        <v>0</v>
      </c>
      <c r="G33" s="460">
        <v>0</v>
      </c>
      <c r="H33" s="462">
        <v>0.94379999999999997</v>
      </c>
      <c r="I33" s="459">
        <v>2.8313999999999999</v>
      </c>
      <c r="J33" s="460">
        <v>2.8313999999999999</v>
      </c>
      <c r="K33" s="470" t="s">
        <v>266</v>
      </c>
    </row>
    <row r="34" spans="1:11" ht="14.45" customHeight="1" thickBot="1" x14ac:dyDescent="0.25">
      <c r="A34" s="480" t="s">
        <v>297</v>
      </c>
      <c r="B34" s="464">
        <v>9.3296949157160007</v>
      </c>
      <c r="C34" s="464">
        <v>13.74661</v>
      </c>
      <c r="D34" s="465">
        <v>4.4169150842829996</v>
      </c>
      <c r="E34" s="471">
        <v>1.4734254575500001</v>
      </c>
      <c r="F34" s="464">
        <v>11.486239380068</v>
      </c>
      <c r="G34" s="465">
        <v>6.7003063050389997</v>
      </c>
      <c r="H34" s="467">
        <v>0.60599999999999998</v>
      </c>
      <c r="I34" s="464">
        <v>2.0196000000000001</v>
      </c>
      <c r="J34" s="465">
        <v>-4.6807063050390001</v>
      </c>
      <c r="K34" s="472">
        <v>0.17582778254600001</v>
      </c>
    </row>
    <row r="35" spans="1:11" ht="14.45" customHeight="1" thickBot="1" x14ac:dyDescent="0.25">
      <c r="A35" s="481" t="s">
        <v>298</v>
      </c>
      <c r="B35" s="459">
        <v>6.8071174374129999</v>
      </c>
      <c r="C35" s="459">
        <v>9.5009200000000007</v>
      </c>
      <c r="D35" s="460">
        <v>2.6938025625859998</v>
      </c>
      <c r="E35" s="461">
        <v>1.3957332288369999</v>
      </c>
      <c r="F35" s="459">
        <v>2.4650637214779998</v>
      </c>
      <c r="G35" s="460">
        <v>1.4379538375280001</v>
      </c>
      <c r="H35" s="462">
        <v>0</v>
      </c>
      <c r="I35" s="459">
        <v>0</v>
      </c>
      <c r="J35" s="460">
        <v>-1.4379538375280001</v>
      </c>
      <c r="K35" s="463">
        <v>0</v>
      </c>
    </row>
    <row r="36" spans="1:11" ht="14.45" customHeight="1" thickBot="1" x14ac:dyDescent="0.25">
      <c r="A36" s="481" t="s">
        <v>299</v>
      </c>
      <c r="B36" s="459">
        <v>2.5225774783029999</v>
      </c>
      <c r="C36" s="459">
        <v>4.2456899999999997</v>
      </c>
      <c r="D36" s="460">
        <v>1.7231125216959999</v>
      </c>
      <c r="E36" s="461">
        <v>1.683076153861</v>
      </c>
      <c r="F36" s="459">
        <v>3.2693603084739999</v>
      </c>
      <c r="G36" s="460">
        <v>1.90712684661</v>
      </c>
      <c r="H36" s="462">
        <v>0.60599999999999998</v>
      </c>
      <c r="I36" s="459">
        <v>2.0196000000000001</v>
      </c>
      <c r="J36" s="460">
        <v>0.11247315338900001</v>
      </c>
      <c r="K36" s="463">
        <v>0.61773552299000001</v>
      </c>
    </row>
    <row r="37" spans="1:11" ht="14.45" customHeight="1" thickBot="1" x14ac:dyDescent="0.25">
      <c r="A37" s="481" t="s">
        <v>300</v>
      </c>
      <c r="B37" s="459">
        <v>0</v>
      </c>
      <c r="C37" s="459">
        <v>0</v>
      </c>
      <c r="D37" s="460">
        <v>0</v>
      </c>
      <c r="E37" s="461">
        <v>1</v>
      </c>
      <c r="F37" s="459">
        <v>5.7518153501149998</v>
      </c>
      <c r="G37" s="460">
        <v>3.3552256209000002</v>
      </c>
      <c r="H37" s="462">
        <v>0</v>
      </c>
      <c r="I37" s="459">
        <v>0</v>
      </c>
      <c r="J37" s="460">
        <v>-3.3552256209000002</v>
      </c>
      <c r="K37" s="463">
        <v>0</v>
      </c>
    </row>
    <row r="38" spans="1:11" ht="14.45" customHeight="1" thickBot="1" x14ac:dyDescent="0.25">
      <c r="A38" s="480" t="s">
        <v>301</v>
      </c>
      <c r="B38" s="464">
        <v>12.090649985422999</v>
      </c>
      <c r="C38" s="464">
        <v>15.270799999999999</v>
      </c>
      <c r="D38" s="465">
        <v>3.1801500145760002</v>
      </c>
      <c r="E38" s="471">
        <v>1.2630255625960001</v>
      </c>
      <c r="F38" s="464">
        <v>4</v>
      </c>
      <c r="G38" s="465">
        <v>2.333333333333</v>
      </c>
      <c r="H38" s="467">
        <v>0.23877999999999999</v>
      </c>
      <c r="I38" s="464">
        <v>4.0899599999999996</v>
      </c>
      <c r="J38" s="465">
        <v>1.756626666666</v>
      </c>
      <c r="K38" s="472">
        <v>1.0224899999999999</v>
      </c>
    </row>
    <row r="39" spans="1:11" ht="14.45" customHeight="1" thickBot="1" x14ac:dyDescent="0.25">
      <c r="A39" s="481" t="s">
        <v>302</v>
      </c>
      <c r="B39" s="459">
        <v>8.0906499854229992</v>
      </c>
      <c r="C39" s="459">
        <v>8.5872700000000002</v>
      </c>
      <c r="D39" s="460">
        <v>0.49662001457600002</v>
      </c>
      <c r="E39" s="461">
        <v>1.0613819675139999</v>
      </c>
      <c r="F39" s="459">
        <v>0</v>
      </c>
      <c r="G39" s="460">
        <v>0</v>
      </c>
      <c r="H39" s="462">
        <v>0</v>
      </c>
      <c r="I39" s="459">
        <v>1.98803</v>
      </c>
      <c r="J39" s="460">
        <v>1.98803</v>
      </c>
      <c r="K39" s="470" t="s">
        <v>266</v>
      </c>
    </row>
    <row r="40" spans="1:11" ht="14.45" customHeight="1" thickBot="1" x14ac:dyDescent="0.25">
      <c r="A40" s="481" t="s">
        <v>303</v>
      </c>
      <c r="B40" s="459">
        <v>0</v>
      </c>
      <c r="C40" s="459">
        <v>2.9184899999999998</v>
      </c>
      <c r="D40" s="460">
        <v>2.9184899999999998</v>
      </c>
      <c r="E40" s="469" t="s">
        <v>289</v>
      </c>
      <c r="F40" s="459">
        <v>0</v>
      </c>
      <c r="G40" s="460">
        <v>0</v>
      </c>
      <c r="H40" s="462">
        <v>0</v>
      </c>
      <c r="I40" s="459">
        <v>0</v>
      </c>
      <c r="J40" s="460">
        <v>0</v>
      </c>
      <c r="K40" s="470" t="s">
        <v>266</v>
      </c>
    </row>
    <row r="41" spans="1:11" ht="14.45" customHeight="1" thickBot="1" x14ac:dyDescent="0.25">
      <c r="A41" s="481" t="s">
        <v>304</v>
      </c>
      <c r="B41" s="459">
        <v>1</v>
      </c>
      <c r="C41" s="459">
        <v>0.76839999999999997</v>
      </c>
      <c r="D41" s="460">
        <v>-0.23159999999899999</v>
      </c>
      <c r="E41" s="461">
        <v>0.76839999999999997</v>
      </c>
      <c r="F41" s="459">
        <v>1</v>
      </c>
      <c r="G41" s="460">
        <v>0.58333333333299997</v>
      </c>
      <c r="H41" s="462">
        <v>0</v>
      </c>
      <c r="I41" s="459">
        <v>0.38419999999900001</v>
      </c>
      <c r="J41" s="460">
        <v>-0.19913333333300001</v>
      </c>
      <c r="K41" s="463">
        <v>0.38419999999900001</v>
      </c>
    </row>
    <row r="42" spans="1:11" ht="14.45" customHeight="1" thickBot="1" x14ac:dyDescent="0.25">
      <c r="A42" s="481" t="s">
        <v>305</v>
      </c>
      <c r="B42" s="459">
        <v>3</v>
      </c>
      <c r="C42" s="459">
        <v>2.9966400000000002</v>
      </c>
      <c r="D42" s="460">
        <v>-3.3599999990000001E-3</v>
      </c>
      <c r="E42" s="461">
        <v>0.99887999999999999</v>
      </c>
      <c r="F42" s="459">
        <v>3</v>
      </c>
      <c r="G42" s="460">
        <v>1.75</v>
      </c>
      <c r="H42" s="462">
        <v>0.23877999999999999</v>
      </c>
      <c r="I42" s="459">
        <v>1.71773</v>
      </c>
      <c r="J42" s="460">
        <v>-3.227E-2</v>
      </c>
      <c r="K42" s="463">
        <v>0.57257666666600004</v>
      </c>
    </row>
    <row r="43" spans="1:11" ht="14.45" customHeight="1" thickBot="1" x14ac:dyDescent="0.25">
      <c r="A43" s="479" t="s">
        <v>42</v>
      </c>
      <c r="B43" s="459">
        <v>163.58267765678099</v>
      </c>
      <c r="C43" s="459">
        <v>162.61000000000001</v>
      </c>
      <c r="D43" s="460">
        <v>-0.97267765677999996</v>
      </c>
      <c r="E43" s="461">
        <v>0.99405390796399995</v>
      </c>
      <c r="F43" s="459">
        <v>187.75220365988301</v>
      </c>
      <c r="G43" s="460">
        <v>109.522118801598</v>
      </c>
      <c r="H43" s="462">
        <v>12.28</v>
      </c>
      <c r="I43" s="459">
        <v>111.741</v>
      </c>
      <c r="J43" s="460">
        <v>2.2188811984010002</v>
      </c>
      <c r="K43" s="463">
        <v>0.59515146997900004</v>
      </c>
    </row>
    <row r="44" spans="1:11" ht="14.45" customHeight="1" thickBot="1" x14ac:dyDescent="0.25">
      <c r="A44" s="480" t="s">
        <v>306</v>
      </c>
      <c r="B44" s="464">
        <v>163.58267765678099</v>
      </c>
      <c r="C44" s="464">
        <v>162.61000000000001</v>
      </c>
      <c r="D44" s="465">
        <v>-0.97267765677999996</v>
      </c>
      <c r="E44" s="471">
        <v>0.99405390796399995</v>
      </c>
      <c r="F44" s="464">
        <v>187.75220365988301</v>
      </c>
      <c r="G44" s="465">
        <v>109.522118801598</v>
      </c>
      <c r="H44" s="467">
        <v>12.28</v>
      </c>
      <c r="I44" s="464">
        <v>111.741</v>
      </c>
      <c r="J44" s="465">
        <v>2.2188811984010002</v>
      </c>
      <c r="K44" s="472">
        <v>0.59515146997900004</v>
      </c>
    </row>
    <row r="45" spans="1:11" ht="14.45" customHeight="1" thickBot="1" x14ac:dyDescent="0.25">
      <c r="A45" s="481" t="s">
        <v>307</v>
      </c>
      <c r="B45" s="459">
        <v>56.590948534797</v>
      </c>
      <c r="C45" s="459">
        <v>58.965000000000003</v>
      </c>
      <c r="D45" s="460">
        <v>2.3740514652020002</v>
      </c>
      <c r="E45" s="461">
        <v>1.0419510809879999</v>
      </c>
      <c r="F45" s="459">
        <v>77.203828123188003</v>
      </c>
      <c r="G45" s="460">
        <v>45.035566405193002</v>
      </c>
      <c r="H45" s="462">
        <v>7.0860000000000003</v>
      </c>
      <c r="I45" s="459">
        <v>47.676000000000002</v>
      </c>
      <c r="J45" s="460">
        <v>2.6404335948059998</v>
      </c>
      <c r="K45" s="463">
        <v>0.61753414511899996</v>
      </c>
    </row>
    <row r="46" spans="1:11" ht="14.45" customHeight="1" thickBot="1" x14ac:dyDescent="0.25">
      <c r="A46" s="481" t="s">
        <v>308</v>
      </c>
      <c r="B46" s="459">
        <v>26.103329548232999</v>
      </c>
      <c r="C46" s="459">
        <v>27.466999999999999</v>
      </c>
      <c r="D46" s="460">
        <v>1.3636704517660001</v>
      </c>
      <c r="E46" s="461">
        <v>1.052241245671</v>
      </c>
      <c r="F46" s="459">
        <v>27.096836424203001</v>
      </c>
      <c r="G46" s="460">
        <v>15.806487914118</v>
      </c>
      <c r="H46" s="462">
        <v>2.214</v>
      </c>
      <c r="I46" s="459">
        <v>15.718</v>
      </c>
      <c r="J46" s="460">
        <v>-8.8487914118E-2</v>
      </c>
      <c r="K46" s="463">
        <v>0.580067715431</v>
      </c>
    </row>
    <row r="47" spans="1:11" ht="14.45" customHeight="1" thickBot="1" x14ac:dyDescent="0.25">
      <c r="A47" s="481" t="s">
        <v>309</v>
      </c>
      <c r="B47" s="459">
        <v>80.888399573749993</v>
      </c>
      <c r="C47" s="459">
        <v>76.177999999999997</v>
      </c>
      <c r="D47" s="460">
        <v>-4.7103995737500002</v>
      </c>
      <c r="E47" s="461">
        <v>0.94176668597000002</v>
      </c>
      <c r="F47" s="459">
        <v>83.451539112491005</v>
      </c>
      <c r="G47" s="460">
        <v>48.680064482285999</v>
      </c>
      <c r="H47" s="462">
        <v>2.98</v>
      </c>
      <c r="I47" s="459">
        <v>48.347000000000001</v>
      </c>
      <c r="J47" s="460">
        <v>-0.333064482286</v>
      </c>
      <c r="K47" s="463">
        <v>0.57934222081599995</v>
      </c>
    </row>
    <row r="48" spans="1:11" ht="14.45" customHeight="1" thickBot="1" x14ac:dyDescent="0.25">
      <c r="A48" s="482" t="s">
        <v>310</v>
      </c>
      <c r="B48" s="464">
        <v>1568.3223746640699</v>
      </c>
      <c r="C48" s="464">
        <v>1906.1504199999999</v>
      </c>
      <c r="D48" s="465">
        <v>337.82804533593799</v>
      </c>
      <c r="E48" s="471">
        <v>1.2154072726330001</v>
      </c>
      <c r="F48" s="464">
        <v>1734.91777070642</v>
      </c>
      <c r="G48" s="465">
        <v>1012.03536624541</v>
      </c>
      <c r="H48" s="467">
        <v>157.73828</v>
      </c>
      <c r="I48" s="464">
        <v>772.01867999999899</v>
      </c>
      <c r="J48" s="465">
        <v>-240.01668624541401</v>
      </c>
      <c r="K48" s="472">
        <v>0.44498862887599999</v>
      </c>
    </row>
    <row r="49" spans="1:11" ht="14.45" customHeight="1" thickBot="1" x14ac:dyDescent="0.25">
      <c r="A49" s="479" t="s">
        <v>45</v>
      </c>
      <c r="B49" s="459">
        <v>318.971382100109</v>
      </c>
      <c r="C49" s="459">
        <v>713.07642000000305</v>
      </c>
      <c r="D49" s="460">
        <v>394.105037899894</v>
      </c>
      <c r="E49" s="461">
        <v>2.2355498330439998</v>
      </c>
      <c r="F49" s="459">
        <v>437.42248659004298</v>
      </c>
      <c r="G49" s="460">
        <v>255.16311717752501</v>
      </c>
      <c r="H49" s="462">
        <v>2.7297600000000002</v>
      </c>
      <c r="I49" s="459">
        <v>187.88345000000001</v>
      </c>
      <c r="J49" s="460">
        <v>-67.279667177524999</v>
      </c>
      <c r="K49" s="463">
        <v>0.42952398598500002</v>
      </c>
    </row>
    <row r="50" spans="1:11" ht="14.45" customHeight="1" thickBot="1" x14ac:dyDescent="0.25">
      <c r="A50" s="483" t="s">
        <v>311</v>
      </c>
      <c r="B50" s="459">
        <v>318.971382100109</v>
      </c>
      <c r="C50" s="459">
        <v>713.07642000000305</v>
      </c>
      <c r="D50" s="460">
        <v>394.105037899894</v>
      </c>
      <c r="E50" s="461">
        <v>2.2355498330439998</v>
      </c>
      <c r="F50" s="459">
        <v>437.42248659004298</v>
      </c>
      <c r="G50" s="460">
        <v>255.16311717752501</v>
      </c>
      <c r="H50" s="462">
        <v>2.7297600000000002</v>
      </c>
      <c r="I50" s="459">
        <v>187.88345000000001</v>
      </c>
      <c r="J50" s="460">
        <v>-67.279667177524999</v>
      </c>
      <c r="K50" s="463">
        <v>0.42952398598500002</v>
      </c>
    </row>
    <row r="51" spans="1:11" ht="14.45" customHeight="1" thickBot="1" x14ac:dyDescent="0.25">
      <c r="A51" s="481" t="s">
        <v>312</v>
      </c>
      <c r="B51" s="459">
        <v>192.51354985390299</v>
      </c>
      <c r="C51" s="459">
        <v>601.73395000000301</v>
      </c>
      <c r="D51" s="460">
        <v>409.22040014610002</v>
      </c>
      <c r="E51" s="461">
        <v>3.1256706369840002</v>
      </c>
      <c r="F51" s="459">
        <v>285.34893424154598</v>
      </c>
      <c r="G51" s="460">
        <v>166.453544974235</v>
      </c>
      <c r="H51" s="462">
        <v>0</v>
      </c>
      <c r="I51" s="459">
        <v>85.065419999998994</v>
      </c>
      <c r="J51" s="460">
        <v>-81.388124974234998</v>
      </c>
      <c r="K51" s="463">
        <v>0.29811017246600002</v>
      </c>
    </row>
    <row r="52" spans="1:11" ht="14.45" customHeight="1" thickBot="1" x14ac:dyDescent="0.25">
      <c r="A52" s="481" t="s">
        <v>313</v>
      </c>
      <c r="B52" s="459">
        <v>43.77582921914</v>
      </c>
      <c r="C52" s="459">
        <v>4.7674000000000003</v>
      </c>
      <c r="D52" s="460">
        <v>-39.008429219139998</v>
      </c>
      <c r="E52" s="461">
        <v>0.108904847379</v>
      </c>
      <c r="F52" s="459">
        <v>0.24384296602700001</v>
      </c>
      <c r="G52" s="460">
        <v>0.14224173018200001</v>
      </c>
      <c r="H52" s="462">
        <v>0</v>
      </c>
      <c r="I52" s="459">
        <v>15.589</v>
      </c>
      <c r="J52" s="460">
        <v>15.446758269817</v>
      </c>
      <c r="K52" s="463">
        <v>63.930488764902996</v>
      </c>
    </row>
    <row r="53" spans="1:11" ht="14.45" customHeight="1" thickBot="1" x14ac:dyDescent="0.25">
      <c r="A53" s="481" t="s">
        <v>314</v>
      </c>
      <c r="B53" s="459">
        <v>40.581173918231997</v>
      </c>
      <c r="C53" s="459">
        <v>69.139129999999994</v>
      </c>
      <c r="D53" s="460">
        <v>28.557956081766999</v>
      </c>
      <c r="E53" s="461">
        <v>1.7037242475859999</v>
      </c>
      <c r="F53" s="459">
        <v>112.696298191926</v>
      </c>
      <c r="G53" s="460">
        <v>65.739507278622995</v>
      </c>
      <c r="H53" s="462">
        <v>0</v>
      </c>
      <c r="I53" s="459">
        <v>66.286770000000004</v>
      </c>
      <c r="J53" s="460">
        <v>0.54726272137599996</v>
      </c>
      <c r="K53" s="463">
        <v>0.58818941760700005</v>
      </c>
    </row>
    <row r="54" spans="1:11" ht="14.45" customHeight="1" thickBot="1" x14ac:dyDescent="0.25">
      <c r="A54" s="481" t="s">
        <v>315</v>
      </c>
      <c r="B54" s="459">
        <v>42.100829108832002</v>
      </c>
      <c r="C54" s="459">
        <v>37.435940000000002</v>
      </c>
      <c r="D54" s="460">
        <v>-4.6648891088319999</v>
      </c>
      <c r="E54" s="461">
        <v>0.88919721517100003</v>
      </c>
      <c r="F54" s="459">
        <v>31.352059669523001</v>
      </c>
      <c r="G54" s="460">
        <v>18.288701473888</v>
      </c>
      <c r="H54" s="462">
        <v>2.7297600000000002</v>
      </c>
      <c r="I54" s="459">
        <v>20.942260000000001</v>
      </c>
      <c r="J54" s="460">
        <v>2.653558526111</v>
      </c>
      <c r="K54" s="463">
        <v>0.66797078790800002</v>
      </c>
    </row>
    <row r="55" spans="1:11" ht="14.45" customHeight="1" thickBot="1" x14ac:dyDescent="0.25">
      <c r="A55" s="481" t="s">
        <v>316</v>
      </c>
      <c r="B55" s="459">
        <v>0</v>
      </c>
      <c r="C55" s="459">
        <v>0</v>
      </c>
      <c r="D55" s="460">
        <v>0</v>
      </c>
      <c r="E55" s="461">
        <v>1</v>
      </c>
      <c r="F55" s="459">
        <v>2.9798713107600001</v>
      </c>
      <c r="G55" s="460">
        <v>1.73825826461</v>
      </c>
      <c r="H55" s="462">
        <v>0</v>
      </c>
      <c r="I55" s="459">
        <v>0</v>
      </c>
      <c r="J55" s="460">
        <v>-1.73825826461</v>
      </c>
      <c r="K55" s="463">
        <v>0</v>
      </c>
    </row>
    <row r="56" spans="1:11" ht="14.45" customHeight="1" thickBot="1" x14ac:dyDescent="0.25">
      <c r="A56" s="481" t="s">
        <v>317</v>
      </c>
      <c r="B56" s="459">
        <v>0</v>
      </c>
      <c r="C56" s="459">
        <v>0</v>
      </c>
      <c r="D56" s="460">
        <v>0</v>
      </c>
      <c r="E56" s="461">
        <v>1</v>
      </c>
      <c r="F56" s="459">
        <v>3.6256075057050001</v>
      </c>
      <c r="G56" s="460">
        <v>2.1149377116610002</v>
      </c>
      <c r="H56" s="462">
        <v>0</v>
      </c>
      <c r="I56" s="459">
        <v>0</v>
      </c>
      <c r="J56" s="460">
        <v>-2.1149377116610002</v>
      </c>
      <c r="K56" s="463">
        <v>0</v>
      </c>
    </row>
    <row r="57" spans="1:11" ht="14.45" customHeight="1" thickBot="1" x14ac:dyDescent="0.25">
      <c r="A57" s="481" t="s">
        <v>318</v>
      </c>
      <c r="B57" s="459">
        <v>0</v>
      </c>
      <c r="C57" s="459">
        <v>0</v>
      </c>
      <c r="D57" s="460">
        <v>0</v>
      </c>
      <c r="E57" s="461">
        <v>1</v>
      </c>
      <c r="F57" s="459">
        <v>1.175872704553</v>
      </c>
      <c r="G57" s="460">
        <v>0.68592574432200004</v>
      </c>
      <c r="H57" s="462">
        <v>0</v>
      </c>
      <c r="I57" s="459">
        <v>0</v>
      </c>
      <c r="J57" s="460">
        <v>-0.68592574432200004</v>
      </c>
      <c r="K57" s="463">
        <v>0</v>
      </c>
    </row>
    <row r="58" spans="1:11" ht="14.45" customHeight="1" thickBot="1" x14ac:dyDescent="0.25">
      <c r="A58" s="484" t="s">
        <v>46</v>
      </c>
      <c r="B58" s="464">
        <v>0</v>
      </c>
      <c r="C58" s="464">
        <v>78.254000000000005</v>
      </c>
      <c r="D58" s="465">
        <v>78.254000000000005</v>
      </c>
      <c r="E58" s="466" t="s">
        <v>266</v>
      </c>
      <c r="F58" s="464">
        <v>0</v>
      </c>
      <c r="G58" s="465">
        <v>0</v>
      </c>
      <c r="H58" s="467">
        <v>24.736000000000001</v>
      </c>
      <c r="I58" s="464">
        <v>70.347999999999004</v>
      </c>
      <c r="J58" s="465">
        <v>70.347999999999004</v>
      </c>
      <c r="K58" s="468" t="s">
        <v>266</v>
      </c>
    </row>
    <row r="59" spans="1:11" ht="14.45" customHeight="1" thickBot="1" x14ac:dyDescent="0.25">
      <c r="A59" s="480" t="s">
        <v>319</v>
      </c>
      <c r="B59" s="464">
        <v>0</v>
      </c>
      <c r="C59" s="464">
        <v>63.787999999999997</v>
      </c>
      <c r="D59" s="465">
        <v>63.787999999999997</v>
      </c>
      <c r="E59" s="466" t="s">
        <v>266</v>
      </c>
      <c r="F59" s="464">
        <v>0</v>
      </c>
      <c r="G59" s="465">
        <v>0</v>
      </c>
      <c r="H59" s="467">
        <v>0.17100000000000001</v>
      </c>
      <c r="I59" s="464">
        <v>45.782999999998999</v>
      </c>
      <c r="J59" s="465">
        <v>45.782999999998999</v>
      </c>
      <c r="K59" s="468" t="s">
        <v>266</v>
      </c>
    </row>
    <row r="60" spans="1:11" ht="14.45" customHeight="1" thickBot="1" x14ac:dyDescent="0.25">
      <c r="A60" s="481" t="s">
        <v>320</v>
      </c>
      <c r="B60" s="459">
        <v>0</v>
      </c>
      <c r="C60" s="459">
        <v>62.887999999999998</v>
      </c>
      <c r="D60" s="460">
        <v>62.887999999999998</v>
      </c>
      <c r="E60" s="469" t="s">
        <v>266</v>
      </c>
      <c r="F60" s="459">
        <v>0</v>
      </c>
      <c r="G60" s="460">
        <v>0</v>
      </c>
      <c r="H60" s="462">
        <v>0.17100000000000001</v>
      </c>
      <c r="I60" s="459">
        <v>40.942999999999003</v>
      </c>
      <c r="J60" s="460">
        <v>40.942999999999003</v>
      </c>
      <c r="K60" s="470" t="s">
        <v>266</v>
      </c>
    </row>
    <row r="61" spans="1:11" ht="14.45" customHeight="1" thickBot="1" x14ac:dyDescent="0.25">
      <c r="A61" s="481" t="s">
        <v>321</v>
      </c>
      <c r="B61" s="459">
        <v>0</v>
      </c>
      <c r="C61" s="459">
        <v>0.9</v>
      </c>
      <c r="D61" s="460">
        <v>0.9</v>
      </c>
      <c r="E61" s="469" t="s">
        <v>266</v>
      </c>
      <c r="F61" s="459">
        <v>0</v>
      </c>
      <c r="G61" s="460">
        <v>0</v>
      </c>
      <c r="H61" s="462">
        <v>0</v>
      </c>
      <c r="I61" s="459">
        <v>4.8399999999989998</v>
      </c>
      <c r="J61" s="460">
        <v>4.8399999999989998</v>
      </c>
      <c r="K61" s="470" t="s">
        <v>266</v>
      </c>
    </row>
    <row r="62" spans="1:11" ht="14.45" customHeight="1" thickBot="1" x14ac:dyDescent="0.25">
      <c r="A62" s="480" t="s">
        <v>322</v>
      </c>
      <c r="B62" s="464">
        <v>0</v>
      </c>
      <c r="C62" s="464">
        <v>14.465999999998999</v>
      </c>
      <c r="D62" s="465">
        <v>14.465999999998999</v>
      </c>
      <c r="E62" s="466" t="s">
        <v>266</v>
      </c>
      <c r="F62" s="464">
        <v>0</v>
      </c>
      <c r="G62" s="465">
        <v>0</v>
      </c>
      <c r="H62" s="467">
        <v>24.565000000000001</v>
      </c>
      <c r="I62" s="464">
        <v>24.565000000000001</v>
      </c>
      <c r="J62" s="465">
        <v>24.565000000000001</v>
      </c>
      <c r="K62" s="468" t="s">
        <v>266</v>
      </c>
    </row>
    <row r="63" spans="1:11" ht="14.45" customHeight="1" thickBot="1" x14ac:dyDescent="0.25">
      <c r="A63" s="481" t="s">
        <v>323</v>
      </c>
      <c r="B63" s="459">
        <v>0</v>
      </c>
      <c r="C63" s="459">
        <v>14.465999999998999</v>
      </c>
      <c r="D63" s="460">
        <v>14.465999999998999</v>
      </c>
      <c r="E63" s="469" t="s">
        <v>266</v>
      </c>
      <c r="F63" s="459">
        <v>0</v>
      </c>
      <c r="G63" s="460">
        <v>0</v>
      </c>
      <c r="H63" s="462">
        <v>24.565000000000001</v>
      </c>
      <c r="I63" s="459">
        <v>24.565000000000001</v>
      </c>
      <c r="J63" s="460">
        <v>24.565000000000001</v>
      </c>
      <c r="K63" s="470" t="s">
        <v>266</v>
      </c>
    </row>
    <row r="64" spans="1:11" ht="14.45" customHeight="1" thickBot="1" x14ac:dyDescent="0.25">
      <c r="A64" s="479" t="s">
        <v>47</v>
      </c>
      <c r="B64" s="459">
        <v>1249.3509925639601</v>
      </c>
      <c r="C64" s="459">
        <v>1114.82</v>
      </c>
      <c r="D64" s="460">
        <v>-134.530992563956</v>
      </c>
      <c r="E64" s="461">
        <v>0.89231929748700001</v>
      </c>
      <c r="F64" s="459">
        <v>1297.4952841163799</v>
      </c>
      <c r="G64" s="460">
        <v>756.87224906788799</v>
      </c>
      <c r="H64" s="462">
        <v>130.27251999999999</v>
      </c>
      <c r="I64" s="459">
        <v>513.787229999999</v>
      </c>
      <c r="J64" s="460">
        <v>-243.08501906788899</v>
      </c>
      <c r="K64" s="463">
        <v>0.39598389010700002</v>
      </c>
    </row>
    <row r="65" spans="1:11" ht="14.45" customHeight="1" thickBot="1" x14ac:dyDescent="0.25">
      <c r="A65" s="480" t="s">
        <v>324</v>
      </c>
      <c r="B65" s="464">
        <v>41.495417365441</v>
      </c>
      <c r="C65" s="464">
        <v>51.298490000000001</v>
      </c>
      <c r="D65" s="465">
        <v>9.8030726345579993</v>
      </c>
      <c r="E65" s="471">
        <v>1.2362447050050001</v>
      </c>
      <c r="F65" s="464">
        <v>51.626109002798003</v>
      </c>
      <c r="G65" s="465">
        <v>30.115230251631999</v>
      </c>
      <c r="H65" s="467">
        <v>5.8270499999999998</v>
      </c>
      <c r="I65" s="464">
        <v>37.765090000000001</v>
      </c>
      <c r="J65" s="465">
        <v>7.6498597483669997</v>
      </c>
      <c r="K65" s="472">
        <v>0.73151145281800001</v>
      </c>
    </row>
    <row r="66" spans="1:11" ht="14.45" customHeight="1" thickBot="1" x14ac:dyDescent="0.25">
      <c r="A66" s="481" t="s">
        <v>325</v>
      </c>
      <c r="B66" s="459">
        <v>30.875383554245001</v>
      </c>
      <c r="C66" s="459">
        <v>39.792099999999998</v>
      </c>
      <c r="D66" s="460">
        <v>8.9167164457550001</v>
      </c>
      <c r="E66" s="461">
        <v>1.2887969449859999</v>
      </c>
      <c r="F66" s="459">
        <v>40.058546712991003</v>
      </c>
      <c r="G66" s="460">
        <v>23.367485582577999</v>
      </c>
      <c r="H66" s="462">
        <v>3.0554999999999999</v>
      </c>
      <c r="I66" s="459">
        <v>28.986999999999998</v>
      </c>
      <c r="J66" s="460">
        <v>5.6195144174209997</v>
      </c>
      <c r="K66" s="463">
        <v>0.72361586673800005</v>
      </c>
    </row>
    <row r="67" spans="1:11" ht="14.45" customHeight="1" thickBot="1" x14ac:dyDescent="0.25">
      <c r="A67" s="481" t="s">
        <v>326</v>
      </c>
      <c r="B67" s="459">
        <v>10.620033811196</v>
      </c>
      <c r="C67" s="459">
        <v>11.50639</v>
      </c>
      <c r="D67" s="460">
        <v>0.88635618880300004</v>
      </c>
      <c r="E67" s="461">
        <v>1.08346076901</v>
      </c>
      <c r="F67" s="459">
        <v>11.567562289807</v>
      </c>
      <c r="G67" s="460">
        <v>6.7477446690539997</v>
      </c>
      <c r="H67" s="462">
        <v>2.77155</v>
      </c>
      <c r="I67" s="459">
        <v>8.7780900000000006</v>
      </c>
      <c r="J67" s="460">
        <v>2.0303453309449999</v>
      </c>
      <c r="K67" s="463">
        <v>0.758853920997</v>
      </c>
    </row>
    <row r="68" spans="1:11" ht="14.45" customHeight="1" thickBot="1" x14ac:dyDescent="0.25">
      <c r="A68" s="480" t="s">
        <v>327</v>
      </c>
      <c r="B68" s="464">
        <v>27.440013654967998</v>
      </c>
      <c r="C68" s="464">
        <v>20.608000000000001</v>
      </c>
      <c r="D68" s="465">
        <v>-6.8320136549679997</v>
      </c>
      <c r="E68" s="471">
        <v>0.75102003443300003</v>
      </c>
      <c r="F68" s="464">
        <v>21.843736730109999</v>
      </c>
      <c r="G68" s="465">
        <v>12.74217975923</v>
      </c>
      <c r="H68" s="467">
        <v>2.2625500000000001</v>
      </c>
      <c r="I68" s="464">
        <v>12.27948</v>
      </c>
      <c r="J68" s="465">
        <v>-0.46269975923000001</v>
      </c>
      <c r="K68" s="472">
        <v>0.56215107111499996</v>
      </c>
    </row>
    <row r="69" spans="1:11" ht="14.45" customHeight="1" thickBot="1" x14ac:dyDescent="0.25">
      <c r="A69" s="481" t="s">
        <v>328</v>
      </c>
      <c r="B69" s="459">
        <v>2.8394366197180001</v>
      </c>
      <c r="C69" s="459">
        <v>2.7</v>
      </c>
      <c r="D69" s="460">
        <v>-0.139436619718</v>
      </c>
      <c r="E69" s="461">
        <v>0.950892857142</v>
      </c>
      <c r="F69" s="459">
        <v>2.9999999999989999</v>
      </c>
      <c r="G69" s="460">
        <v>1.7499999999989999</v>
      </c>
      <c r="H69" s="462">
        <v>0.67500000000000004</v>
      </c>
      <c r="I69" s="459">
        <v>2.0249999999999999</v>
      </c>
      <c r="J69" s="460">
        <v>0.27500000000000002</v>
      </c>
      <c r="K69" s="463">
        <v>0.67500000000000004</v>
      </c>
    </row>
    <row r="70" spans="1:11" ht="14.45" customHeight="1" thickBot="1" x14ac:dyDescent="0.25">
      <c r="A70" s="481" t="s">
        <v>329</v>
      </c>
      <c r="B70" s="459">
        <v>24.600577035249</v>
      </c>
      <c r="C70" s="459">
        <v>17.908000000000001</v>
      </c>
      <c r="D70" s="460">
        <v>-6.6925770352490002</v>
      </c>
      <c r="E70" s="461">
        <v>0.72795040434699998</v>
      </c>
      <c r="F70" s="459">
        <v>18.843736730109999</v>
      </c>
      <c r="G70" s="460">
        <v>10.992179759231</v>
      </c>
      <c r="H70" s="462">
        <v>1.58755</v>
      </c>
      <c r="I70" s="459">
        <v>10.254479999999999</v>
      </c>
      <c r="J70" s="460">
        <v>-0.73769975922999997</v>
      </c>
      <c r="K70" s="463">
        <v>0.54418505983499998</v>
      </c>
    </row>
    <row r="71" spans="1:11" ht="14.45" customHeight="1" thickBot="1" x14ac:dyDescent="0.25">
      <c r="A71" s="480" t="s">
        <v>330</v>
      </c>
      <c r="B71" s="464">
        <v>295.332630834459</v>
      </c>
      <c r="C71" s="464">
        <v>272.59141</v>
      </c>
      <c r="D71" s="465">
        <v>-22.741220834458002</v>
      </c>
      <c r="E71" s="471">
        <v>0.92299794042299999</v>
      </c>
      <c r="F71" s="464">
        <v>282.033959159613</v>
      </c>
      <c r="G71" s="465">
        <v>164.51980950977401</v>
      </c>
      <c r="H71" s="467">
        <v>25.455960000000001</v>
      </c>
      <c r="I71" s="464">
        <v>166.28487000000001</v>
      </c>
      <c r="J71" s="465">
        <v>1.765060490225</v>
      </c>
      <c r="K71" s="472">
        <v>0.58959165944199998</v>
      </c>
    </row>
    <row r="72" spans="1:11" ht="14.45" customHeight="1" thickBot="1" x14ac:dyDescent="0.25">
      <c r="A72" s="481" t="s">
        <v>331</v>
      </c>
      <c r="B72" s="459">
        <v>259.75243803257098</v>
      </c>
      <c r="C72" s="459">
        <v>239.1369</v>
      </c>
      <c r="D72" s="460">
        <v>-20.615538032570001</v>
      </c>
      <c r="E72" s="461">
        <v>0.92063389976700005</v>
      </c>
      <c r="F72" s="459">
        <v>247.38589968277401</v>
      </c>
      <c r="G72" s="460">
        <v>144.30844148161799</v>
      </c>
      <c r="H72" s="462">
        <v>20.920400000000001</v>
      </c>
      <c r="I72" s="459">
        <v>142.9622</v>
      </c>
      <c r="J72" s="460">
        <v>-1.3462414816179999</v>
      </c>
      <c r="K72" s="463">
        <v>0.57789146504800004</v>
      </c>
    </row>
    <row r="73" spans="1:11" ht="14.45" customHeight="1" thickBot="1" x14ac:dyDescent="0.25">
      <c r="A73" s="481" t="s">
        <v>332</v>
      </c>
      <c r="B73" s="459">
        <v>0</v>
      </c>
      <c r="C73" s="459">
        <v>0</v>
      </c>
      <c r="D73" s="460">
        <v>0</v>
      </c>
      <c r="E73" s="461">
        <v>1</v>
      </c>
      <c r="F73" s="459">
        <v>0</v>
      </c>
      <c r="G73" s="460">
        <v>0</v>
      </c>
      <c r="H73" s="462">
        <v>1.5125</v>
      </c>
      <c r="I73" s="459">
        <v>4.2349999999990002</v>
      </c>
      <c r="J73" s="460">
        <v>4.2349999999990002</v>
      </c>
      <c r="K73" s="470" t="s">
        <v>289</v>
      </c>
    </row>
    <row r="74" spans="1:11" ht="14.45" customHeight="1" thickBot="1" x14ac:dyDescent="0.25">
      <c r="A74" s="481" t="s">
        <v>333</v>
      </c>
      <c r="B74" s="459">
        <v>0</v>
      </c>
      <c r="C74" s="459">
        <v>0.36399999999999999</v>
      </c>
      <c r="D74" s="460">
        <v>0.36399999999999999</v>
      </c>
      <c r="E74" s="469" t="s">
        <v>266</v>
      </c>
      <c r="F74" s="459">
        <v>0.35685609777799998</v>
      </c>
      <c r="G74" s="460">
        <v>0.208166057037</v>
      </c>
      <c r="H74" s="462">
        <v>0</v>
      </c>
      <c r="I74" s="459">
        <v>0.182</v>
      </c>
      <c r="J74" s="460">
        <v>-2.6166057037E-2</v>
      </c>
      <c r="K74" s="463">
        <v>0.5100095</v>
      </c>
    </row>
    <row r="75" spans="1:11" ht="14.45" customHeight="1" thickBot="1" x14ac:dyDescent="0.25">
      <c r="A75" s="481" t="s">
        <v>334</v>
      </c>
      <c r="B75" s="459">
        <v>35.580192801888003</v>
      </c>
      <c r="C75" s="459">
        <v>33.090510000000002</v>
      </c>
      <c r="D75" s="460">
        <v>-2.4896828018880002</v>
      </c>
      <c r="E75" s="461">
        <v>0.93002615764999996</v>
      </c>
      <c r="F75" s="459">
        <v>34.291203379060001</v>
      </c>
      <c r="G75" s="460">
        <v>20.003201971117999</v>
      </c>
      <c r="H75" s="462">
        <v>2.08413</v>
      </c>
      <c r="I75" s="459">
        <v>16.580089999999998</v>
      </c>
      <c r="J75" s="460">
        <v>-3.4231119711179998</v>
      </c>
      <c r="K75" s="463">
        <v>0.48350854931199999</v>
      </c>
    </row>
    <row r="76" spans="1:11" ht="14.45" customHeight="1" thickBot="1" x14ac:dyDescent="0.25">
      <c r="A76" s="481" t="s">
        <v>335</v>
      </c>
      <c r="B76" s="459">
        <v>0</v>
      </c>
      <c r="C76" s="459">
        <v>0</v>
      </c>
      <c r="D76" s="460">
        <v>0</v>
      </c>
      <c r="E76" s="461">
        <v>1</v>
      </c>
      <c r="F76" s="459">
        <v>0</v>
      </c>
      <c r="G76" s="460">
        <v>0</v>
      </c>
      <c r="H76" s="462">
        <v>0.93893000000000004</v>
      </c>
      <c r="I76" s="459">
        <v>2.32558</v>
      </c>
      <c r="J76" s="460">
        <v>2.32558</v>
      </c>
      <c r="K76" s="470" t="s">
        <v>289</v>
      </c>
    </row>
    <row r="77" spans="1:11" ht="14.45" customHeight="1" thickBot="1" x14ac:dyDescent="0.25">
      <c r="A77" s="480" t="s">
        <v>336</v>
      </c>
      <c r="B77" s="464">
        <v>675.08293070908906</v>
      </c>
      <c r="C77" s="464">
        <v>649.51512000000105</v>
      </c>
      <c r="D77" s="465">
        <v>-25.567810709086999</v>
      </c>
      <c r="E77" s="471">
        <v>0.96212641507200003</v>
      </c>
      <c r="F77" s="464">
        <v>711.99147922385703</v>
      </c>
      <c r="G77" s="465">
        <v>415.32836288058297</v>
      </c>
      <c r="H77" s="467">
        <v>80.680289999999999</v>
      </c>
      <c r="I77" s="464">
        <v>250.3544</v>
      </c>
      <c r="J77" s="465">
        <v>-164.973962880584</v>
      </c>
      <c r="K77" s="472">
        <v>0.35162555635199999</v>
      </c>
    </row>
    <row r="78" spans="1:11" ht="14.45" customHeight="1" thickBot="1" x14ac:dyDescent="0.25">
      <c r="A78" s="481" t="s">
        <v>337</v>
      </c>
      <c r="B78" s="459">
        <v>459.54662533480501</v>
      </c>
      <c r="C78" s="459">
        <v>376.59744000000097</v>
      </c>
      <c r="D78" s="460">
        <v>-82.949185334804</v>
      </c>
      <c r="E78" s="461">
        <v>0.81949778159200004</v>
      </c>
      <c r="F78" s="459">
        <v>447.95134008808901</v>
      </c>
      <c r="G78" s="460">
        <v>261.30494838471901</v>
      </c>
      <c r="H78" s="462">
        <v>35.114199999999997</v>
      </c>
      <c r="I78" s="459">
        <v>150.31728000000001</v>
      </c>
      <c r="J78" s="460">
        <v>-110.987668384719</v>
      </c>
      <c r="K78" s="463">
        <v>0.33556609066100002</v>
      </c>
    </row>
    <row r="79" spans="1:11" ht="14.45" customHeight="1" thickBot="1" x14ac:dyDescent="0.25">
      <c r="A79" s="481" t="s">
        <v>338</v>
      </c>
      <c r="B79" s="459">
        <v>15.544532759457001</v>
      </c>
      <c r="C79" s="459">
        <v>8.7575000000000003</v>
      </c>
      <c r="D79" s="460">
        <v>-6.7870327594570004</v>
      </c>
      <c r="E79" s="461">
        <v>0.563381359576</v>
      </c>
      <c r="F79" s="459">
        <v>10</v>
      </c>
      <c r="G79" s="460">
        <v>5.833333333333</v>
      </c>
      <c r="H79" s="462">
        <v>0</v>
      </c>
      <c r="I79" s="459">
        <v>5.0064999999989999</v>
      </c>
      <c r="J79" s="460">
        <v>-0.82683333333300002</v>
      </c>
      <c r="K79" s="463">
        <v>0.50064999999899995</v>
      </c>
    </row>
    <row r="80" spans="1:11" ht="14.45" customHeight="1" thickBot="1" x14ac:dyDescent="0.25">
      <c r="A80" s="481" t="s">
        <v>339</v>
      </c>
      <c r="B80" s="459">
        <v>197.82051572174001</v>
      </c>
      <c r="C80" s="459">
        <v>245.74936</v>
      </c>
      <c r="D80" s="460">
        <v>47.928844278259</v>
      </c>
      <c r="E80" s="461">
        <v>1.2422844976580001</v>
      </c>
      <c r="F80" s="459">
        <v>233.75619728673399</v>
      </c>
      <c r="G80" s="460">
        <v>136.357781750595</v>
      </c>
      <c r="H80" s="462">
        <v>45.566090000000003</v>
      </c>
      <c r="I80" s="459">
        <v>81.350519999998994</v>
      </c>
      <c r="J80" s="460">
        <v>-55.007261750594999</v>
      </c>
      <c r="K80" s="463">
        <v>0.34801438825600001</v>
      </c>
    </row>
    <row r="81" spans="1:11" ht="14.45" customHeight="1" thickBot="1" x14ac:dyDescent="0.25">
      <c r="A81" s="481" t="s">
        <v>340</v>
      </c>
      <c r="B81" s="459">
        <v>2.1712568930849998</v>
      </c>
      <c r="C81" s="459">
        <v>18.410820000000001</v>
      </c>
      <c r="D81" s="460">
        <v>16.239563106914002</v>
      </c>
      <c r="E81" s="461">
        <v>8.4793375019909991</v>
      </c>
      <c r="F81" s="459">
        <v>20.283941849032999</v>
      </c>
      <c r="G81" s="460">
        <v>11.832299411936001</v>
      </c>
      <c r="H81" s="462">
        <v>0</v>
      </c>
      <c r="I81" s="459">
        <v>13.680099999999999</v>
      </c>
      <c r="J81" s="460">
        <v>1.847800588063</v>
      </c>
      <c r="K81" s="463">
        <v>0.67443005416799995</v>
      </c>
    </row>
    <row r="82" spans="1:11" ht="14.45" customHeight="1" thickBot="1" x14ac:dyDescent="0.25">
      <c r="A82" s="480" t="s">
        <v>341</v>
      </c>
      <c r="B82" s="464">
        <v>210</v>
      </c>
      <c r="C82" s="464">
        <v>120.80698</v>
      </c>
      <c r="D82" s="465">
        <v>-89.193019999998995</v>
      </c>
      <c r="E82" s="471">
        <v>0.57527133333299996</v>
      </c>
      <c r="F82" s="464">
        <v>230</v>
      </c>
      <c r="G82" s="465">
        <v>134.166666666667</v>
      </c>
      <c r="H82" s="467">
        <v>16.046669999999999</v>
      </c>
      <c r="I82" s="464">
        <v>47.103389999999003</v>
      </c>
      <c r="J82" s="465">
        <v>-87.063276666666994</v>
      </c>
      <c r="K82" s="472">
        <v>0.20479734782600001</v>
      </c>
    </row>
    <row r="83" spans="1:11" ht="14.45" customHeight="1" thickBot="1" x14ac:dyDescent="0.25">
      <c r="A83" s="481" t="s">
        <v>342</v>
      </c>
      <c r="B83" s="459">
        <v>0</v>
      </c>
      <c r="C83" s="459">
        <v>1.1000000000000001</v>
      </c>
      <c r="D83" s="460">
        <v>1.1000000000000001</v>
      </c>
      <c r="E83" s="469" t="s">
        <v>289</v>
      </c>
      <c r="F83" s="459">
        <v>0</v>
      </c>
      <c r="G83" s="460">
        <v>0</v>
      </c>
      <c r="H83" s="462">
        <v>0</v>
      </c>
      <c r="I83" s="459">
        <v>0</v>
      </c>
      <c r="J83" s="460">
        <v>0</v>
      </c>
      <c r="K83" s="470" t="s">
        <v>266</v>
      </c>
    </row>
    <row r="84" spans="1:11" ht="14.45" customHeight="1" thickBot="1" x14ac:dyDescent="0.25">
      <c r="A84" s="481" t="s">
        <v>343</v>
      </c>
      <c r="B84" s="459">
        <v>160</v>
      </c>
      <c r="C84" s="459">
        <v>66.818979999999996</v>
      </c>
      <c r="D84" s="460">
        <v>-93.181019999998995</v>
      </c>
      <c r="E84" s="461">
        <v>0.41761862500000002</v>
      </c>
      <c r="F84" s="459">
        <v>120</v>
      </c>
      <c r="G84" s="460">
        <v>70</v>
      </c>
      <c r="H84" s="462">
        <v>1.2305699999999999</v>
      </c>
      <c r="I84" s="459">
        <v>32.287289999998997</v>
      </c>
      <c r="J84" s="460">
        <v>-37.712710000000001</v>
      </c>
      <c r="K84" s="463">
        <v>0.26906074999899998</v>
      </c>
    </row>
    <row r="85" spans="1:11" ht="14.45" customHeight="1" thickBot="1" x14ac:dyDescent="0.25">
      <c r="A85" s="481" t="s">
        <v>344</v>
      </c>
      <c r="B85" s="459">
        <v>50</v>
      </c>
      <c r="C85" s="459">
        <v>52.040999999999997</v>
      </c>
      <c r="D85" s="460">
        <v>2.0409999999999999</v>
      </c>
      <c r="E85" s="461">
        <v>1.0408200000000001</v>
      </c>
      <c r="F85" s="459">
        <v>110</v>
      </c>
      <c r="G85" s="460">
        <v>64.166666666666003</v>
      </c>
      <c r="H85" s="462">
        <v>14.8161</v>
      </c>
      <c r="I85" s="459">
        <v>14.8161</v>
      </c>
      <c r="J85" s="460">
        <v>-49.350566666665998</v>
      </c>
      <c r="K85" s="463">
        <v>0.13469181818100001</v>
      </c>
    </row>
    <row r="86" spans="1:11" ht="14.45" customHeight="1" thickBot="1" x14ac:dyDescent="0.25">
      <c r="A86" s="481" t="s">
        <v>345</v>
      </c>
      <c r="B86" s="459">
        <v>0</v>
      </c>
      <c r="C86" s="459">
        <v>0.84699999999999998</v>
      </c>
      <c r="D86" s="460">
        <v>0.84699999999999998</v>
      </c>
      <c r="E86" s="469" t="s">
        <v>289</v>
      </c>
      <c r="F86" s="459">
        <v>0</v>
      </c>
      <c r="G86" s="460">
        <v>0</v>
      </c>
      <c r="H86" s="462">
        <v>0</v>
      </c>
      <c r="I86" s="459">
        <v>0</v>
      </c>
      <c r="J86" s="460">
        <v>0</v>
      </c>
      <c r="K86" s="470" t="s">
        <v>266</v>
      </c>
    </row>
    <row r="87" spans="1:11" ht="14.45" customHeight="1" thickBot="1" x14ac:dyDescent="0.25">
      <c r="A87" s="478" t="s">
        <v>48</v>
      </c>
      <c r="B87" s="459">
        <v>18881.9959987609</v>
      </c>
      <c r="C87" s="459">
        <v>21137.790069999999</v>
      </c>
      <c r="D87" s="460">
        <v>2255.7940712391401</v>
      </c>
      <c r="E87" s="461">
        <v>1.1194679879909999</v>
      </c>
      <c r="F87" s="459">
        <v>23016.645256</v>
      </c>
      <c r="G87" s="460">
        <v>13426.3763993333</v>
      </c>
      <c r="H87" s="462">
        <v>2424.5864499999998</v>
      </c>
      <c r="I87" s="459">
        <v>12469.151959999999</v>
      </c>
      <c r="J87" s="460">
        <v>-957.22443933335899</v>
      </c>
      <c r="K87" s="463">
        <v>0.54174497722399995</v>
      </c>
    </row>
    <row r="88" spans="1:11" ht="14.45" customHeight="1" thickBot="1" x14ac:dyDescent="0.25">
      <c r="A88" s="484" t="s">
        <v>346</v>
      </c>
      <c r="B88" s="464">
        <v>13931.9959987609</v>
      </c>
      <c r="C88" s="464">
        <v>15575.951999999999</v>
      </c>
      <c r="D88" s="465">
        <v>1643.9560012391401</v>
      </c>
      <c r="E88" s="471">
        <v>1.1179985984330001</v>
      </c>
      <c r="F88" s="464">
        <v>16350.56</v>
      </c>
      <c r="G88" s="465">
        <v>9537.8266666666896</v>
      </c>
      <c r="H88" s="467">
        <v>1785.414</v>
      </c>
      <c r="I88" s="464">
        <v>9176.3159999999898</v>
      </c>
      <c r="J88" s="465">
        <v>-361.51066666669402</v>
      </c>
      <c r="K88" s="472">
        <v>0.56122334647799998</v>
      </c>
    </row>
    <row r="89" spans="1:11" ht="14.45" customHeight="1" thickBot="1" x14ac:dyDescent="0.25">
      <c r="A89" s="480" t="s">
        <v>347</v>
      </c>
      <c r="B89" s="464">
        <v>13750</v>
      </c>
      <c r="C89" s="464">
        <v>15384.217000000001</v>
      </c>
      <c r="D89" s="465">
        <v>1634.2170000000699</v>
      </c>
      <c r="E89" s="471">
        <v>1.1188521454539999</v>
      </c>
      <c r="F89" s="464">
        <v>15897.67</v>
      </c>
      <c r="G89" s="465">
        <v>9273.6408333333493</v>
      </c>
      <c r="H89" s="467">
        <v>1785.414</v>
      </c>
      <c r="I89" s="464">
        <v>9118.4609999999902</v>
      </c>
      <c r="J89" s="465">
        <v>-155.179833333359</v>
      </c>
      <c r="K89" s="472">
        <v>0.57357216497700003</v>
      </c>
    </row>
    <row r="90" spans="1:11" ht="14.45" customHeight="1" thickBot="1" x14ac:dyDescent="0.25">
      <c r="A90" s="481" t="s">
        <v>348</v>
      </c>
      <c r="B90" s="459">
        <v>13750</v>
      </c>
      <c r="C90" s="459">
        <v>15384.217000000001</v>
      </c>
      <c r="D90" s="460">
        <v>1634.2170000000699</v>
      </c>
      <c r="E90" s="461">
        <v>1.1188521454539999</v>
      </c>
      <c r="F90" s="459">
        <v>15897.67</v>
      </c>
      <c r="G90" s="460">
        <v>9273.6408333333493</v>
      </c>
      <c r="H90" s="462">
        <v>1785.414</v>
      </c>
      <c r="I90" s="459">
        <v>9118.4609999999902</v>
      </c>
      <c r="J90" s="460">
        <v>-155.179833333359</v>
      </c>
      <c r="K90" s="463">
        <v>0.57357216497700003</v>
      </c>
    </row>
    <row r="91" spans="1:11" ht="14.45" customHeight="1" thickBot="1" x14ac:dyDescent="0.25">
      <c r="A91" s="480" t="s">
        <v>349</v>
      </c>
      <c r="B91" s="464">
        <v>149.22699876093</v>
      </c>
      <c r="C91" s="464">
        <v>158.85</v>
      </c>
      <c r="D91" s="465">
        <v>9.6230012390699997</v>
      </c>
      <c r="E91" s="471">
        <v>1.064485658218</v>
      </c>
      <c r="F91" s="464">
        <v>416.30000000000098</v>
      </c>
      <c r="G91" s="465">
        <v>242.84166666666701</v>
      </c>
      <c r="H91" s="467">
        <v>0</v>
      </c>
      <c r="I91" s="464">
        <v>34.35</v>
      </c>
      <c r="J91" s="465">
        <v>-208.49166666666699</v>
      </c>
      <c r="K91" s="472">
        <v>8.2512611097000005E-2</v>
      </c>
    </row>
    <row r="92" spans="1:11" ht="14.45" customHeight="1" thickBot="1" x14ac:dyDescent="0.25">
      <c r="A92" s="481" t="s">
        <v>350</v>
      </c>
      <c r="B92" s="459">
        <v>149.22699876093</v>
      </c>
      <c r="C92" s="459">
        <v>158.85</v>
      </c>
      <c r="D92" s="460">
        <v>9.6230012390699997</v>
      </c>
      <c r="E92" s="461">
        <v>1.064485658218</v>
      </c>
      <c r="F92" s="459">
        <v>416.30000000000098</v>
      </c>
      <c r="G92" s="460">
        <v>242.84166666666701</v>
      </c>
      <c r="H92" s="462">
        <v>0</v>
      </c>
      <c r="I92" s="459">
        <v>34.35</v>
      </c>
      <c r="J92" s="460">
        <v>-208.49166666666699</v>
      </c>
      <c r="K92" s="463">
        <v>8.2512611097000005E-2</v>
      </c>
    </row>
    <row r="93" spans="1:11" ht="14.45" customHeight="1" thickBot="1" x14ac:dyDescent="0.25">
      <c r="A93" s="480" t="s">
        <v>351</v>
      </c>
      <c r="B93" s="464">
        <v>32.768999999999998</v>
      </c>
      <c r="C93" s="464">
        <v>22.885000000000002</v>
      </c>
      <c r="D93" s="465">
        <v>-9.8839999999990003</v>
      </c>
      <c r="E93" s="471">
        <v>0.69837346272300005</v>
      </c>
      <c r="F93" s="464">
        <v>23.51</v>
      </c>
      <c r="G93" s="465">
        <v>13.714166666665999</v>
      </c>
      <c r="H93" s="467">
        <v>0</v>
      </c>
      <c r="I93" s="464">
        <v>18.504999999999999</v>
      </c>
      <c r="J93" s="465">
        <v>4.7908333333330004</v>
      </c>
      <c r="K93" s="472">
        <v>0.78711186729000004</v>
      </c>
    </row>
    <row r="94" spans="1:11" ht="14.45" customHeight="1" thickBot="1" x14ac:dyDescent="0.25">
      <c r="A94" s="481" t="s">
        <v>352</v>
      </c>
      <c r="B94" s="459">
        <v>32.768999999999998</v>
      </c>
      <c r="C94" s="459">
        <v>22.885000000000002</v>
      </c>
      <c r="D94" s="460">
        <v>-9.8839999999990003</v>
      </c>
      <c r="E94" s="461">
        <v>0.69837346272300005</v>
      </c>
      <c r="F94" s="459">
        <v>23.51</v>
      </c>
      <c r="G94" s="460">
        <v>13.714166666665999</v>
      </c>
      <c r="H94" s="462">
        <v>0</v>
      </c>
      <c r="I94" s="459">
        <v>18.504999999999999</v>
      </c>
      <c r="J94" s="460">
        <v>4.7908333333330004</v>
      </c>
      <c r="K94" s="463">
        <v>0.78711186729000004</v>
      </c>
    </row>
    <row r="95" spans="1:11" ht="14.45" customHeight="1" thickBot="1" x14ac:dyDescent="0.25">
      <c r="A95" s="483" t="s">
        <v>353</v>
      </c>
      <c r="B95" s="459">
        <v>0</v>
      </c>
      <c r="C95" s="459">
        <v>10</v>
      </c>
      <c r="D95" s="460">
        <v>10</v>
      </c>
      <c r="E95" s="469" t="s">
        <v>266</v>
      </c>
      <c r="F95" s="459">
        <v>13.08</v>
      </c>
      <c r="G95" s="460">
        <v>7.63</v>
      </c>
      <c r="H95" s="462">
        <v>0</v>
      </c>
      <c r="I95" s="459">
        <v>4.9999999999989999</v>
      </c>
      <c r="J95" s="460">
        <v>-2.63</v>
      </c>
      <c r="K95" s="463">
        <v>0.38226299694100002</v>
      </c>
    </row>
    <row r="96" spans="1:11" ht="14.45" customHeight="1" thickBot="1" x14ac:dyDescent="0.25">
      <c r="A96" s="481" t="s">
        <v>354</v>
      </c>
      <c r="B96" s="459">
        <v>0</v>
      </c>
      <c r="C96" s="459">
        <v>10</v>
      </c>
      <c r="D96" s="460">
        <v>10</v>
      </c>
      <c r="E96" s="469" t="s">
        <v>266</v>
      </c>
      <c r="F96" s="459">
        <v>13.08</v>
      </c>
      <c r="G96" s="460">
        <v>7.63</v>
      </c>
      <c r="H96" s="462">
        <v>0</v>
      </c>
      <c r="I96" s="459">
        <v>4.9999999999989999</v>
      </c>
      <c r="J96" s="460">
        <v>-2.63</v>
      </c>
      <c r="K96" s="463">
        <v>0.38226299694100002</v>
      </c>
    </row>
    <row r="97" spans="1:11" ht="14.45" customHeight="1" thickBot="1" x14ac:dyDescent="0.25">
      <c r="A97" s="479" t="s">
        <v>355</v>
      </c>
      <c r="B97" s="459">
        <v>4675</v>
      </c>
      <c r="C97" s="459">
        <v>5253.68084000001</v>
      </c>
      <c r="D97" s="460">
        <v>578.68084000001102</v>
      </c>
      <c r="E97" s="461">
        <v>1.1237819978600001</v>
      </c>
      <c r="F97" s="459">
        <v>6222.0899999999901</v>
      </c>
      <c r="G97" s="460">
        <v>3629.5524999999998</v>
      </c>
      <c r="H97" s="462">
        <v>603.46882000000005</v>
      </c>
      <c r="I97" s="459">
        <v>3110.08563</v>
      </c>
      <c r="J97" s="460">
        <v>-519.46686999999997</v>
      </c>
      <c r="K97" s="463">
        <v>0.49984581225899999</v>
      </c>
    </row>
    <row r="98" spans="1:11" ht="14.45" customHeight="1" thickBot="1" x14ac:dyDescent="0.25">
      <c r="A98" s="480" t="s">
        <v>356</v>
      </c>
      <c r="B98" s="464">
        <v>1237.5</v>
      </c>
      <c r="C98" s="464">
        <v>1391.66608</v>
      </c>
      <c r="D98" s="465">
        <v>154.16607999999999</v>
      </c>
      <c r="E98" s="471">
        <v>1.1245786505049999</v>
      </c>
      <c r="F98" s="464">
        <v>1652.11</v>
      </c>
      <c r="G98" s="465">
        <v>963.73083333333204</v>
      </c>
      <c r="H98" s="467">
        <v>160.68612999999999</v>
      </c>
      <c r="I98" s="464">
        <v>824.203699999999</v>
      </c>
      <c r="J98" s="465">
        <v>-139.52713333333199</v>
      </c>
      <c r="K98" s="472">
        <v>0.49887943296699999</v>
      </c>
    </row>
    <row r="99" spans="1:11" ht="14.45" customHeight="1" thickBot="1" x14ac:dyDescent="0.25">
      <c r="A99" s="481" t="s">
        <v>357</v>
      </c>
      <c r="B99" s="459">
        <v>1237.5</v>
      </c>
      <c r="C99" s="459">
        <v>1391.66608</v>
      </c>
      <c r="D99" s="460">
        <v>154.16607999999999</v>
      </c>
      <c r="E99" s="461">
        <v>1.1245786505049999</v>
      </c>
      <c r="F99" s="459">
        <v>1652.11</v>
      </c>
      <c r="G99" s="460">
        <v>963.73083333333204</v>
      </c>
      <c r="H99" s="462">
        <v>160.68612999999999</v>
      </c>
      <c r="I99" s="459">
        <v>824.203699999999</v>
      </c>
      <c r="J99" s="460">
        <v>-139.52713333333199</v>
      </c>
      <c r="K99" s="463">
        <v>0.49887943296699999</v>
      </c>
    </row>
    <row r="100" spans="1:11" ht="14.45" customHeight="1" thickBot="1" x14ac:dyDescent="0.25">
      <c r="A100" s="480" t="s">
        <v>358</v>
      </c>
      <c r="B100" s="464">
        <v>3437.5</v>
      </c>
      <c r="C100" s="464">
        <v>3862.01476000001</v>
      </c>
      <c r="D100" s="465">
        <v>424.51476000001099</v>
      </c>
      <c r="E100" s="471">
        <v>1.123495202909</v>
      </c>
      <c r="F100" s="464">
        <v>4569.9799999999996</v>
      </c>
      <c r="G100" s="465">
        <v>2665.8216666666699</v>
      </c>
      <c r="H100" s="467">
        <v>442.78269</v>
      </c>
      <c r="I100" s="464">
        <v>2285.88193</v>
      </c>
      <c r="J100" s="465">
        <v>-379.93973666666801</v>
      </c>
      <c r="K100" s="472">
        <v>0.50019517153199999</v>
      </c>
    </row>
    <row r="101" spans="1:11" ht="14.45" customHeight="1" thickBot="1" x14ac:dyDescent="0.25">
      <c r="A101" s="481" t="s">
        <v>359</v>
      </c>
      <c r="B101" s="459">
        <v>3437.5</v>
      </c>
      <c r="C101" s="459">
        <v>3862.01476000001</v>
      </c>
      <c r="D101" s="460">
        <v>424.51476000001099</v>
      </c>
      <c r="E101" s="461">
        <v>1.123495202909</v>
      </c>
      <c r="F101" s="459">
        <v>4569.9799999999996</v>
      </c>
      <c r="G101" s="460">
        <v>2665.8216666666699</v>
      </c>
      <c r="H101" s="462">
        <v>442.78269</v>
      </c>
      <c r="I101" s="459">
        <v>2285.88193</v>
      </c>
      <c r="J101" s="460">
        <v>-379.93973666666801</v>
      </c>
      <c r="K101" s="463">
        <v>0.50019517153199999</v>
      </c>
    </row>
    <row r="102" spans="1:11" ht="14.45" customHeight="1" thickBot="1" x14ac:dyDescent="0.25">
      <c r="A102" s="479" t="s">
        <v>360</v>
      </c>
      <c r="B102" s="459">
        <v>0</v>
      </c>
      <c r="C102" s="459">
        <v>0</v>
      </c>
      <c r="D102" s="460">
        <v>0</v>
      </c>
      <c r="E102" s="461">
        <v>1</v>
      </c>
      <c r="F102" s="459">
        <v>75.485256000000007</v>
      </c>
      <c r="G102" s="460">
        <v>44.033065999999998</v>
      </c>
      <c r="H102" s="462">
        <v>0</v>
      </c>
      <c r="I102" s="459">
        <v>0</v>
      </c>
      <c r="J102" s="460">
        <v>-44.033065999999998</v>
      </c>
      <c r="K102" s="463">
        <v>0</v>
      </c>
    </row>
    <row r="103" spans="1:11" ht="14.45" customHeight="1" thickBot="1" x14ac:dyDescent="0.25">
      <c r="A103" s="480" t="s">
        <v>361</v>
      </c>
      <c r="B103" s="464">
        <v>0</v>
      </c>
      <c r="C103" s="464">
        <v>0</v>
      </c>
      <c r="D103" s="465">
        <v>0</v>
      </c>
      <c r="E103" s="471">
        <v>1</v>
      </c>
      <c r="F103" s="464">
        <v>75.485256000000007</v>
      </c>
      <c r="G103" s="465">
        <v>44.033065999999998</v>
      </c>
      <c r="H103" s="467">
        <v>0</v>
      </c>
      <c r="I103" s="464">
        <v>0</v>
      </c>
      <c r="J103" s="465">
        <v>-44.033065999999998</v>
      </c>
      <c r="K103" s="472">
        <v>0</v>
      </c>
    </row>
    <row r="104" spans="1:11" ht="14.45" customHeight="1" thickBot="1" x14ac:dyDescent="0.25">
      <c r="A104" s="481" t="s">
        <v>362</v>
      </c>
      <c r="B104" s="459">
        <v>0</v>
      </c>
      <c r="C104" s="459">
        <v>0</v>
      </c>
      <c r="D104" s="460">
        <v>0</v>
      </c>
      <c r="E104" s="461">
        <v>1</v>
      </c>
      <c r="F104" s="459">
        <v>75.485256000000007</v>
      </c>
      <c r="G104" s="460">
        <v>44.033065999999998</v>
      </c>
      <c r="H104" s="462">
        <v>0</v>
      </c>
      <c r="I104" s="459">
        <v>0</v>
      </c>
      <c r="J104" s="460">
        <v>-44.033065999999998</v>
      </c>
      <c r="K104" s="463">
        <v>0</v>
      </c>
    </row>
    <row r="105" spans="1:11" ht="14.45" customHeight="1" thickBot="1" x14ac:dyDescent="0.25">
      <c r="A105" s="479" t="s">
        <v>363</v>
      </c>
      <c r="B105" s="459">
        <v>275.00000000000102</v>
      </c>
      <c r="C105" s="459">
        <v>308.15723000000003</v>
      </c>
      <c r="D105" s="460">
        <v>33.157229999998997</v>
      </c>
      <c r="E105" s="461">
        <v>1.1205717454540001</v>
      </c>
      <c r="F105" s="459">
        <v>368.51</v>
      </c>
      <c r="G105" s="460">
        <v>214.96416666666599</v>
      </c>
      <c r="H105" s="462">
        <v>35.703629999999997</v>
      </c>
      <c r="I105" s="459">
        <v>182.75032999999999</v>
      </c>
      <c r="J105" s="460">
        <v>-32.213836666665998</v>
      </c>
      <c r="K105" s="463">
        <v>0.49591688149500002</v>
      </c>
    </row>
    <row r="106" spans="1:11" ht="14.45" customHeight="1" thickBot="1" x14ac:dyDescent="0.25">
      <c r="A106" s="480" t="s">
        <v>364</v>
      </c>
      <c r="B106" s="464">
        <v>275.00000000000102</v>
      </c>
      <c r="C106" s="464">
        <v>308.15723000000003</v>
      </c>
      <c r="D106" s="465">
        <v>33.157229999998997</v>
      </c>
      <c r="E106" s="471">
        <v>1.1205717454540001</v>
      </c>
      <c r="F106" s="464">
        <v>368.51</v>
      </c>
      <c r="G106" s="465">
        <v>214.96416666666599</v>
      </c>
      <c r="H106" s="467">
        <v>35.703629999999997</v>
      </c>
      <c r="I106" s="464">
        <v>182.75032999999999</v>
      </c>
      <c r="J106" s="465">
        <v>-32.213836666665998</v>
      </c>
      <c r="K106" s="472">
        <v>0.49591688149500002</v>
      </c>
    </row>
    <row r="107" spans="1:11" ht="14.45" customHeight="1" thickBot="1" x14ac:dyDescent="0.25">
      <c r="A107" s="481" t="s">
        <v>365</v>
      </c>
      <c r="B107" s="459">
        <v>275.00000000000102</v>
      </c>
      <c r="C107" s="459">
        <v>308.15723000000003</v>
      </c>
      <c r="D107" s="460">
        <v>33.157229999998997</v>
      </c>
      <c r="E107" s="461">
        <v>1.1205717454540001</v>
      </c>
      <c r="F107" s="459">
        <v>368.51</v>
      </c>
      <c r="G107" s="460">
        <v>214.96416666666599</v>
      </c>
      <c r="H107" s="462">
        <v>35.703629999999997</v>
      </c>
      <c r="I107" s="459">
        <v>182.75032999999999</v>
      </c>
      <c r="J107" s="460">
        <v>-32.213836666665998</v>
      </c>
      <c r="K107" s="463">
        <v>0.49591688149500002</v>
      </c>
    </row>
    <row r="108" spans="1:11" ht="14.45" customHeight="1" thickBot="1" x14ac:dyDescent="0.25">
      <c r="A108" s="478" t="s">
        <v>366</v>
      </c>
      <c r="B108" s="459">
        <v>16.552120762752001</v>
      </c>
      <c r="C108" s="459">
        <v>85.568250000000006</v>
      </c>
      <c r="D108" s="460">
        <v>69.016129237247</v>
      </c>
      <c r="E108" s="461">
        <v>5.1696245590809999</v>
      </c>
      <c r="F108" s="459">
        <v>0</v>
      </c>
      <c r="G108" s="460">
        <v>0</v>
      </c>
      <c r="H108" s="462">
        <v>11.135</v>
      </c>
      <c r="I108" s="459">
        <v>54.747950000000003</v>
      </c>
      <c r="J108" s="460">
        <v>54.747950000000003</v>
      </c>
      <c r="K108" s="470" t="s">
        <v>266</v>
      </c>
    </row>
    <row r="109" spans="1:11" ht="14.45" customHeight="1" thickBot="1" x14ac:dyDescent="0.25">
      <c r="A109" s="479" t="s">
        <v>367</v>
      </c>
      <c r="B109" s="459">
        <v>16.552120762752001</v>
      </c>
      <c r="C109" s="459">
        <v>85.568250000000006</v>
      </c>
      <c r="D109" s="460">
        <v>69.016129237247</v>
      </c>
      <c r="E109" s="461">
        <v>5.1696245590809999</v>
      </c>
      <c r="F109" s="459">
        <v>0</v>
      </c>
      <c r="G109" s="460">
        <v>0</v>
      </c>
      <c r="H109" s="462">
        <v>11.135</v>
      </c>
      <c r="I109" s="459">
        <v>54.747950000000003</v>
      </c>
      <c r="J109" s="460">
        <v>54.747950000000003</v>
      </c>
      <c r="K109" s="470" t="s">
        <v>266</v>
      </c>
    </row>
    <row r="110" spans="1:11" ht="14.45" customHeight="1" thickBot="1" x14ac:dyDescent="0.25">
      <c r="A110" s="480" t="s">
        <v>368</v>
      </c>
      <c r="B110" s="464">
        <v>0</v>
      </c>
      <c r="C110" s="464">
        <v>17.984249999999999</v>
      </c>
      <c r="D110" s="465">
        <v>17.984249999999999</v>
      </c>
      <c r="E110" s="466" t="s">
        <v>266</v>
      </c>
      <c r="F110" s="464">
        <v>0</v>
      </c>
      <c r="G110" s="465">
        <v>0</v>
      </c>
      <c r="H110" s="467">
        <v>0</v>
      </c>
      <c r="I110" s="464">
        <v>39.312950000000001</v>
      </c>
      <c r="J110" s="465">
        <v>39.312950000000001</v>
      </c>
      <c r="K110" s="468" t="s">
        <v>266</v>
      </c>
    </row>
    <row r="111" spans="1:11" ht="14.45" customHeight="1" thickBot="1" x14ac:dyDescent="0.25">
      <c r="A111" s="481" t="s">
        <v>369</v>
      </c>
      <c r="B111" s="459">
        <v>0</v>
      </c>
      <c r="C111" s="459">
        <v>1.36425</v>
      </c>
      <c r="D111" s="460">
        <v>1.36425</v>
      </c>
      <c r="E111" s="469" t="s">
        <v>266</v>
      </c>
      <c r="F111" s="459">
        <v>0</v>
      </c>
      <c r="G111" s="460">
        <v>0</v>
      </c>
      <c r="H111" s="462">
        <v>0</v>
      </c>
      <c r="I111" s="459">
        <v>0.43094999999900002</v>
      </c>
      <c r="J111" s="460">
        <v>0.43094999999900002</v>
      </c>
      <c r="K111" s="470" t="s">
        <v>266</v>
      </c>
    </row>
    <row r="112" spans="1:11" ht="14.45" customHeight="1" thickBot="1" x14ac:dyDescent="0.25">
      <c r="A112" s="481" t="s">
        <v>370</v>
      </c>
      <c r="B112" s="459">
        <v>0</v>
      </c>
      <c r="C112" s="459">
        <v>4.5</v>
      </c>
      <c r="D112" s="460">
        <v>4.5</v>
      </c>
      <c r="E112" s="469" t="s">
        <v>289</v>
      </c>
      <c r="F112" s="459">
        <v>0</v>
      </c>
      <c r="G112" s="460">
        <v>0</v>
      </c>
      <c r="H112" s="462">
        <v>0</v>
      </c>
      <c r="I112" s="459">
        <v>2.9</v>
      </c>
      <c r="J112" s="460">
        <v>2.9</v>
      </c>
      <c r="K112" s="470" t="s">
        <v>266</v>
      </c>
    </row>
    <row r="113" spans="1:11" ht="14.45" customHeight="1" thickBot="1" x14ac:dyDescent="0.25">
      <c r="A113" s="481" t="s">
        <v>371</v>
      </c>
      <c r="B113" s="459">
        <v>0</v>
      </c>
      <c r="C113" s="459">
        <v>12.01</v>
      </c>
      <c r="D113" s="460">
        <v>12.01</v>
      </c>
      <c r="E113" s="469" t="s">
        <v>266</v>
      </c>
      <c r="F113" s="459">
        <v>0</v>
      </c>
      <c r="G113" s="460">
        <v>0</v>
      </c>
      <c r="H113" s="462">
        <v>0</v>
      </c>
      <c r="I113" s="459">
        <v>35.981999999999999</v>
      </c>
      <c r="J113" s="460">
        <v>35.981999999999999</v>
      </c>
      <c r="K113" s="470" t="s">
        <v>266</v>
      </c>
    </row>
    <row r="114" spans="1:11" ht="14.45" customHeight="1" thickBot="1" x14ac:dyDescent="0.25">
      <c r="A114" s="481" t="s">
        <v>372</v>
      </c>
      <c r="B114" s="459">
        <v>0</v>
      </c>
      <c r="C114" s="459">
        <v>0.11</v>
      </c>
      <c r="D114" s="460">
        <v>0.11</v>
      </c>
      <c r="E114" s="469" t="s">
        <v>289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70" t="s">
        <v>266</v>
      </c>
    </row>
    <row r="115" spans="1:11" ht="14.45" customHeight="1" thickBot="1" x14ac:dyDescent="0.25">
      <c r="A115" s="483" t="s">
        <v>373</v>
      </c>
      <c r="B115" s="459">
        <v>0</v>
      </c>
      <c r="C115" s="459">
        <v>17.454000000000001</v>
      </c>
      <c r="D115" s="460">
        <v>17.454000000000001</v>
      </c>
      <c r="E115" s="469" t="s">
        <v>289</v>
      </c>
      <c r="F115" s="459">
        <v>0</v>
      </c>
      <c r="G115" s="460">
        <v>0</v>
      </c>
      <c r="H115" s="462">
        <v>0</v>
      </c>
      <c r="I115" s="459">
        <v>0</v>
      </c>
      <c r="J115" s="460">
        <v>0</v>
      </c>
      <c r="K115" s="470" t="s">
        <v>266</v>
      </c>
    </row>
    <row r="116" spans="1:11" ht="14.45" customHeight="1" thickBot="1" x14ac:dyDescent="0.25">
      <c r="A116" s="481" t="s">
        <v>374</v>
      </c>
      <c r="B116" s="459">
        <v>0</v>
      </c>
      <c r="C116" s="459">
        <v>17.454000000000001</v>
      </c>
      <c r="D116" s="460">
        <v>17.454000000000001</v>
      </c>
      <c r="E116" s="469" t="s">
        <v>289</v>
      </c>
      <c r="F116" s="459">
        <v>0</v>
      </c>
      <c r="G116" s="460">
        <v>0</v>
      </c>
      <c r="H116" s="462">
        <v>0</v>
      </c>
      <c r="I116" s="459">
        <v>0</v>
      </c>
      <c r="J116" s="460">
        <v>0</v>
      </c>
      <c r="K116" s="470" t="s">
        <v>266</v>
      </c>
    </row>
    <row r="117" spans="1:11" ht="14.45" customHeight="1" thickBot="1" x14ac:dyDescent="0.25">
      <c r="A117" s="483" t="s">
        <v>375</v>
      </c>
      <c r="B117" s="459">
        <v>16.552120762752001</v>
      </c>
      <c r="C117" s="459">
        <v>11</v>
      </c>
      <c r="D117" s="460">
        <v>-5.5521207627519997</v>
      </c>
      <c r="E117" s="461">
        <v>0.66456740846999995</v>
      </c>
      <c r="F117" s="459">
        <v>0</v>
      </c>
      <c r="G117" s="460">
        <v>0</v>
      </c>
      <c r="H117" s="462">
        <v>0</v>
      </c>
      <c r="I117" s="459">
        <v>0.7</v>
      </c>
      <c r="J117" s="460">
        <v>0.7</v>
      </c>
      <c r="K117" s="470" t="s">
        <v>266</v>
      </c>
    </row>
    <row r="118" spans="1:11" ht="14.45" customHeight="1" thickBot="1" x14ac:dyDescent="0.25">
      <c r="A118" s="481" t="s">
        <v>376</v>
      </c>
      <c r="B118" s="459">
        <v>16.552120762752001</v>
      </c>
      <c r="C118" s="459">
        <v>11</v>
      </c>
      <c r="D118" s="460">
        <v>-5.5521207627519997</v>
      </c>
      <c r="E118" s="461">
        <v>0.66456740846999995</v>
      </c>
      <c r="F118" s="459">
        <v>0</v>
      </c>
      <c r="G118" s="460">
        <v>0</v>
      </c>
      <c r="H118" s="462">
        <v>0</v>
      </c>
      <c r="I118" s="459">
        <v>0.7</v>
      </c>
      <c r="J118" s="460">
        <v>0.7</v>
      </c>
      <c r="K118" s="470" t="s">
        <v>266</v>
      </c>
    </row>
    <row r="119" spans="1:11" ht="14.45" customHeight="1" thickBot="1" x14ac:dyDescent="0.25">
      <c r="A119" s="483" t="s">
        <v>377</v>
      </c>
      <c r="B119" s="459">
        <v>0</v>
      </c>
      <c r="C119" s="459">
        <v>25.143999999999998</v>
      </c>
      <c r="D119" s="460">
        <v>25.143999999999998</v>
      </c>
      <c r="E119" s="469" t="s">
        <v>266</v>
      </c>
      <c r="F119" s="459">
        <v>0</v>
      </c>
      <c r="G119" s="460">
        <v>0</v>
      </c>
      <c r="H119" s="462">
        <v>0</v>
      </c>
      <c r="I119" s="459">
        <v>3.6</v>
      </c>
      <c r="J119" s="460">
        <v>3.6</v>
      </c>
      <c r="K119" s="470" t="s">
        <v>266</v>
      </c>
    </row>
    <row r="120" spans="1:11" ht="14.45" customHeight="1" thickBot="1" x14ac:dyDescent="0.25">
      <c r="A120" s="481" t="s">
        <v>378</v>
      </c>
      <c r="B120" s="459">
        <v>0</v>
      </c>
      <c r="C120" s="459">
        <v>25.143999999999998</v>
      </c>
      <c r="D120" s="460">
        <v>25.143999999999998</v>
      </c>
      <c r="E120" s="469" t="s">
        <v>266</v>
      </c>
      <c r="F120" s="459">
        <v>0</v>
      </c>
      <c r="G120" s="460">
        <v>0</v>
      </c>
      <c r="H120" s="462">
        <v>0</v>
      </c>
      <c r="I120" s="459">
        <v>3.6</v>
      </c>
      <c r="J120" s="460">
        <v>3.6</v>
      </c>
      <c r="K120" s="470" t="s">
        <v>266</v>
      </c>
    </row>
    <row r="121" spans="1:11" ht="14.45" customHeight="1" thickBot="1" x14ac:dyDescent="0.25">
      <c r="A121" s="483" t="s">
        <v>379</v>
      </c>
      <c r="B121" s="459">
        <v>0</v>
      </c>
      <c r="C121" s="459">
        <v>13.986000000000001</v>
      </c>
      <c r="D121" s="460">
        <v>13.986000000000001</v>
      </c>
      <c r="E121" s="469" t="s">
        <v>266</v>
      </c>
      <c r="F121" s="459">
        <v>0</v>
      </c>
      <c r="G121" s="460">
        <v>0</v>
      </c>
      <c r="H121" s="462">
        <v>11.135</v>
      </c>
      <c r="I121" s="459">
        <v>11.135</v>
      </c>
      <c r="J121" s="460">
        <v>11.135</v>
      </c>
      <c r="K121" s="470" t="s">
        <v>266</v>
      </c>
    </row>
    <row r="122" spans="1:11" ht="14.45" customHeight="1" thickBot="1" x14ac:dyDescent="0.25">
      <c r="A122" s="481" t="s">
        <v>380</v>
      </c>
      <c r="B122" s="459">
        <v>0</v>
      </c>
      <c r="C122" s="459">
        <v>13.986000000000001</v>
      </c>
      <c r="D122" s="460">
        <v>13.986000000000001</v>
      </c>
      <c r="E122" s="469" t="s">
        <v>266</v>
      </c>
      <c r="F122" s="459">
        <v>0</v>
      </c>
      <c r="G122" s="460">
        <v>0</v>
      </c>
      <c r="H122" s="462">
        <v>11.135</v>
      </c>
      <c r="I122" s="459">
        <v>11.135</v>
      </c>
      <c r="J122" s="460">
        <v>11.135</v>
      </c>
      <c r="K122" s="470" t="s">
        <v>266</v>
      </c>
    </row>
    <row r="123" spans="1:11" ht="14.45" customHeight="1" thickBot="1" x14ac:dyDescent="0.25">
      <c r="A123" s="478" t="s">
        <v>381</v>
      </c>
      <c r="B123" s="459">
        <v>1274.76838900639</v>
      </c>
      <c r="C123" s="459">
        <v>1406.35283</v>
      </c>
      <c r="D123" s="460">
        <v>131.58444099360901</v>
      </c>
      <c r="E123" s="461">
        <v>1.1032222340369999</v>
      </c>
      <c r="F123" s="459">
        <v>1835.99999999997</v>
      </c>
      <c r="G123" s="460">
        <v>1070.99999999998</v>
      </c>
      <c r="H123" s="462">
        <v>123.34021</v>
      </c>
      <c r="I123" s="459">
        <v>842.824379999999</v>
      </c>
      <c r="J123" s="460">
        <v>-228.175619999985</v>
      </c>
      <c r="K123" s="463">
        <v>0.459054673202</v>
      </c>
    </row>
    <row r="124" spans="1:11" ht="14.45" customHeight="1" thickBot="1" x14ac:dyDescent="0.25">
      <c r="A124" s="479" t="s">
        <v>382</v>
      </c>
      <c r="B124" s="459">
        <v>1274.76838900639</v>
      </c>
      <c r="C124" s="459">
        <v>1347.271</v>
      </c>
      <c r="D124" s="460">
        <v>72.502610993608997</v>
      </c>
      <c r="E124" s="461">
        <v>1.0568751246250001</v>
      </c>
      <c r="F124" s="459">
        <v>1823.99999999997</v>
      </c>
      <c r="G124" s="460">
        <v>1063.99999999998</v>
      </c>
      <c r="H124" s="462">
        <v>123.34021</v>
      </c>
      <c r="I124" s="459">
        <v>830.73647999999901</v>
      </c>
      <c r="J124" s="460">
        <v>-233.26351999998499</v>
      </c>
      <c r="K124" s="463">
        <v>0.455447631578</v>
      </c>
    </row>
    <row r="125" spans="1:11" ht="14.45" customHeight="1" thickBot="1" x14ac:dyDescent="0.25">
      <c r="A125" s="480" t="s">
        <v>383</v>
      </c>
      <c r="B125" s="464">
        <v>1274.76838900639</v>
      </c>
      <c r="C125" s="464">
        <v>1347.271</v>
      </c>
      <c r="D125" s="465">
        <v>72.502610993608997</v>
      </c>
      <c r="E125" s="471">
        <v>1.0568751246250001</v>
      </c>
      <c r="F125" s="464">
        <v>1823.99999999997</v>
      </c>
      <c r="G125" s="465">
        <v>1063.99999999998</v>
      </c>
      <c r="H125" s="467">
        <v>123.34021</v>
      </c>
      <c r="I125" s="464">
        <v>830.73647999999901</v>
      </c>
      <c r="J125" s="465">
        <v>-233.26351999998499</v>
      </c>
      <c r="K125" s="472">
        <v>0.455447631578</v>
      </c>
    </row>
    <row r="126" spans="1:11" ht="14.45" customHeight="1" thickBot="1" x14ac:dyDescent="0.25">
      <c r="A126" s="481" t="s">
        <v>384</v>
      </c>
      <c r="B126" s="459">
        <v>44.992838238300997</v>
      </c>
      <c r="C126" s="459">
        <v>42.335999999999999</v>
      </c>
      <c r="D126" s="460">
        <v>-2.6568382383009999</v>
      </c>
      <c r="E126" s="461">
        <v>0.94094975239699996</v>
      </c>
      <c r="F126" s="459">
        <v>3.9999999999989999</v>
      </c>
      <c r="G126" s="460">
        <v>2.333333333333</v>
      </c>
      <c r="H126" s="462">
        <v>0</v>
      </c>
      <c r="I126" s="459">
        <v>3.528</v>
      </c>
      <c r="J126" s="460">
        <v>1.194666666666</v>
      </c>
      <c r="K126" s="463">
        <v>0.88200000000000001</v>
      </c>
    </row>
    <row r="127" spans="1:11" ht="14.45" customHeight="1" thickBot="1" x14ac:dyDescent="0.25">
      <c r="A127" s="481" t="s">
        <v>385</v>
      </c>
      <c r="B127" s="459">
        <v>467.73060822696999</v>
      </c>
      <c r="C127" s="459">
        <v>496.80200000000099</v>
      </c>
      <c r="D127" s="460">
        <v>29.071391773030999</v>
      </c>
      <c r="E127" s="461">
        <v>1.0621541358669999</v>
      </c>
      <c r="F127" s="459">
        <v>496.99999999999301</v>
      </c>
      <c r="G127" s="460">
        <v>289.91666666666202</v>
      </c>
      <c r="H127" s="462">
        <v>41.378120000000003</v>
      </c>
      <c r="I127" s="459">
        <v>289.64684999999997</v>
      </c>
      <c r="J127" s="460">
        <v>-0.26981666666199999</v>
      </c>
      <c r="K127" s="463">
        <v>0.58279044265500002</v>
      </c>
    </row>
    <row r="128" spans="1:11" ht="14.45" customHeight="1" thickBot="1" x14ac:dyDescent="0.25">
      <c r="A128" s="481" t="s">
        <v>386</v>
      </c>
      <c r="B128" s="459">
        <v>756.966031592028</v>
      </c>
      <c r="C128" s="459">
        <v>698.19500000000096</v>
      </c>
      <c r="D128" s="460">
        <v>-58.771031592027001</v>
      </c>
      <c r="E128" s="461">
        <v>0.92235975045200003</v>
      </c>
      <c r="F128" s="459">
        <v>703.99999999999</v>
      </c>
      <c r="G128" s="460">
        <v>410.666666666661</v>
      </c>
      <c r="H128" s="462">
        <v>19.132000000000001</v>
      </c>
      <c r="I128" s="459">
        <v>142.917</v>
      </c>
      <c r="J128" s="460">
        <v>-267.74966666666103</v>
      </c>
      <c r="K128" s="463">
        <v>0.203007102272</v>
      </c>
    </row>
    <row r="129" spans="1:11" ht="14.45" customHeight="1" thickBot="1" x14ac:dyDescent="0.25">
      <c r="A129" s="481" t="s">
        <v>387</v>
      </c>
      <c r="B129" s="459">
        <v>0</v>
      </c>
      <c r="C129" s="459">
        <v>58.62</v>
      </c>
      <c r="D129" s="460">
        <v>58.62</v>
      </c>
      <c r="E129" s="469" t="s">
        <v>289</v>
      </c>
      <c r="F129" s="459">
        <v>58.999999999998998</v>
      </c>
      <c r="G129" s="460">
        <v>34.416666666666003</v>
      </c>
      <c r="H129" s="462">
        <v>4.8840000000000003</v>
      </c>
      <c r="I129" s="459">
        <v>34.19</v>
      </c>
      <c r="J129" s="460">
        <v>-0.22666666666599999</v>
      </c>
      <c r="K129" s="463">
        <v>0.57949152542299998</v>
      </c>
    </row>
    <row r="130" spans="1:11" ht="14.45" customHeight="1" thickBot="1" x14ac:dyDescent="0.25">
      <c r="A130" s="481" t="s">
        <v>388</v>
      </c>
      <c r="B130" s="459">
        <v>5.0789109490930002</v>
      </c>
      <c r="C130" s="459">
        <v>5.0880000000000001</v>
      </c>
      <c r="D130" s="460">
        <v>9.0890509060000003E-3</v>
      </c>
      <c r="E130" s="461">
        <v>1.001789566896</v>
      </c>
      <c r="F130" s="459">
        <v>4.9999999999989999</v>
      </c>
      <c r="G130" s="460">
        <v>2.9166666666659999</v>
      </c>
      <c r="H130" s="462">
        <v>0.42409000000000002</v>
      </c>
      <c r="I130" s="459">
        <v>2.9686300000000001</v>
      </c>
      <c r="J130" s="460">
        <v>5.1963333333000003E-2</v>
      </c>
      <c r="K130" s="463">
        <v>0.59372599999999998</v>
      </c>
    </row>
    <row r="131" spans="1:11" ht="14.45" customHeight="1" thickBot="1" x14ac:dyDescent="0.25">
      <c r="A131" s="481" t="s">
        <v>389</v>
      </c>
      <c r="B131" s="459">
        <v>0</v>
      </c>
      <c r="C131" s="459">
        <v>46.23</v>
      </c>
      <c r="D131" s="460">
        <v>46.23</v>
      </c>
      <c r="E131" s="469" t="s">
        <v>289</v>
      </c>
      <c r="F131" s="459">
        <v>554.99999999999204</v>
      </c>
      <c r="G131" s="460">
        <v>323.749999999995</v>
      </c>
      <c r="H131" s="462">
        <v>57.521999999999998</v>
      </c>
      <c r="I131" s="459">
        <v>357.48599999999999</v>
      </c>
      <c r="J131" s="460">
        <v>33.736000000003997</v>
      </c>
      <c r="K131" s="463">
        <v>0.64411891891799999</v>
      </c>
    </row>
    <row r="132" spans="1:11" ht="14.45" customHeight="1" thickBot="1" x14ac:dyDescent="0.25">
      <c r="A132" s="479" t="s">
        <v>390</v>
      </c>
      <c r="B132" s="459">
        <v>0</v>
      </c>
      <c r="C132" s="459">
        <v>59.081829999999997</v>
      </c>
      <c r="D132" s="460">
        <v>59.081829999999997</v>
      </c>
      <c r="E132" s="469" t="s">
        <v>266</v>
      </c>
      <c r="F132" s="459">
        <v>12</v>
      </c>
      <c r="G132" s="460">
        <v>7</v>
      </c>
      <c r="H132" s="462">
        <v>0</v>
      </c>
      <c r="I132" s="459">
        <v>12.087899999999999</v>
      </c>
      <c r="J132" s="460">
        <v>5.0878999999990002</v>
      </c>
      <c r="K132" s="463">
        <v>1.007325</v>
      </c>
    </row>
    <row r="133" spans="1:11" ht="14.45" customHeight="1" thickBot="1" x14ac:dyDescent="0.25">
      <c r="A133" s="480" t="s">
        <v>391</v>
      </c>
      <c r="B133" s="464">
        <v>0</v>
      </c>
      <c r="C133" s="464">
        <v>52.291829999999997</v>
      </c>
      <c r="D133" s="465">
        <v>52.291829999999997</v>
      </c>
      <c r="E133" s="466" t="s">
        <v>266</v>
      </c>
      <c r="F133" s="464">
        <v>12</v>
      </c>
      <c r="G133" s="465">
        <v>7</v>
      </c>
      <c r="H133" s="467">
        <v>0</v>
      </c>
      <c r="I133" s="464">
        <v>12.087899999999999</v>
      </c>
      <c r="J133" s="465">
        <v>5.0878999999990002</v>
      </c>
      <c r="K133" s="472">
        <v>1.007325</v>
      </c>
    </row>
    <row r="134" spans="1:11" ht="14.45" customHeight="1" thickBot="1" x14ac:dyDescent="0.25">
      <c r="A134" s="481" t="s">
        <v>392</v>
      </c>
      <c r="B134" s="459">
        <v>0</v>
      </c>
      <c r="C134" s="459">
        <v>52.291829999999997</v>
      </c>
      <c r="D134" s="460">
        <v>52.291829999999997</v>
      </c>
      <c r="E134" s="469" t="s">
        <v>266</v>
      </c>
      <c r="F134" s="459">
        <v>12</v>
      </c>
      <c r="G134" s="460">
        <v>7</v>
      </c>
      <c r="H134" s="462">
        <v>0</v>
      </c>
      <c r="I134" s="459">
        <v>12.087899999999999</v>
      </c>
      <c r="J134" s="460">
        <v>5.0878999999990002</v>
      </c>
      <c r="K134" s="463">
        <v>1.007325</v>
      </c>
    </row>
    <row r="135" spans="1:11" ht="14.45" customHeight="1" thickBot="1" x14ac:dyDescent="0.25">
      <c r="A135" s="480" t="s">
        <v>393</v>
      </c>
      <c r="B135" s="464">
        <v>0</v>
      </c>
      <c r="C135" s="464">
        <v>6.79</v>
      </c>
      <c r="D135" s="465">
        <v>6.79</v>
      </c>
      <c r="E135" s="466" t="s">
        <v>289</v>
      </c>
      <c r="F135" s="464">
        <v>0</v>
      </c>
      <c r="G135" s="465">
        <v>0</v>
      </c>
      <c r="H135" s="467">
        <v>0</v>
      </c>
      <c r="I135" s="464">
        <v>0</v>
      </c>
      <c r="J135" s="465">
        <v>0</v>
      </c>
      <c r="K135" s="468" t="s">
        <v>266</v>
      </c>
    </row>
    <row r="136" spans="1:11" ht="14.45" customHeight="1" thickBot="1" x14ac:dyDescent="0.25">
      <c r="A136" s="481" t="s">
        <v>394</v>
      </c>
      <c r="B136" s="459">
        <v>0</v>
      </c>
      <c r="C136" s="459">
        <v>6.79</v>
      </c>
      <c r="D136" s="460">
        <v>6.79</v>
      </c>
      <c r="E136" s="469" t="s">
        <v>289</v>
      </c>
      <c r="F136" s="459">
        <v>0</v>
      </c>
      <c r="G136" s="460">
        <v>0</v>
      </c>
      <c r="H136" s="462">
        <v>0</v>
      </c>
      <c r="I136" s="459">
        <v>0</v>
      </c>
      <c r="J136" s="460">
        <v>0</v>
      </c>
      <c r="K136" s="470" t="s">
        <v>266</v>
      </c>
    </row>
    <row r="137" spans="1:11" ht="14.45" customHeight="1" thickBot="1" x14ac:dyDescent="0.25">
      <c r="A137" s="478" t="s">
        <v>395</v>
      </c>
      <c r="B137" s="459">
        <v>0</v>
      </c>
      <c r="C137" s="459">
        <v>9.9379999999999996E-2</v>
      </c>
      <c r="D137" s="460">
        <v>9.9379999999999996E-2</v>
      </c>
      <c r="E137" s="469" t="s">
        <v>266</v>
      </c>
      <c r="F137" s="459">
        <v>0</v>
      </c>
      <c r="G137" s="460">
        <v>0</v>
      </c>
      <c r="H137" s="462">
        <v>0</v>
      </c>
      <c r="I137" s="459">
        <v>0</v>
      </c>
      <c r="J137" s="460">
        <v>0</v>
      </c>
      <c r="K137" s="470" t="s">
        <v>266</v>
      </c>
    </row>
    <row r="138" spans="1:11" ht="14.45" customHeight="1" thickBot="1" x14ac:dyDescent="0.25">
      <c r="A138" s="479" t="s">
        <v>396</v>
      </c>
      <c r="B138" s="459">
        <v>0</v>
      </c>
      <c r="C138" s="459">
        <v>9.9379999999999996E-2</v>
      </c>
      <c r="D138" s="460">
        <v>9.9379999999999996E-2</v>
      </c>
      <c r="E138" s="469" t="s">
        <v>266</v>
      </c>
      <c r="F138" s="459">
        <v>0</v>
      </c>
      <c r="G138" s="460">
        <v>0</v>
      </c>
      <c r="H138" s="462">
        <v>0</v>
      </c>
      <c r="I138" s="459">
        <v>0</v>
      </c>
      <c r="J138" s="460">
        <v>0</v>
      </c>
      <c r="K138" s="470" t="s">
        <v>266</v>
      </c>
    </row>
    <row r="139" spans="1:11" ht="14.45" customHeight="1" thickBot="1" x14ac:dyDescent="0.25">
      <c r="A139" s="480" t="s">
        <v>397</v>
      </c>
      <c r="B139" s="464">
        <v>0</v>
      </c>
      <c r="C139" s="464">
        <v>9.9379999999999996E-2</v>
      </c>
      <c r="D139" s="465">
        <v>9.9379999999999996E-2</v>
      </c>
      <c r="E139" s="466" t="s">
        <v>266</v>
      </c>
      <c r="F139" s="464">
        <v>0</v>
      </c>
      <c r="G139" s="465">
        <v>0</v>
      </c>
      <c r="H139" s="467">
        <v>0</v>
      </c>
      <c r="I139" s="464">
        <v>0</v>
      </c>
      <c r="J139" s="465">
        <v>0</v>
      </c>
      <c r="K139" s="468" t="s">
        <v>266</v>
      </c>
    </row>
    <row r="140" spans="1:11" ht="14.45" customHeight="1" thickBot="1" x14ac:dyDescent="0.25">
      <c r="A140" s="481" t="s">
        <v>398</v>
      </c>
      <c r="B140" s="459">
        <v>0</v>
      </c>
      <c r="C140" s="459">
        <v>9.9379999999999996E-2</v>
      </c>
      <c r="D140" s="460">
        <v>9.9379999999999996E-2</v>
      </c>
      <c r="E140" s="469" t="s">
        <v>266</v>
      </c>
      <c r="F140" s="459">
        <v>0</v>
      </c>
      <c r="G140" s="460">
        <v>0</v>
      </c>
      <c r="H140" s="462">
        <v>0</v>
      </c>
      <c r="I140" s="459">
        <v>0</v>
      </c>
      <c r="J140" s="460">
        <v>0</v>
      </c>
      <c r="K140" s="470" t="s">
        <v>266</v>
      </c>
    </row>
    <row r="141" spans="1:11" ht="14.45" customHeight="1" thickBot="1" x14ac:dyDescent="0.25">
      <c r="A141" s="477" t="s">
        <v>399</v>
      </c>
      <c r="B141" s="459">
        <v>82966.4299938146</v>
      </c>
      <c r="C141" s="459">
        <v>43253.244079999997</v>
      </c>
      <c r="D141" s="460">
        <v>-39713.185913814603</v>
      </c>
      <c r="E141" s="461">
        <v>0.52133428042100005</v>
      </c>
      <c r="F141" s="459">
        <v>18890.854659393899</v>
      </c>
      <c r="G141" s="460">
        <v>11019.6652179798</v>
      </c>
      <c r="H141" s="462">
        <v>4295.2668899999999</v>
      </c>
      <c r="I141" s="459">
        <v>34543.47006</v>
      </c>
      <c r="J141" s="460">
        <v>23523.804842020199</v>
      </c>
      <c r="K141" s="463">
        <v>1.8285816434890001</v>
      </c>
    </row>
    <row r="142" spans="1:11" ht="14.45" customHeight="1" thickBot="1" x14ac:dyDescent="0.25">
      <c r="A142" s="478" t="s">
        <v>400</v>
      </c>
      <c r="B142" s="459">
        <v>82931.927874898494</v>
      </c>
      <c r="C142" s="459">
        <v>43234.196069999998</v>
      </c>
      <c r="D142" s="460">
        <v>-39697.731804898503</v>
      </c>
      <c r="E142" s="461">
        <v>0.52132148833199998</v>
      </c>
      <c r="F142" s="459">
        <v>18890.854659393899</v>
      </c>
      <c r="G142" s="460">
        <v>11019.6652179798</v>
      </c>
      <c r="H142" s="462">
        <v>4295.10491</v>
      </c>
      <c r="I142" s="459">
        <v>34535.878649999999</v>
      </c>
      <c r="J142" s="460">
        <v>23516.213432020199</v>
      </c>
      <c r="K142" s="463">
        <v>1.828179787134</v>
      </c>
    </row>
    <row r="143" spans="1:11" ht="14.45" customHeight="1" thickBot="1" x14ac:dyDescent="0.25">
      <c r="A143" s="479" t="s">
        <v>401</v>
      </c>
      <c r="B143" s="459">
        <v>82931.927874898494</v>
      </c>
      <c r="C143" s="459">
        <v>43234.196069999998</v>
      </c>
      <c r="D143" s="460">
        <v>-39697.731804898503</v>
      </c>
      <c r="E143" s="461">
        <v>0.52132148833199998</v>
      </c>
      <c r="F143" s="459">
        <v>18890.854659393899</v>
      </c>
      <c r="G143" s="460">
        <v>11019.6652179798</v>
      </c>
      <c r="H143" s="462">
        <v>4295.10491</v>
      </c>
      <c r="I143" s="459">
        <v>34535.878649999999</v>
      </c>
      <c r="J143" s="460">
        <v>23516.213432020199</v>
      </c>
      <c r="K143" s="463">
        <v>1.828179787134</v>
      </c>
    </row>
    <row r="144" spans="1:11" ht="14.45" customHeight="1" thickBot="1" x14ac:dyDescent="0.25">
      <c r="A144" s="480" t="s">
        <v>402</v>
      </c>
      <c r="B144" s="464">
        <v>25.991262776671999</v>
      </c>
      <c r="C144" s="464">
        <v>52.909799999999997</v>
      </c>
      <c r="D144" s="465">
        <v>26.918537223327</v>
      </c>
      <c r="E144" s="471">
        <v>2.03567639074</v>
      </c>
      <c r="F144" s="464">
        <v>57.642385794799999</v>
      </c>
      <c r="G144" s="465">
        <v>33.624725046965999</v>
      </c>
      <c r="H144" s="467">
        <v>7</v>
      </c>
      <c r="I144" s="464">
        <v>19.109200000000001</v>
      </c>
      <c r="J144" s="465">
        <v>-14.515525046965999</v>
      </c>
      <c r="K144" s="472">
        <v>0.33151299580100002</v>
      </c>
    </row>
    <row r="145" spans="1:11" ht="14.45" customHeight="1" thickBot="1" x14ac:dyDescent="0.25">
      <c r="A145" s="481" t="s">
        <v>403</v>
      </c>
      <c r="B145" s="459">
        <v>0.263101171473</v>
      </c>
      <c r="C145" s="459">
        <v>33.828000000000003</v>
      </c>
      <c r="D145" s="460">
        <v>33.564898828525997</v>
      </c>
      <c r="E145" s="461">
        <v>128.57411394463099</v>
      </c>
      <c r="F145" s="459">
        <v>39.359513808259997</v>
      </c>
      <c r="G145" s="460">
        <v>22.959716388151001</v>
      </c>
      <c r="H145" s="462">
        <v>0</v>
      </c>
      <c r="I145" s="459">
        <v>0</v>
      </c>
      <c r="J145" s="460">
        <v>-22.959716388151001</v>
      </c>
      <c r="K145" s="463">
        <v>0</v>
      </c>
    </row>
    <row r="146" spans="1:11" ht="14.45" customHeight="1" thickBot="1" x14ac:dyDescent="0.25">
      <c r="A146" s="481" t="s">
        <v>404</v>
      </c>
      <c r="B146" s="459">
        <v>2.846120438876</v>
      </c>
      <c r="C146" s="459">
        <v>1.8264</v>
      </c>
      <c r="D146" s="460">
        <v>-1.0197204388759999</v>
      </c>
      <c r="E146" s="461">
        <v>0.641715640368</v>
      </c>
      <c r="F146" s="459">
        <v>1.8727266245950001</v>
      </c>
      <c r="G146" s="460">
        <v>1.0924238643469999</v>
      </c>
      <c r="H146" s="462">
        <v>0</v>
      </c>
      <c r="I146" s="459">
        <v>10.755000000000001</v>
      </c>
      <c r="J146" s="460">
        <v>9.6625761356519995</v>
      </c>
      <c r="K146" s="463">
        <v>5.7429631526299998</v>
      </c>
    </row>
    <row r="147" spans="1:11" ht="14.45" customHeight="1" thickBot="1" x14ac:dyDescent="0.25">
      <c r="A147" s="481" t="s">
        <v>405</v>
      </c>
      <c r="B147" s="459">
        <v>22.882041166322001</v>
      </c>
      <c r="C147" s="459">
        <v>17.255400000000002</v>
      </c>
      <c r="D147" s="460">
        <v>-5.626641166322</v>
      </c>
      <c r="E147" s="461">
        <v>0.75410230558400004</v>
      </c>
      <c r="F147" s="459">
        <v>16.410145361944</v>
      </c>
      <c r="G147" s="460">
        <v>9.5725847944669997</v>
      </c>
      <c r="H147" s="462">
        <v>7</v>
      </c>
      <c r="I147" s="459">
        <v>8.3542000000000005</v>
      </c>
      <c r="J147" s="460">
        <v>-1.2183847944670001</v>
      </c>
      <c r="K147" s="463">
        <v>0.50908750749800002</v>
      </c>
    </row>
    <row r="148" spans="1:11" ht="14.45" customHeight="1" thickBot="1" x14ac:dyDescent="0.25">
      <c r="A148" s="480" t="s">
        <v>406</v>
      </c>
      <c r="B148" s="464">
        <v>37.038982367144001</v>
      </c>
      <c r="C148" s="464">
        <v>85.891350000000003</v>
      </c>
      <c r="D148" s="465">
        <v>48.852367632855</v>
      </c>
      <c r="E148" s="471">
        <v>2.318944649953</v>
      </c>
      <c r="F148" s="464">
        <v>0</v>
      </c>
      <c r="G148" s="465">
        <v>0</v>
      </c>
      <c r="H148" s="467">
        <v>0</v>
      </c>
      <c r="I148" s="464">
        <v>0</v>
      </c>
      <c r="J148" s="465">
        <v>0</v>
      </c>
      <c r="K148" s="468" t="s">
        <v>266</v>
      </c>
    </row>
    <row r="149" spans="1:11" ht="14.45" customHeight="1" thickBot="1" x14ac:dyDescent="0.25">
      <c r="A149" s="481" t="s">
        <v>407</v>
      </c>
      <c r="B149" s="459">
        <v>37.038982367144001</v>
      </c>
      <c r="C149" s="459">
        <v>85.891350000000003</v>
      </c>
      <c r="D149" s="460">
        <v>48.852367632855</v>
      </c>
      <c r="E149" s="461">
        <v>2.318944649953</v>
      </c>
      <c r="F149" s="459">
        <v>0</v>
      </c>
      <c r="G149" s="460">
        <v>0</v>
      </c>
      <c r="H149" s="462">
        <v>0</v>
      </c>
      <c r="I149" s="459">
        <v>0</v>
      </c>
      <c r="J149" s="460">
        <v>0</v>
      </c>
      <c r="K149" s="470" t="s">
        <v>266</v>
      </c>
    </row>
    <row r="150" spans="1:11" ht="14.45" customHeight="1" thickBot="1" x14ac:dyDescent="0.25">
      <c r="A150" s="483" t="s">
        <v>408</v>
      </c>
      <c r="B150" s="459">
        <v>4.7208109027459999</v>
      </c>
      <c r="C150" s="459">
        <v>240.96913000000001</v>
      </c>
      <c r="D150" s="460">
        <v>236.24831909725401</v>
      </c>
      <c r="E150" s="461">
        <v>51.044012345384999</v>
      </c>
      <c r="F150" s="459">
        <v>0</v>
      </c>
      <c r="G150" s="460">
        <v>0</v>
      </c>
      <c r="H150" s="462">
        <v>13.656639999999999</v>
      </c>
      <c r="I150" s="459">
        <v>1.7242999999990001</v>
      </c>
      <c r="J150" s="460">
        <v>1.7242999999990001</v>
      </c>
      <c r="K150" s="470" t="s">
        <v>266</v>
      </c>
    </row>
    <row r="151" spans="1:11" ht="14.45" customHeight="1" thickBot="1" x14ac:dyDescent="0.25">
      <c r="A151" s="481" t="s">
        <v>409</v>
      </c>
      <c r="B151" s="459">
        <v>0</v>
      </c>
      <c r="C151" s="459">
        <v>0</v>
      </c>
      <c r="D151" s="460">
        <v>0</v>
      </c>
      <c r="E151" s="461">
        <v>1</v>
      </c>
      <c r="F151" s="459">
        <v>0</v>
      </c>
      <c r="G151" s="460">
        <v>0</v>
      </c>
      <c r="H151" s="462">
        <v>13.656639999999999</v>
      </c>
      <c r="I151" s="459">
        <v>1.7242999999990001</v>
      </c>
      <c r="J151" s="460">
        <v>1.7242999999990001</v>
      </c>
      <c r="K151" s="470" t="s">
        <v>266</v>
      </c>
    </row>
    <row r="152" spans="1:11" ht="14.45" customHeight="1" thickBot="1" x14ac:dyDescent="0.25">
      <c r="A152" s="481" t="s">
        <v>410</v>
      </c>
      <c r="B152" s="459">
        <v>4.7208109027459999</v>
      </c>
      <c r="C152" s="459">
        <v>70.896060000000006</v>
      </c>
      <c r="D152" s="460">
        <v>66.175249097253001</v>
      </c>
      <c r="E152" s="461">
        <v>15.017771620286</v>
      </c>
      <c r="F152" s="459">
        <v>0</v>
      </c>
      <c r="G152" s="460">
        <v>0</v>
      </c>
      <c r="H152" s="462">
        <v>0</v>
      </c>
      <c r="I152" s="459">
        <v>0</v>
      </c>
      <c r="J152" s="460">
        <v>0</v>
      </c>
      <c r="K152" s="470" t="s">
        <v>266</v>
      </c>
    </row>
    <row r="153" spans="1:11" ht="14.45" customHeight="1" thickBot="1" x14ac:dyDescent="0.25">
      <c r="A153" s="481" t="s">
        <v>411</v>
      </c>
      <c r="B153" s="459">
        <v>0</v>
      </c>
      <c r="C153" s="459">
        <v>170.07307</v>
      </c>
      <c r="D153" s="460">
        <v>170.07307</v>
      </c>
      <c r="E153" s="469" t="s">
        <v>266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70" t="s">
        <v>266</v>
      </c>
    </row>
    <row r="154" spans="1:11" ht="14.45" customHeight="1" thickBot="1" x14ac:dyDescent="0.25">
      <c r="A154" s="480" t="s">
        <v>412</v>
      </c>
      <c r="B154" s="464">
        <v>82864.176818851905</v>
      </c>
      <c r="C154" s="464">
        <v>36748.44167</v>
      </c>
      <c r="D154" s="465">
        <v>-46115.735148851898</v>
      </c>
      <c r="E154" s="471">
        <v>0.443478027306</v>
      </c>
      <c r="F154" s="464">
        <v>18833.2122735991</v>
      </c>
      <c r="G154" s="465">
        <v>10986.0404929328</v>
      </c>
      <c r="H154" s="467">
        <v>4291.8059999999996</v>
      </c>
      <c r="I154" s="464">
        <v>31517.262220000001</v>
      </c>
      <c r="J154" s="465">
        <v>20531.221727067201</v>
      </c>
      <c r="K154" s="472">
        <v>1.6734937068689999</v>
      </c>
    </row>
    <row r="155" spans="1:11" ht="14.45" customHeight="1" thickBot="1" x14ac:dyDescent="0.25">
      <c r="A155" s="481" t="s">
        <v>413</v>
      </c>
      <c r="B155" s="459">
        <v>33634.274548514797</v>
      </c>
      <c r="C155" s="459">
        <v>16541.192500000001</v>
      </c>
      <c r="D155" s="460">
        <v>-17093.0820485148</v>
      </c>
      <c r="E155" s="461">
        <v>0.49179572688899997</v>
      </c>
      <c r="F155" s="459">
        <v>0</v>
      </c>
      <c r="G155" s="460">
        <v>0</v>
      </c>
      <c r="H155" s="462">
        <v>0</v>
      </c>
      <c r="I155" s="459">
        <v>0</v>
      </c>
      <c r="J155" s="460">
        <v>0</v>
      </c>
      <c r="K155" s="470" t="s">
        <v>266</v>
      </c>
    </row>
    <row r="156" spans="1:11" ht="14.45" customHeight="1" thickBot="1" x14ac:dyDescent="0.25">
      <c r="A156" s="481" t="s">
        <v>414</v>
      </c>
      <c r="B156" s="459">
        <v>49229.902270337101</v>
      </c>
      <c r="C156" s="459">
        <v>20207.249169999999</v>
      </c>
      <c r="D156" s="460">
        <v>-29022.653100337098</v>
      </c>
      <c r="E156" s="461">
        <v>0.41046697714399999</v>
      </c>
      <c r="F156" s="459">
        <v>18833.2122735991</v>
      </c>
      <c r="G156" s="460">
        <v>10986.0404929328</v>
      </c>
      <c r="H156" s="462">
        <v>4291.8059999999996</v>
      </c>
      <c r="I156" s="459">
        <v>31517.262220000001</v>
      </c>
      <c r="J156" s="460">
        <v>20531.221727067201</v>
      </c>
      <c r="K156" s="463">
        <v>1.6734937068689999</v>
      </c>
    </row>
    <row r="157" spans="1:11" ht="14.45" customHeight="1" thickBot="1" x14ac:dyDescent="0.25">
      <c r="A157" s="480" t="s">
        <v>415</v>
      </c>
      <c r="B157" s="464">
        <v>0</v>
      </c>
      <c r="C157" s="464">
        <v>6105.9841200000001</v>
      </c>
      <c r="D157" s="465">
        <v>6105.9841200000001</v>
      </c>
      <c r="E157" s="466" t="s">
        <v>266</v>
      </c>
      <c r="F157" s="464">
        <v>0</v>
      </c>
      <c r="G157" s="465">
        <v>0</v>
      </c>
      <c r="H157" s="467">
        <v>-17.35773</v>
      </c>
      <c r="I157" s="464">
        <v>2997.7829299999999</v>
      </c>
      <c r="J157" s="465">
        <v>2997.7829299999999</v>
      </c>
      <c r="K157" s="468" t="s">
        <v>266</v>
      </c>
    </row>
    <row r="158" spans="1:11" ht="14.45" customHeight="1" thickBot="1" x14ac:dyDescent="0.25">
      <c r="A158" s="481" t="s">
        <v>416</v>
      </c>
      <c r="B158" s="459">
        <v>0</v>
      </c>
      <c r="C158" s="459">
        <v>1737.48748</v>
      </c>
      <c r="D158" s="460">
        <v>1737.48748</v>
      </c>
      <c r="E158" s="469" t="s">
        <v>266</v>
      </c>
      <c r="F158" s="459">
        <v>0</v>
      </c>
      <c r="G158" s="460">
        <v>0</v>
      </c>
      <c r="H158" s="462">
        <v>0</v>
      </c>
      <c r="I158" s="459">
        <v>0</v>
      </c>
      <c r="J158" s="460">
        <v>0</v>
      </c>
      <c r="K158" s="470" t="s">
        <v>266</v>
      </c>
    </row>
    <row r="159" spans="1:11" ht="14.45" customHeight="1" thickBot="1" x14ac:dyDescent="0.25">
      <c r="A159" s="481" t="s">
        <v>417</v>
      </c>
      <c r="B159" s="459">
        <v>0</v>
      </c>
      <c r="C159" s="459">
        <v>4368.4966400000003</v>
      </c>
      <c r="D159" s="460">
        <v>4368.4966400000003</v>
      </c>
      <c r="E159" s="469" t="s">
        <v>266</v>
      </c>
      <c r="F159" s="459">
        <v>0</v>
      </c>
      <c r="G159" s="460">
        <v>0</v>
      </c>
      <c r="H159" s="462">
        <v>-17.35773</v>
      </c>
      <c r="I159" s="459">
        <v>2997.7829299999999</v>
      </c>
      <c r="J159" s="460">
        <v>2997.7829299999999</v>
      </c>
      <c r="K159" s="470" t="s">
        <v>266</v>
      </c>
    </row>
    <row r="160" spans="1:11" ht="14.45" customHeight="1" thickBot="1" x14ac:dyDescent="0.25">
      <c r="A160" s="478" t="s">
        <v>418</v>
      </c>
      <c r="B160" s="459">
        <v>34.502118916157997</v>
      </c>
      <c r="C160" s="459">
        <v>18.263660000000002</v>
      </c>
      <c r="D160" s="460">
        <v>-16.238458916157999</v>
      </c>
      <c r="E160" s="461">
        <v>0.52934893779600001</v>
      </c>
      <c r="F160" s="459">
        <v>0</v>
      </c>
      <c r="G160" s="460">
        <v>0</v>
      </c>
      <c r="H160" s="462">
        <v>0</v>
      </c>
      <c r="I160" s="459">
        <v>7.42943</v>
      </c>
      <c r="J160" s="460">
        <v>7.42943</v>
      </c>
      <c r="K160" s="470" t="s">
        <v>266</v>
      </c>
    </row>
    <row r="161" spans="1:11" ht="14.45" customHeight="1" thickBot="1" x14ac:dyDescent="0.25">
      <c r="A161" s="479" t="s">
        <v>419</v>
      </c>
      <c r="B161" s="459">
        <v>0</v>
      </c>
      <c r="C161" s="459">
        <v>9.9999999999989999</v>
      </c>
      <c r="D161" s="460">
        <v>9.9999999999989999</v>
      </c>
      <c r="E161" s="469" t="s">
        <v>266</v>
      </c>
      <c r="F161" s="459">
        <v>0</v>
      </c>
      <c r="G161" s="460">
        <v>0</v>
      </c>
      <c r="H161" s="462">
        <v>0</v>
      </c>
      <c r="I161" s="459">
        <v>5</v>
      </c>
      <c r="J161" s="460">
        <v>5</v>
      </c>
      <c r="K161" s="470" t="s">
        <v>266</v>
      </c>
    </row>
    <row r="162" spans="1:11" ht="14.45" customHeight="1" thickBot="1" x14ac:dyDescent="0.25">
      <c r="A162" s="480" t="s">
        <v>420</v>
      </c>
      <c r="B162" s="464">
        <v>0</v>
      </c>
      <c r="C162" s="464">
        <v>9.9999999999989999</v>
      </c>
      <c r="D162" s="465">
        <v>9.9999999999989999</v>
      </c>
      <c r="E162" s="466" t="s">
        <v>266</v>
      </c>
      <c r="F162" s="464">
        <v>0</v>
      </c>
      <c r="G162" s="465">
        <v>0</v>
      </c>
      <c r="H162" s="467">
        <v>0</v>
      </c>
      <c r="I162" s="464">
        <v>5</v>
      </c>
      <c r="J162" s="465">
        <v>5</v>
      </c>
      <c r="K162" s="468" t="s">
        <v>266</v>
      </c>
    </row>
    <row r="163" spans="1:11" ht="14.45" customHeight="1" thickBot="1" x14ac:dyDescent="0.25">
      <c r="A163" s="481" t="s">
        <v>421</v>
      </c>
      <c r="B163" s="459">
        <v>0</v>
      </c>
      <c r="C163" s="459">
        <v>9.9999999999989999</v>
      </c>
      <c r="D163" s="460">
        <v>9.9999999999989999</v>
      </c>
      <c r="E163" s="469" t="s">
        <v>266</v>
      </c>
      <c r="F163" s="459">
        <v>0</v>
      </c>
      <c r="G163" s="460">
        <v>0</v>
      </c>
      <c r="H163" s="462">
        <v>0</v>
      </c>
      <c r="I163" s="459">
        <v>5</v>
      </c>
      <c r="J163" s="460">
        <v>5</v>
      </c>
      <c r="K163" s="470" t="s">
        <v>266</v>
      </c>
    </row>
    <row r="164" spans="1:11" ht="14.45" customHeight="1" thickBot="1" x14ac:dyDescent="0.25">
      <c r="A164" s="484" t="s">
        <v>422</v>
      </c>
      <c r="B164" s="464">
        <v>34.502118916157997</v>
      </c>
      <c r="C164" s="464">
        <v>8.2636599999999998</v>
      </c>
      <c r="D164" s="465">
        <v>-26.238458916157999</v>
      </c>
      <c r="E164" s="471">
        <v>0.23951166651700001</v>
      </c>
      <c r="F164" s="464">
        <v>0</v>
      </c>
      <c r="G164" s="465">
        <v>0</v>
      </c>
      <c r="H164" s="467">
        <v>0</v>
      </c>
      <c r="I164" s="464">
        <v>2.42943</v>
      </c>
      <c r="J164" s="465">
        <v>2.42943</v>
      </c>
      <c r="K164" s="468" t="s">
        <v>266</v>
      </c>
    </row>
    <row r="165" spans="1:11" ht="14.45" customHeight="1" thickBot="1" x14ac:dyDescent="0.25">
      <c r="A165" s="480" t="s">
        <v>423</v>
      </c>
      <c r="B165" s="464">
        <v>0</v>
      </c>
      <c r="C165" s="464">
        <v>-8.0000000000000004E-4</v>
      </c>
      <c r="D165" s="465">
        <v>-8.0000000000000004E-4</v>
      </c>
      <c r="E165" s="466" t="s">
        <v>266</v>
      </c>
      <c r="F165" s="464">
        <v>0</v>
      </c>
      <c r="G165" s="465">
        <v>0</v>
      </c>
      <c r="H165" s="467">
        <v>0</v>
      </c>
      <c r="I165" s="464">
        <v>-2.9E-4</v>
      </c>
      <c r="J165" s="465">
        <v>-2.9E-4</v>
      </c>
      <c r="K165" s="468" t="s">
        <v>266</v>
      </c>
    </row>
    <row r="166" spans="1:11" ht="14.45" customHeight="1" thickBot="1" x14ac:dyDescent="0.25">
      <c r="A166" s="481" t="s">
        <v>424</v>
      </c>
      <c r="B166" s="459">
        <v>0</v>
      </c>
      <c r="C166" s="459">
        <v>-8.0000000000000004E-4</v>
      </c>
      <c r="D166" s="460">
        <v>-8.0000000000000004E-4</v>
      </c>
      <c r="E166" s="469" t="s">
        <v>266</v>
      </c>
      <c r="F166" s="459">
        <v>0</v>
      </c>
      <c r="G166" s="460">
        <v>0</v>
      </c>
      <c r="H166" s="462">
        <v>0</v>
      </c>
      <c r="I166" s="459">
        <v>-2.9E-4</v>
      </c>
      <c r="J166" s="460">
        <v>-2.9E-4</v>
      </c>
      <c r="K166" s="470" t="s">
        <v>266</v>
      </c>
    </row>
    <row r="167" spans="1:11" ht="14.45" customHeight="1" thickBot="1" x14ac:dyDescent="0.25">
      <c r="A167" s="480" t="s">
        <v>425</v>
      </c>
      <c r="B167" s="464">
        <v>34.502118916157997</v>
      </c>
      <c r="C167" s="464">
        <v>8.2644599999999997</v>
      </c>
      <c r="D167" s="465">
        <v>-26.237658916158001</v>
      </c>
      <c r="E167" s="471">
        <v>0.239534853499</v>
      </c>
      <c r="F167" s="464">
        <v>0</v>
      </c>
      <c r="G167" s="465">
        <v>0</v>
      </c>
      <c r="H167" s="467">
        <v>0</v>
      </c>
      <c r="I167" s="464">
        <v>2.4297200000000001</v>
      </c>
      <c r="J167" s="465">
        <v>2.4297200000000001</v>
      </c>
      <c r="K167" s="468" t="s">
        <v>266</v>
      </c>
    </row>
    <row r="168" spans="1:11" ht="14.45" customHeight="1" thickBot="1" x14ac:dyDescent="0.25">
      <c r="A168" s="481" t="s">
        <v>426</v>
      </c>
      <c r="B168" s="459">
        <v>34.502118916157997</v>
      </c>
      <c r="C168" s="459">
        <v>8.2644599999999997</v>
      </c>
      <c r="D168" s="460">
        <v>-26.237658916158001</v>
      </c>
      <c r="E168" s="461">
        <v>0.239534853499</v>
      </c>
      <c r="F168" s="459">
        <v>0</v>
      </c>
      <c r="G168" s="460">
        <v>0</v>
      </c>
      <c r="H168" s="462">
        <v>0</v>
      </c>
      <c r="I168" s="459">
        <v>2.4297200000000001</v>
      </c>
      <c r="J168" s="460">
        <v>2.4297200000000001</v>
      </c>
      <c r="K168" s="470" t="s">
        <v>266</v>
      </c>
    </row>
    <row r="169" spans="1:11" ht="14.45" customHeight="1" thickBot="1" x14ac:dyDescent="0.25">
      <c r="A169" s="478" t="s">
        <v>427</v>
      </c>
      <c r="B169" s="459">
        <v>0</v>
      </c>
      <c r="C169" s="459">
        <v>0.78434999999999999</v>
      </c>
      <c r="D169" s="460">
        <v>0.78434999999999999</v>
      </c>
      <c r="E169" s="469" t="s">
        <v>266</v>
      </c>
      <c r="F169" s="459">
        <v>0</v>
      </c>
      <c r="G169" s="460">
        <v>0</v>
      </c>
      <c r="H169" s="462">
        <v>0.16198000000000001</v>
      </c>
      <c r="I169" s="459">
        <v>0.16198000000000001</v>
      </c>
      <c r="J169" s="460">
        <v>0.16198000000000001</v>
      </c>
      <c r="K169" s="470" t="s">
        <v>266</v>
      </c>
    </row>
    <row r="170" spans="1:11" ht="14.45" customHeight="1" thickBot="1" x14ac:dyDescent="0.25">
      <c r="A170" s="484" t="s">
        <v>428</v>
      </c>
      <c r="B170" s="464">
        <v>0</v>
      </c>
      <c r="C170" s="464">
        <v>0.78434999999999999</v>
      </c>
      <c r="D170" s="465">
        <v>0.78434999999999999</v>
      </c>
      <c r="E170" s="466" t="s">
        <v>266</v>
      </c>
      <c r="F170" s="464">
        <v>0</v>
      </c>
      <c r="G170" s="465">
        <v>0</v>
      </c>
      <c r="H170" s="467">
        <v>0.16198000000000001</v>
      </c>
      <c r="I170" s="464">
        <v>0.16198000000000001</v>
      </c>
      <c r="J170" s="465">
        <v>0.16198000000000001</v>
      </c>
      <c r="K170" s="468" t="s">
        <v>266</v>
      </c>
    </row>
    <row r="171" spans="1:11" ht="14.45" customHeight="1" thickBot="1" x14ac:dyDescent="0.25">
      <c r="A171" s="480" t="s">
        <v>429</v>
      </c>
      <c r="B171" s="464">
        <v>0</v>
      </c>
      <c r="C171" s="464">
        <v>0.78434999999999999</v>
      </c>
      <c r="D171" s="465">
        <v>0.78434999999999999</v>
      </c>
      <c r="E171" s="466" t="s">
        <v>266</v>
      </c>
      <c r="F171" s="464">
        <v>0</v>
      </c>
      <c r="G171" s="465">
        <v>0</v>
      </c>
      <c r="H171" s="467">
        <v>0.16198000000000001</v>
      </c>
      <c r="I171" s="464">
        <v>0.16198000000000001</v>
      </c>
      <c r="J171" s="465">
        <v>0.16198000000000001</v>
      </c>
      <c r="K171" s="468" t="s">
        <v>266</v>
      </c>
    </row>
    <row r="172" spans="1:11" ht="14.45" customHeight="1" thickBot="1" x14ac:dyDescent="0.25">
      <c r="A172" s="481" t="s">
        <v>430</v>
      </c>
      <c r="B172" s="459">
        <v>0</v>
      </c>
      <c r="C172" s="459">
        <v>0.78434999999999999</v>
      </c>
      <c r="D172" s="460">
        <v>0.78434999999999999</v>
      </c>
      <c r="E172" s="469" t="s">
        <v>266</v>
      </c>
      <c r="F172" s="459">
        <v>0</v>
      </c>
      <c r="G172" s="460">
        <v>0</v>
      </c>
      <c r="H172" s="462">
        <v>0.16198000000000001</v>
      </c>
      <c r="I172" s="459">
        <v>0.16198000000000001</v>
      </c>
      <c r="J172" s="460">
        <v>0.16198000000000001</v>
      </c>
      <c r="K172" s="470" t="s">
        <v>266</v>
      </c>
    </row>
    <row r="173" spans="1:11" ht="14.45" customHeight="1" thickBot="1" x14ac:dyDescent="0.25">
      <c r="A173" s="477" t="s">
        <v>431</v>
      </c>
      <c r="B173" s="459">
        <v>3186.8240487186699</v>
      </c>
      <c r="C173" s="459">
        <v>3280.9645500000001</v>
      </c>
      <c r="D173" s="460">
        <v>94.140501281325996</v>
      </c>
      <c r="E173" s="461">
        <v>1.029540539371</v>
      </c>
      <c r="F173" s="459">
        <v>3362.57291813335</v>
      </c>
      <c r="G173" s="460">
        <v>1961.5008689111201</v>
      </c>
      <c r="H173" s="462">
        <v>324.22453999999999</v>
      </c>
      <c r="I173" s="459">
        <v>2119.3091399999998</v>
      </c>
      <c r="J173" s="460">
        <v>157.808271088878</v>
      </c>
      <c r="K173" s="463">
        <v>0.63026414343899995</v>
      </c>
    </row>
    <row r="174" spans="1:11" ht="14.45" customHeight="1" thickBot="1" x14ac:dyDescent="0.25">
      <c r="A174" s="482" t="s">
        <v>432</v>
      </c>
      <c r="B174" s="464">
        <v>3186.8240487186699</v>
      </c>
      <c r="C174" s="464">
        <v>3280.9645500000001</v>
      </c>
      <c r="D174" s="465">
        <v>94.140501281325996</v>
      </c>
      <c r="E174" s="471">
        <v>1.029540539371</v>
      </c>
      <c r="F174" s="464">
        <v>3362.57291813335</v>
      </c>
      <c r="G174" s="465">
        <v>1961.5008689111201</v>
      </c>
      <c r="H174" s="467">
        <v>324.22453999999999</v>
      </c>
      <c r="I174" s="464">
        <v>2119.3091399999998</v>
      </c>
      <c r="J174" s="465">
        <v>157.808271088878</v>
      </c>
      <c r="K174" s="472">
        <v>0.63026414343899995</v>
      </c>
    </row>
    <row r="175" spans="1:11" ht="14.45" customHeight="1" thickBot="1" x14ac:dyDescent="0.25">
      <c r="A175" s="484" t="s">
        <v>54</v>
      </c>
      <c r="B175" s="464">
        <v>3186.8240487186699</v>
      </c>
      <c r="C175" s="464">
        <v>3280.9645500000001</v>
      </c>
      <c r="D175" s="465">
        <v>94.140501281325996</v>
      </c>
      <c r="E175" s="471">
        <v>1.029540539371</v>
      </c>
      <c r="F175" s="464">
        <v>3362.57291813335</v>
      </c>
      <c r="G175" s="465">
        <v>1961.5008689111201</v>
      </c>
      <c r="H175" s="467">
        <v>324.22453999999999</v>
      </c>
      <c r="I175" s="464">
        <v>2119.3091399999998</v>
      </c>
      <c r="J175" s="465">
        <v>157.808271088878</v>
      </c>
      <c r="K175" s="472">
        <v>0.63026414343899995</v>
      </c>
    </row>
    <row r="176" spans="1:11" ht="14.45" customHeight="1" thickBot="1" x14ac:dyDescent="0.25">
      <c r="A176" s="483" t="s">
        <v>433</v>
      </c>
      <c r="B176" s="459">
        <v>0</v>
      </c>
      <c r="C176" s="459">
        <v>0.4425</v>
      </c>
      <c r="D176" s="460">
        <v>0.4425</v>
      </c>
      <c r="E176" s="469" t="s">
        <v>289</v>
      </c>
      <c r="F176" s="459">
        <v>0</v>
      </c>
      <c r="G176" s="460">
        <v>0</v>
      </c>
      <c r="H176" s="462">
        <v>0</v>
      </c>
      <c r="I176" s="459">
        <v>9.826E-2</v>
      </c>
      <c r="J176" s="460">
        <v>9.826E-2</v>
      </c>
      <c r="K176" s="470" t="s">
        <v>289</v>
      </c>
    </row>
    <row r="177" spans="1:11" ht="14.45" customHeight="1" thickBot="1" x14ac:dyDescent="0.25">
      <c r="A177" s="481" t="s">
        <v>434</v>
      </c>
      <c r="B177" s="459">
        <v>0</v>
      </c>
      <c r="C177" s="459">
        <v>0.4425</v>
      </c>
      <c r="D177" s="460">
        <v>0.4425</v>
      </c>
      <c r="E177" s="469" t="s">
        <v>289</v>
      </c>
      <c r="F177" s="459">
        <v>0</v>
      </c>
      <c r="G177" s="460">
        <v>0</v>
      </c>
      <c r="H177" s="462">
        <v>0</v>
      </c>
      <c r="I177" s="459">
        <v>9.826E-2</v>
      </c>
      <c r="J177" s="460">
        <v>9.826E-2</v>
      </c>
      <c r="K177" s="470" t="s">
        <v>289</v>
      </c>
    </row>
    <row r="178" spans="1:11" ht="14.45" customHeight="1" thickBot="1" x14ac:dyDescent="0.25">
      <c r="A178" s="480" t="s">
        <v>435</v>
      </c>
      <c r="B178" s="464">
        <v>30.842748270925998</v>
      </c>
      <c r="C178" s="464">
        <v>23.173999999999999</v>
      </c>
      <c r="D178" s="465">
        <v>-7.6687482709259998</v>
      </c>
      <c r="E178" s="471">
        <v>0.75135976199099996</v>
      </c>
      <c r="F178" s="464">
        <v>20.285038163776999</v>
      </c>
      <c r="G178" s="465">
        <v>11.83293892887</v>
      </c>
      <c r="H178" s="467">
        <v>0.99</v>
      </c>
      <c r="I178" s="464">
        <v>11.393000000000001</v>
      </c>
      <c r="J178" s="465">
        <v>-0.43993892887000002</v>
      </c>
      <c r="K178" s="472">
        <v>0.56164548018100002</v>
      </c>
    </row>
    <row r="179" spans="1:11" ht="14.45" customHeight="1" thickBot="1" x14ac:dyDescent="0.25">
      <c r="A179" s="481" t="s">
        <v>436</v>
      </c>
      <c r="B179" s="459">
        <v>30.842748270925998</v>
      </c>
      <c r="C179" s="459">
        <v>23.173999999999999</v>
      </c>
      <c r="D179" s="460">
        <v>-7.6687482709259998</v>
      </c>
      <c r="E179" s="461">
        <v>0.75135976199099996</v>
      </c>
      <c r="F179" s="459">
        <v>20.285038163776999</v>
      </c>
      <c r="G179" s="460">
        <v>11.83293892887</v>
      </c>
      <c r="H179" s="462">
        <v>0.99</v>
      </c>
      <c r="I179" s="459">
        <v>11.393000000000001</v>
      </c>
      <c r="J179" s="460">
        <v>-0.43993892887000002</v>
      </c>
      <c r="K179" s="463">
        <v>0.56164548018100002</v>
      </c>
    </row>
    <row r="180" spans="1:11" ht="14.45" customHeight="1" thickBot="1" x14ac:dyDescent="0.25">
      <c r="A180" s="480" t="s">
        <v>437</v>
      </c>
      <c r="B180" s="464">
        <v>2.9555333374739998</v>
      </c>
      <c r="C180" s="464">
        <v>3.2582200000000001</v>
      </c>
      <c r="D180" s="465">
        <v>0.30268666252499998</v>
      </c>
      <c r="E180" s="471">
        <v>1.102413550436</v>
      </c>
      <c r="F180" s="464">
        <v>2.726390473336</v>
      </c>
      <c r="G180" s="465">
        <v>1.590394442779</v>
      </c>
      <c r="H180" s="467">
        <v>0.24401999999999999</v>
      </c>
      <c r="I180" s="464">
        <v>1.44354</v>
      </c>
      <c r="J180" s="465">
        <v>-0.14685444277900001</v>
      </c>
      <c r="K180" s="472">
        <v>0.52946927966299995</v>
      </c>
    </row>
    <row r="181" spans="1:11" ht="14.45" customHeight="1" thickBot="1" x14ac:dyDescent="0.25">
      <c r="A181" s="481" t="s">
        <v>438</v>
      </c>
      <c r="B181" s="459">
        <v>0</v>
      </c>
      <c r="C181" s="459">
        <v>0.37</v>
      </c>
      <c r="D181" s="460">
        <v>0.37</v>
      </c>
      <c r="E181" s="469" t="s">
        <v>289</v>
      </c>
      <c r="F181" s="459">
        <v>0</v>
      </c>
      <c r="G181" s="460">
        <v>0</v>
      </c>
      <c r="H181" s="462">
        <v>0</v>
      </c>
      <c r="I181" s="459">
        <v>0</v>
      </c>
      <c r="J181" s="460">
        <v>0</v>
      </c>
      <c r="K181" s="463">
        <v>7</v>
      </c>
    </row>
    <row r="182" spans="1:11" ht="14.45" customHeight="1" thickBot="1" x14ac:dyDescent="0.25">
      <c r="A182" s="481" t="s">
        <v>439</v>
      </c>
      <c r="B182" s="459">
        <v>0</v>
      </c>
      <c r="C182" s="459">
        <v>0.3216</v>
      </c>
      <c r="D182" s="460">
        <v>0.3216</v>
      </c>
      <c r="E182" s="469" t="s">
        <v>289</v>
      </c>
      <c r="F182" s="459">
        <v>0</v>
      </c>
      <c r="G182" s="460">
        <v>0</v>
      </c>
      <c r="H182" s="462">
        <v>0</v>
      </c>
      <c r="I182" s="459">
        <v>0</v>
      </c>
      <c r="J182" s="460">
        <v>0</v>
      </c>
      <c r="K182" s="463">
        <v>7</v>
      </c>
    </row>
    <row r="183" spans="1:11" ht="14.45" customHeight="1" thickBot="1" x14ac:dyDescent="0.25">
      <c r="A183" s="481" t="s">
        <v>440</v>
      </c>
      <c r="B183" s="459">
        <v>2.9555333374739998</v>
      </c>
      <c r="C183" s="459">
        <v>2.5666199999999999</v>
      </c>
      <c r="D183" s="460">
        <v>-0.38891333747399998</v>
      </c>
      <c r="E183" s="461">
        <v>0.86841179135299995</v>
      </c>
      <c r="F183" s="459">
        <v>2.726390473336</v>
      </c>
      <c r="G183" s="460">
        <v>1.590394442779</v>
      </c>
      <c r="H183" s="462">
        <v>0.24401999999999999</v>
      </c>
      <c r="I183" s="459">
        <v>1.44354</v>
      </c>
      <c r="J183" s="460">
        <v>-0.14685444277900001</v>
      </c>
      <c r="K183" s="463">
        <v>0.52946927966299995</v>
      </c>
    </row>
    <row r="184" spans="1:11" ht="14.45" customHeight="1" thickBot="1" x14ac:dyDescent="0.25">
      <c r="A184" s="483" t="s">
        <v>441</v>
      </c>
      <c r="B184" s="459">
        <v>0</v>
      </c>
      <c r="C184" s="459">
        <v>0</v>
      </c>
      <c r="D184" s="460">
        <v>0</v>
      </c>
      <c r="E184" s="461">
        <v>1</v>
      </c>
      <c r="F184" s="459">
        <v>0</v>
      </c>
      <c r="G184" s="460">
        <v>0</v>
      </c>
      <c r="H184" s="462">
        <v>9.3399999999999997E-2</v>
      </c>
      <c r="I184" s="459">
        <v>0.20416999999999999</v>
      </c>
      <c r="J184" s="460">
        <v>0.20416999999999999</v>
      </c>
      <c r="K184" s="470" t="s">
        <v>289</v>
      </c>
    </row>
    <row r="185" spans="1:11" ht="14.45" customHeight="1" thickBot="1" x14ac:dyDescent="0.25">
      <c r="A185" s="481" t="s">
        <v>442</v>
      </c>
      <c r="B185" s="459">
        <v>0</v>
      </c>
      <c r="C185" s="459">
        <v>0</v>
      </c>
      <c r="D185" s="460">
        <v>0</v>
      </c>
      <c r="E185" s="461">
        <v>1</v>
      </c>
      <c r="F185" s="459">
        <v>0</v>
      </c>
      <c r="G185" s="460">
        <v>0</v>
      </c>
      <c r="H185" s="462">
        <v>9.3399999999999997E-2</v>
      </c>
      <c r="I185" s="459">
        <v>0.20416999999999999</v>
      </c>
      <c r="J185" s="460">
        <v>0.20416999999999999</v>
      </c>
      <c r="K185" s="470" t="s">
        <v>289</v>
      </c>
    </row>
    <row r="186" spans="1:11" ht="14.45" customHeight="1" thickBot="1" x14ac:dyDescent="0.25">
      <c r="A186" s="480" t="s">
        <v>443</v>
      </c>
      <c r="B186" s="464">
        <v>25.692542087014999</v>
      </c>
      <c r="C186" s="464">
        <v>28.5059</v>
      </c>
      <c r="D186" s="465">
        <v>2.8133579129839998</v>
      </c>
      <c r="E186" s="471">
        <v>1.109500955703</v>
      </c>
      <c r="F186" s="464">
        <v>29.720706824592</v>
      </c>
      <c r="G186" s="465">
        <v>17.337078981011999</v>
      </c>
      <c r="H186" s="467">
        <v>0</v>
      </c>
      <c r="I186" s="464">
        <v>7.5845799999999999</v>
      </c>
      <c r="J186" s="465">
        <v>-9.7524989810119997</v>
      </c>
      <c r="K186" s="472">
        <v>0.255195142052</v>
      </c>
    </row>
    <row r="187" spans="1:11" ht="14.45" customHeight="1" thickBot="1" x14ac:dyDescent="0.25">
      <c r="A187" s="481" t="s">
        <v>444</v>
      </c>
      <c r="B187" s="459">
        <v>25.692542087014999</v>
      </c>
      <c r="C187" s="459">
        <v>28.5059</v>
      </c>
      <c r="D187" s="460">
        <v>2.8133579129839998</v>
      </c>
      <c r="E187" s="461">
        <v>1.109500955703</v>
      </c>
      <c r="F187" s="459">
        <v>29.720706824592</v>
      </c>
      <c r="G187" s="460">
        <v>17.337078981011999</v>
      </c>
      <c r="H187" s="462">
        <v>0</v>
      </c>
      <c r="I187" s="459">
        <v>7.5845799999999999</v>
      </c>
      <c r="J187" s="460">
        <v>-9.7524989810119997</v>
      </c>
      <c r="K187" s="463">
        <v>0.255195142052</v>
      </c>
    </row>
    <row r="188" spans="1:11" ht="14.45" customHeight="1" thickBot="1" x14ac:dyDescent="0.25">
      <c r="A188" s="480" t="s">
        <v>445</v>
      </c>
      <c r="B188" s="464">
        <v>0</v>
      </c>
      <c r="C188" s="464">
        <v>0.45200000000000001</v>
      </c>
      <c r="D188" s="465">
        <v>0.45200000000000001</v>
      </c>
      <c r="E188" s="466" t="s">
        <v>289</v>
      </c>
      <c r="F188" s="464">
        <v>0</v>
      </c>
      <c r="G188" s="465">
        <v>0</v>
      </c>
      <c r="H188" s="467">
        <v>5.6000000000000001E-2</v>
      </c>
      <c r="I188" s="464">
        <v>0.39200000000000002</v>
      </c>
      <c r="J188" s="465">
        <v>0.39200000000000002</v>
      </c>
      <c r="K188" s="468" t="s">
        <v>289</v>
      </c>
    </row>
    <row r="189" spans="1:11" ht="14.45" customHeight="1" thickBot="1" x14ac:dyDescent="0.25">
      <c r="A189" s="481" t="s">
        <v>446</v>
      </c>
      <c r="B189" s="459">
        <v>0</v>
      </c>
      <c r="C189" s="459">
        <v>0.45200000000000001</v>
      </c>
      <c r="D189" s="460">
        <v>0.45200000000000001</v>
      </c>
      <c r="E189" s="469" t="s">
        <v>289</v>
      </c>
      <c r="F189" s="459">
        <v>0</v>
      </c>
      <c r="G189" s="460">
        <v>0</v>
      </c>
      <c r="H189" s="462">
        <v>5.6000000000000001E-2</v>
      </c>
      <c r="I189" s="459">
        <v>0.39200000000000002</v>
      </c>
      <c r="J189" s="460">
        <v>0.39200000000000002</v>
      </c>
      <c r="K189" s="470" t="s">
        <v>289</v>
      </c>
    </row>
    <row r="190" spans="1:11" ht="14.45" customHeight="1" thickBot="1" x14ac:dyDescent="0.25">
      <c r="A190" s="480" t="s">
        <v>447</v>
      </c>
      <c r="B190" s="464">
        <v>1246.84697830854</v>
      </c>
      <c r="C190" s="464">
        <v>1044.2982199999999</v>
      </c>
      <c r="D190" s="465">
        <v>-202.548758308543</v>
      </c>
      <c r="E190" s="471">
        <v>0.83755122975600005</v>
      </c>
      <c r="F190" s="464">
        <v>1402.17931505212</v>
      </c>
      <c r="G190" s="465">
        <v>817.937933780403</v>
      </c>
      <c r="H190" s="467">
        <v>84.450530000000001</v>
      </c>
      <c r="I190" s="464">
        <v>759.04</v>
      </c>
      <c r="J190" s="465">
        <v>-58.897933780401999</v>
      </c>
      <c r="K190" s="472">
        <v>0.54132876719199996</v>
      </c>
    </row>
    <row r="191" spans="1:11" ht="14.45" customHeight="1" thickBot="1" x14ac:dyDescent="0.25">
      <c r="A191" s="481" t="s">
        <v>448</v>
      </c>
      <c r="B191" s="459">
        <v>1246.84697830854</v>
      </c>
      <c r="C191" s="459">
        <v>1044.2982199999999</v>
      </c>
      <c r="D191" s="460">
        <v>-202.548758308543</v>
      </c>
      <c r="E191" s="461">
        <v>0.83755122975600005</v>
      </c>
      <c r="F191" s="459">
        <v>1402.17931505212</v>
      </c>
      <c r="G191" s="460">
        <v>817.937933780403</v>
      </c>
      <c r="H191" s="462">
        <v>84.450530000000001</v>
      </c>
      <c r="I191" s="459">
        <v>759.04</v>
      </c>
      <c r="J191" s="460">
        <v>-58.897933780401999</v>
      </c>
      <c r="K191" s="463">
        <v>0.54132876719199996</v>
      </c>
    </row>
    <row r="192" spans="1:11" ht="14.45" customHeight="1" thickBot="1" x14ac:dyDescent="0.25">
      <c r="A192" s="480" t="s">
        <v>449</v>
      </c>
      <c r="B192" s="464">
        <v>0</v>
      </c>
      <c r="C192" s="464">
        <v>0.35637000000000002</v>
      </c>
      <c r="D192" s="465">
        <v>0.35637000000000002</v>
      </c>
      <c r="E192" s="466" t="s">
        <v>289</v>
      </c>
      <c r="F192" s="464">
        <v>0</v>
      </c>
      <c r="G192" s="465">
        <v>0</v>
      </c>
      <c r="H192" s="467">
        <v>0</v>
      </c>
      <c r="I192" s="464">
        <v>0</v>
      </c>
      <c r="J192" s="465">
        <v>0</v>
      </c>
      <c r="K192" s="472">
        <v>7</v>
      </c>
    </row>
    <row r="193" spans="1:11" ht="14.45" customHeight="1" thickBot="1" x14ac:dyDescent="0.25">
      <c r="A193" s="481" t="s">
        <v>450</v>
      </c>
      <c r="B193" s="459">
        <v>0</v>
      </c>
      <c r="C193" s="459">
        <v>0.35637000000000002</v>
      </c>
      <c r="D193" s="460">
        <v>0.35637000000000002</v>
      </c>
      <c r="E193" s="469" t="s">
        <v>289</v>
      </c>
      <c r="F193" s="459">
        <v>0</v>
      </c>
      <c r="G193" s="460">
        <v>0</v>
      </c>
      <c r="H193" s="462">
        <v>0</v>
      </c>
      <c r="I193" s="459">
        <v>0</v>
      </c>
      <c r="J193" s="460">
        <v>0</v>
      </c>
      <c r="K193" s="463">
        <v>7</v>
      </c>
    </row>
    <row r="194" spans="1:11" ht="14.45" customHeight="1" thickBot="1" x14ac:dyDescent="0.25">
      <c r="A194" s="480" t="s">
        <v>451</v>
      </c>
      <c r="B194" s="464">
        <v>1880.48624671471</v>
      </c>
      <c r="C194" s="464">
        <v>2180.4773399999999</v>
      </c>
      <c r="D194" s="465">
        <v>299.99109328528698</v>
      </c>
      <c r="E194" s="471">
        <v>1.159528469729</v>
      </c>
      <c r="F194" s="464">
        <v>1907.66146761953</v>
      </c>
      <c r="G194" s="465">
        <v>1112.8025227780599</v>
      </c>
      <c r="H194" s="467">
        <v>238.39059</v>
      </c>
      <c r="I194" s="464">
        <v>1339.1535899999999</v>
      </c>
      <c r="J194" s="465">
        <v>226.351067221943</v>
      </c>
      <c r="K194" s="472">
        <v>0.70198702061600005</v>
      </c>
    </row>
    <row r="195" spans="1:11" ht="14.45" customHeight="1" thickBot="1" x14ac:dyDescent="0.25">
      <c r="A195" s="481" t="s">
        <v>452</v>
      </c>
      <c r="B195" s="459">
        <v>1880.48624671471</v>
      </c>
      <c r="C195" s="459">
        <v>2180.4773399999999</v>
      </c>
      <c r="D195" s="460">
        <v>299.99109328528698</v>
      </c>
      <c r="E195" s="461">
        <v>1.159528469729</v>
      </c>
      <c r="F195" s="459">
        <v>1907.66146761953</v>
      </c>
      <c r="G195" s="460">
        <v>1112.8025227780599</v>
      </c>
      <c r="H195" s="462">
        <v>238.39059</v>
      </c>
      <c r="I195" s="459">
        <v>1339.1535899999999</v>
      </c>
      <c r="J195" s="460">
        <v>226.351067221943</v>
      </c>
      <c r="K195" s="463">
        <v>0.70198702061600005</v>
      </c>
    </row>
    <row r="196" spans="1:11" ht="14.45" customHeight="1" thickBot="1" x14ac:dyDescent="0.25">
      <c r="A196" s="485"/>
      <c r="B196" s="459">
        <v>52910.385178355296</v>
      </c>
      <c r="C196" s="459">
        <v>10277.03829</v>
      </c>
      <c r="D196" s="460">
        <v>-42633.3468883553</v>
      </c>
      <c r="E196" s="461">
        <v>0.19423480391100001</v>
      </c>
      <c r="F196" s="459">
        <v>-15031.3301977705</v>
      </c>
      <c r="G196" s="460">
        <v>-8768.2759486994801</v>
      </c>
      <c r="H196" s="462">
        <v>1177.7937400000001</v>
      </c>
      <c r="I196" s="459">
        <v>16509.93605</v>
      </c>
      <c r="J196" s="460">
        <v>25278.211998699499</v>
      </c>
      <c r="K196" s="463">
        <v>-1.0983682636709999</v>
      </c>
    </row>
    <row r="197" spans="1:11" ht="14.45" customHeight="1" thickBot="1" x14ac:dyDescent="0.25">
      <c r="A197" s="486" t="s">
        <v>66</v>
      </c>
      <c r="B197" s="473">
        <v>52910.385178355296</v>
      </c>
      <c r="C197" s="473">
        <v>10277.03829</v>
      </c>
      <c r="D197" s="474">
        <v>-42633.3468883553</v>
      </c>
      <c r="E197" s="475">
        <v>-1.6133831264809999</v>
      </c>
      <c r="F197" s="473">
        <v>-15031.3301977705</v>
      </c>
      <c r="G197" s="474">
        <v>-8768.2759486994801</v>
      </c>
      <c r="H197" s="473">
        <v>1177.7937400000001</v>
      </c>
      <c r="I197" s="473">
        <v>16509.93605</v>
      </c>
      <c r="J197" s="474">
        <v>25278.211998699499</v>
      </c>
      <c r="K197" s="476">
        <v>-1.0983682636709999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7607616C-199C-44EB-95A9-CC2974A0952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453</v>
      </c>
      <c r="B5" s="488" t="s">
        <v>454</v>
      </c>
      <c r="C5" s="489" t="s">
        <v>455</v>
      </c>
      <c r="D5" s="489" t="s">
        <v>455</v>
      </c>
      <c r="E5" s="489"/>
      <c r="F5" s="489" t="s">
        <v>455</v>
      </c>
      <c r="G5" s="489" t="s">
        <v>455</v>
      </c>
      <c r="H5" s="489" t="s">
        <v>455</v>
      </c>
      <c r="I5" s="490" t="s">
        <v>455</v>
      </c>
      <c r="J5" s="491" t="s">
        <v>68</v>
      </c>
    </row>
    <row r="6" spans="1:10" ht="14.45" customHeight="1" x14ac:dyDescent="0.2">
      <c r="A6" s="487" t="s">
        <v>453</v>
      </c>
      <c r="B6" s="488" t="s">
        <v>456</v>
      </c>
      <c r="C6" s="489">
        <v>18.45391</v>
      </c>
      <c r="D6" s="489">
        <v>19.288160000000001</v>
      </c>
      <c r="E6" s="489"/>
      <c r="F6" s="489">
        <v>19.698789999999999</v>
      </c>
      <c r="G6" s="489">
        <v>23.333334777832029</v>
      </c>
      <c r="H6" s="489">
        <v>-3.6345447778320299</v>
      </c>
      <c r="I6" s="490">
        <v>0.84423380487880151</v>
      </c>
      <c r="J6" s="491" t="s">
        <v>1</v>
      </c>
    </row>
    <row r="7" spans="1:10" ht="14.45" customHeight="1" x14ac:dyDescent="0.2">
      <c r="A7" s="487" t="s">
        <v>453</v>
      </c>
      <c r="B7" s="488" t="s">
        <v>457</v>
      </c>
      <c r="C7" s="489">
        <v>18.45391</v>
      </c>
      <c r="D7" s="489">
        <v>19.288160000000001</v>
      </c>
      <c r="E7" s="489"/>
      <c r="F7" s="489">
        <v>19.698789999999999</v>
      </c>
      <c r="G7" s="489">
        <v>23.333334777832029</v>
      </c>
      <c r="H7" s="489">
        <v>-3.6345447778320299</v>
      </c>
      <c r="I7" s="490">
        <v>0.84423380487880151</v>
      </c>
      <c r="J7" s="491" t="s">
        <v>458</v>
      </c>
    </row>
    <row r="9" spans="1:10" ht="14.45" customHeight="1" x14ac:dyDescent="0.2">
      <c r="A9" s="487" t="s">
        <v>453</v>
      </c>
      <c r="B9" s="488" t="s">
        <v>454</v>
      </c>
      <c r="C9" s="489" t="s">
        <v>455</v>
      </c>
      <c r="D9" s="489" t="s">
        <v>455</v>
      </c>
      <c r="E9" s="489"/>
      <c r="F9" s="489" t="s">
        <v>455</v>
      </c>
      <c r="G9" s="489" t="s">
        <v>455</v>
      </c>
      <c r="H9" s="489" t="s">
        <v>455</v>
      </c>
      <c r="I9" s="490" t="s">
        <v>455</v>
      </c>
      <c r="J9" s="491" t="s">
        <v>68</v>
      </c>
    </row>
    <row r="10" spans="1:10" ht="14.45" customHeight="1" x14ac:dyDescent="0.2">
      <c r="A10" s="487" t="s">
        <v>459</v>
      </c>
      <c r="B10" s="488" t="s">
        <v>460</v>
      </c>
      <c r="C10" s="489" t="s">
        <v>455</v>
      </c>
      <c r="D10" s="489" t="s">
        <v>455</v>
      </c>
      <c r="E10" s="489"/>
      <c r="F10" s="489" t="s">
        <v>455</v>
      </c>
      <c r="G10" s="489" t="s">
        <v>455</v>
      </c>
      <c r="H10" s="489" t="s">
        <v>455</v>
      </c>
      <c r="I10" s="490" t="s">
        <v>455</v>
      </c>
      <c r="J10" s="491" t="s">
        <v>0</v>
      </c>
    </row>
    <row r="11" spans="1:10" ht="14.45" customHeight="1" x14ac:dyDescent="0.2">
      <c r="A11" s="487" t="s">
        <v>459</v>
      </c>
      <c r="B11" s="488" t="s">
        <v>456</v>
      </c>
      <c r="C11" s="489">
        <v>0.54461999999999999</v>
      </c>
      <c r="D11" s="489">
        <v>0.26208999999999999</v>
      </c>
      <c r="E11" s="489"/>
      <c r="F11" s="489">
        <v>0.41872999999999999</v>
      </c>
      <c r="G11" s="489">
        <v>0</v>
      </c>
      <c r="H11" s="489">
        <v>0.41872999999999999</v>
      </c>
      <c r="I11" s="490" t="s">
        <v>455</v>
      </c>
      <c r="J11" s="491" t="s">
        <v>1</v>
      </c>
    </row>
    <row r="12" spans="1:10" ht="14.45" customHeight="1" x14ac:dyDescent="0.2">
      <c r="A12" s="487" t="s">
        <v>459</v>
      </c>
      <c r="B12" s="488" t="s">
        <v>461</v>
      </c>
      <c r="C12" s="489">
        <v>0.54461999999999999</v>
      </c>
      <c r="D12" s="489">
        <v>0.26208999999999999</v>
      </c>
      <c r="E12" s="489"/>
      <c r="F12" s="489">
        <v>0.41872999999999999</v>
      </c>
      <c r="G12" s="489">
        <v>0</v>
      </c>
      <c r="H12" s="489">
        <v>0.41872999999999999</v>
      </c>
      <c r="I12" s="490" t="s">
        <v>455</v>
      </c>
      <c r="J12" s="491" t="s">
        <v>462</v>
      </c>
    </row>
    <row r="13" spans="1:10" ht="14.45" customHeight="1" x14ac:dyDescent="0.2">
      <c r="A13" s="487" t="s">
        <v>455</v>
      </c>
      <c r="B13" s="488" t="s">
        <v>455</v>
      </c>
      <c r="C13" s="489" t="s">
        <v>455</v>
      </c>
      <c r="D13" s="489" t="s">
        <v>455</v>
      </c>
      <c r="E13" s="489"/>
      <c r="F13" s="489" t="s">
        <v>455</v>
      </c>
      <c r="G13" s="489" t="s">
        <v>455</v>
      </c>
      <c r="H13" s="489" t="s">
        <v>455</v>
      </c>
      <c r="I13" s="490" t="s">
        <v>455</v>
      </c>
      <c r="J13" s="491" t="s">
        <v>463</v>
      </c>
    </row>
    <row r="14" spans="1:10" ht="14.45" customHeight="1" x14ac:dyDescent="0.2">
      <c r="A14" s="487" t="s">
        <v>464</v>
      </c>
      <c r="B14" s="488" t="s">
        <v>465</v>
      </c>
      <c r="C14" s="489" t="s">
        <v>455</v>
      </c>
      <c r="D14" s="489" t="s">
        <v>455</v>
      </c>
      <c r="E14" s="489"/>
      <c r="F14" s="489" t="s">
        <v>455</v>
      </c>
      <c r="G14" s="489" t="s">
        <v>455</v>
      </c>
      <c r="H14" s="489" t="s">
        <v>455</v>
      </c>
      <c r="I14" s="490" t="s">
        <v>455</v>
      </c>
      <c r="J14" s="491" t="s">
        <v>0</v>
      </c>
    </row>
    <row r="15" spans="1:10" ht="14.45" customHeight="1" x14ac:dyDescent="0.2">
      <c r="A15" s="487" t="s">
        <v>464</v>
      </c>
      <c r="B15" s="488" t="s">
        <v>456</v>
      </c>
      <c r="C15" s="489">
        <v>17.909290000000002</v>
      </c>
      <c r="D15" s="489">
        <v>19.026070000000001</v>
      </c>
      <c r="E15" s="489"/>
      <c r="F15" s="489">
        <v>19.280059999999999</v>
      </c>
      <c r="G15" s="489">
        <v>23</v>
      </c>
      <c r="H15" s="489">
        <v>-3.7199400000000011</v>
      </c>
      <c r="I15" s="490">
        <v>0.83826347826086955</v>
      </c>
      <c r="J15" s="491" t="s">
        <v>1</v>
      </c>
    </row>
    <row r="16" spans="1:10" ht="14.45" customHeight="1" x14ac:dyDescent="0.2">
      <c r="A16" s="487" t="s">
        <v>464</v>
      </c>
      <c r="B16" s="488" t="s">
        <v>466</v>
      </c>
      <c r="C16" s="489">
        <v>17.909290000000002</v>
      </c>
      <c r="D16" s="489">
        <v>19.026070000000001</v>
      </c>
      <c r="E16" s="489"/>
      <c r="F16" s="489">
        <v>19.280059999999999</v>
      </c>
      <c r="G16" s="489">
        <v>23</v>
      </c>
      <c r="H16" s="489">
        <v>-3.7199400000000011</v>
      </c>
      <c r="I16" s="490">
        <v>0.83826347826086955</v>
      </c>
      <c r="J16" s="491" t="s">
        <v>462</v>
      </c>
    </row>
    <row r="17" spans="1:10" ht="14.45" customHeight="1" x14ac:dyDescent="0.2">
      <c r="A17" s="487" t="s">
        <v>455</v>
      </c>
      <c r="B17" s="488" t="s">
        <v>455</v>
      </c>
      <c r="C17" s="489" t="s">
        <v>455</v>
      </c>
      <c r="D17" s="489" t="s">
        <v>455</v>
      </c>
      <c r="E17" s="489"/>
      <c r="F17" s="489" t="s">
        <v>455</v>
      </c>
      <c r="G17" s="489" t="s">
        <v>455</v>
      </c>
      <c r="H17" s="489" t="s">
        <v>455</v>
      </c>
      <c r="I17" s="490" t="s">
        <v>455</v>
      </c>
      <c r="J17" s="491" t="s">
        <v>463</v>
      </c>
    </row>
    <row r="18" spans="1:10" ht="14.45" customHeight="1" x14ac:dyDescent="0.2">
      <c r="A18" s="487" t="s">
        <v>453</v>
      </c>
      <c r="B18" s="488" t="s">
        <v>457</v>
      </c>
      <c r="C18" s="489">
        <v>18.45391</v>
      </c>
      <c r="D18" s="489">
        <v>19.288160000000001</v>
      </c>
      <c r="E18" s="489"/>
      <c r="F18" s="489">
        <v>19.698789999999999</v>
      </c>
      <c r="G18" s="489">
        <v>23</v>
      </c>
      <c r="H18" s="489">
        <v>-3.3012100000000011</v>
      </c>
      <c r="I18" s="490">
        <v>0.85646913043478257</v>
      </c>
      <c r="J18" s="491" t="s">
        <v>458</v>
      </c>
    </row>
  </sheetData>
  <mergeCells count="3">
    <mergeCell ref="F3:I3"/>
    <mergeCell ref="C4:D4"/>
    <mergeCell ref="A1:I1"/>
  </mergeCells>
  <conditionalFormatting sqref="F8 F19:F65537">
    <cfRule type="cellIs" dxfId="52" priority="18" stopIfTrue="1" operator="greaterThan">
      <formula>1</formula>
    </cfRule>
  </conditionalFormatting>
  <conditionalFormatting sqref="H5:H7">
    <cfRule type="expression" dxfId="51" priority="14">
      <formula>$H5&gt;0</formula>
    </cfRule>
  </conditionalFormatting>
  <conditionalFormatting sqref="I5:I7">
    <cfRule type="expression" dxfId="50" priority="15">
      <formula>$I5&gt;1</formula>
    </cfRule>
  </conditionalFormatting>
  <conditionalFormatting sqref="B5:B7">
    <cfRule type="expression" dxfId="49" priority="11">
      <formula>OR($J5="NS",$J5="SumaNS",$J5="Účet")</formula>
    </cfRule>
  </conditionalFormatting>
  <conditionalFormatting sqref="B5:D7 F5:I7">
    <cfRule type="expression" dxfId="48" priority="17">
      <formula>AND($J5&lt;&gt;"",$J5&lt;&gt;"mezeraKL")</formula>
    </cfRule>
  </conditionalFormatting>
  <conditionalFormatting sqref="B5:D7 F5:I7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6" priority="13">
      <formula>OR($J5="SumaNS",$J5="NS")</formula>
    </cfRule>
  </conditionalFormatting>
  <conditionalFormatting sqref="A5:A7">
    <cfRule type="expression" dxfId="45" priority="9">
      <formula>AND($J5&lt;&gt;"mezeraKL",$J5&lt;&gt;"")</formula>
    </cfRule>
  </conditionalFormatting>
  <conditionalFormatting sqref="A5:A7">
    <cfRule type="expression" dxfId="44" priority="10">
      <formula>AND($J5&lt;&gt;"",$J5&lt;&gt;"mezeraKL")</formula>
    </cfRule>
  </conditionalFormatting>
  <conditionalFormatting sqref="H9:H18">
    <cfRule type="expression" dxfId="43" priority="5">
      <formula>$H9&gt;0</formula>
    </cfRule>
  </conditionalFormatting>
  <conditionalFormatting sqref="A9:A18">
    <cfRule type="expression" dxfId="42" priority="2">
      <formula>AND($J9&lt;&gt;"mezeraKL",$J9&lt;&gt;"")</formula>
    </cfRule>
  </conditionalFormatting>
  <conditionalFormatting sqref="I9:I18">
    <cfRule type="expression" dxfId="41" priority="6">
      <formula>$I9&gt;1</formula>
    </cfRule>
  </conditionalFormatting>
  <conditionalFormatting sqref="B9:B18">
    <cfRule type="expression" dxfId="40" priority="1">
      <formula>OR($J9="NS",$J9="SumaNS",$J9="Účet")</formula>
    </cfRule>
  </conditionalFormatting>
  <conditionalFormatting sqref="A9:D18 F9:I18">
    <cfRule type="expression" dxfId="39" priority="8">
      <formula>AND($J9&lt;&gt;"",$J9&lt;&gt;"mezeraKL")</formula>
    </cfRule>
  </conditionalFormatting>
  <conditionalFormatting sqref="B9:D18 F9:I18">
    <cfRule type="expression" dxfId="3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7" priority="4">
      <formula>OR($J9="SumaNS",$J9="NS")</formula>
    </cfRule>
  </conditionalFormatting>
  <hyperlinks>
    <hyperlink ref="A2" location="Obsah!A1" display="Zpět na Obsah  KL 01  1.-4.měsíc" xr:uid="{2B73A1CD-C271-4AC7-8671-46F93BA9232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190.74637360750594</v>
      </c>
      <c r="M3" s="98">
        <f>SUBTOTAL(9,M5:M1048576)</f>
        <v>29.75</v>
      </c>
      <c r="N3" s="99">
        <f>SUBTOTAL(9,N5:N1048576)</f>
        <v>5674.7046148233021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5" customHeight="1" x14ac:dyDescent="0.2">
      <c r="A5" s="498" t="s">
        <v>453</v>
      </c>
      <c r="B5" s="499" t="s">
        <v>454</v>
      </c>
      <c r="C5" s="500" t="s">
        <v>459</v>
      </c>
      <c r="D5" s="501" t="s">
        <v>460</v>
      </c>
      <c r="E5" s="502">
        <v>50113001</v>
      </c>
      <c r="F5" s="501" t="s">
        <v>467</v>
      </c>
      <c r="G5" s="500" t="s">
        <v>468</v>
      </c>
      <c r="H5" s="500">
        <v>847974</v>
      </c>
      <c r="I5" s="500">
        <v>125525</v>
      </c>
      <c r="J5" s="500" t="s">
        <v>469</v>
      </c>
      <c r="K5" s="500" t="s">
        <v>470</v>
      </c>
      <c r="L5" s="503">
        <v>47.11999999999999</v>
      </c>
      <c r="M5" s="503">
        <v>1</v>
      </c>
      <c r="N5" s="504">
        <v>47.11999999999999</v>
      </c>
    </row>
    <row r="6" spans="1:14" ht="14.45" customHeight="1" x14ac:dyDescent="0.2">
      <c r="A6" s="505" t="s">
        <v>453</v>
      </c>
      <c r="B6" s="506" t="s">
        <v>454</v>
      </c>
      <c r="C6" s="507" t="s">
        <v>459</v>
      </c>
      <c r="D6" s="508" t="s">
        <v>460</v>
      </c>
      <c r="E6" s="509">
        <v>50113001</v>
      </c>
      <c r="F6" s="508" t="s">
        <v>467</v>
      </c>
      <c r="G6" s="507" t="s">
        <v>468</v>
      </c>
      <c r="H6" s="507">
        <v>112895</v>
      </c>
      <c r="I6" s="507">
        <v>12895</v>
      </c>
      <c r="J6" s="507" t="s">
        <v>471</v>
      </c>
      <c r="K6" s="507" t="s">
        <v>472</v>
      </c>
      <c r="L6" s="510">
        <v>105.55000000000003</v>
      </c>
      <c r="M6" s="510">
        <v>2</v>
      </c>
      <c r="N6" s="511">
        <v>211.10000000000005</v>
      </c>
    </row>
    <row r="7" spans="1:14" ht="14.45" customHeight="1" x14ac:dyDescent="0.2">
      <c r="A7" s="505" t="s">
        <v>453</v>
      </c>
      <c r="B7" s="506" t="s">
        <v>454</v>
      </c>
      <c r="C7" s="507" t="s">
        <v>459</v>
      </c>
      <c r="D7" s="508" t="s">
        <v>460</v>
      </c>
      <c r="E7" s="509">
        <v>50113001</v>
      </c>
      <c r="F7" s="508" t="s">
        <v>467</v>
      </c>
      <c r="G7" s="507" t="s">
        <v>468</v>
      </c>
      <c r="H7" s="507">
        <v>841498</v>
      </c>
      <c r="I7" s="507">
        <v>31951</v>
      </c>
      <c r="J7" s="507" t="s">
        <v>473</v>
      </c>
      <c r="K7" s="507" t="s">
        <v>474</v>
      </c>
      <c r="L7" s="510">
        <v>51.760000000000019</v>
      </c>
      <c r="M7" s="510">
        <v>1</v>
      </c>
      <c r="N7" s="511">
        <v>51.760000000000019</v>
      </c>
    </row>
    <row r="8" spans="1:14" ht="14.45" customHeight="1" x14ac:dyDescent="0.2">
      <c r="A8" s="505" t="s">
        <v>453</v>
      </c>
      <c r="B8" s="506" t="s">
        <v>454</v>
      </c>
      <c r="C8" s="507" t="s">
        <v>459</v>
      </c>
      <c r="D8" s="508" t="s">
        <v>460</v>
      </c>
      <c r="E8" s="509">
        <v>50113001</v>
      </c>
      <c r="F8" s="508" t="s">
        <v>467</v>
      </c>
      <c r="G8" s="507" t="s">
        <v>468</v>
      </c>
      <c r="H8" s="507">
        <v>100498</v>
      </c>
      <c r="I8" s="507">
        <v>498</v>
      </c>
      <c r="J8" s="507" t="s">
        <v>475</v>
      </c>
      <c r="K8" s="507" t="s">
        <v>476</v>
      </c>
      <c r="L8" s="510">
        <v>108.75</v>
      </c>
      <c r="M8" s="510">
        <v>1</v>
      </c>
      <c r="N8" s="511">
        <v>108.75</v>
      </c>
    </row>
    <row r="9" spans="1:14" ht="14.45" customHeight="1" x14ac:dyDescent="0.2">
      <c r="A9" s="505" t="s">
        <v>453</v>
      </c>
      <c r="B9" s="506" t="s">
        <v>454</v>
      </c>
      <c r="C9" s="507" t="s">
        <v>464</v>
      </c>
      <c r="D9" s="508" t="s">
        <v>465</v>
      </c>
      <c r="E9" s="509">
        <v>50113001</v>
      </c>
      <c r="F9" s="508" t="s">
        <v>467</v>
      </c>
      <c r="G9" s="507" t="s">
        <v>468</v>
      </c>
      <c r="H9" s="507">
        <v>51366</v>
      </c>
      <c r="I9" s="507">
        <v>51366</v>
      </c>
      <c r="J9" s="507" t="s">
        <v>477</v>
      </c>
      <c r="K9" s="507" t="s">
        <v>478</v>
      </c>
      <c r="L9" s="510">
        <v>171.6</v>
      </c>
      <c r="M9" s="510">
        <v>0.75</v>
      </c>
      <c r="N9" s="511">
        <v>128.69999999999999</v>
      </c>
    </row>
    <row r="10" spans="1:14" ht="14.45" customHeight="1" x14ac:dyDescent="0.2">
      <c r="A10" s="505" t="s">
        <v>453</v>
      </c>
      <c r="B10" s="506" t="s">
        <v>454</v>
      </c>
      <c r="C10" s="507" t="s">
        <v>464</v>
      </c>
      <c r="D10" s="508" t="s">
        <v>465</v>
      </c>
      <c r="E10" s="509">
        <v>50113001</v>
      </c>
      <c r="F10" s="508" t="s">
        <v>467</v>
      </c>
      <c r="G10" s="507" t="s">
        <v>468</v>
      </c>
      <c r="H10" s="507">
        <v>930589</v>
      </c>
      <c r="I10" s="507">
        <v>0</v>
      </c>
      <c r="J10" s="507" t="s">
        <v>479</v>
      </c>
      <c r="K10" s="507" t="s">
        <v>455</v>
      </c>
      <c r="L10" s="510">
        <v>111.29871371136778</v>
      </c>
      <c r="M10" s="510">
        <v>2</v>
      </c>
      <c r="N10" s="511">
        <v>222.59742742273556</v>
      </c>
    </row>
    <row r="11" spans="1:14" ht="14.45" customHeight="1" x14ac:dyDescent="0.2">
      <c r="A11" s="505" t="s">
        <v>453</v>
      </c>
      <c r="B11" s="506" t="s">
        <v>454</v>
      </c>
      <c r="C11" s="507" t="s">
        <v>464</v>
      </c>
      <c r="D11" s="508" t="s">
        <v>465</v>
      </c>
      <c r="E11" s="509">
        <v>50113001</v>
      </c>
      <c r="F11" s="508" t="s">
        <v>467</v>
      </c>
      <c r="G11" s="507" t="s">
        <v>468</v>
      </c>
      <c r="H11" s="507">
        <v>900321</v>
      </c>
      <c r="I11" s="507">
        <v>0</v>
      </c>
      <c r="J11" s="507" t="s">
        <v>480</v>
      </c>
      <c r="K11" s="507" t="s">
        <v>455</v>
      </c>
      <c r="L11" s="510">
        <v>226.79999999999998</v>
      </c>
      <c r="M11" s="510">
        <v>7</v>
      </c>
      <c r="N11" s="511">
        <v>1587.6</v>
      </c>
    </row>
    <row r="12" spans="1:14" ht="14.45" customHeight="1" thickBot="1" x14ac:dyDescent="0.25">
      <c r="A12" s="512" t="s">
        <v>453</v>
      </c>
      <c r="B12" s="513" t="s">
        <v>454</v>
      </c>
      <c r="C12" s="514" t="s">
        <v>464</v>
      </c>
      <c r="D12" s="515" t="s">
        <v>465</v>
      </c>
      <c r="E12" s="516">
        <v>50113001</v>
      </c>
      <c r="F12" s="515" t="s">
        <v>467</v>
      </c>
      <c r="G12" s="514" t="s">
        <v>468</v>
      </c>
      <c r="H12" s="514">
        <v>921227</v>
      </c>
      <c r="I12" s="514">
        <v>0</v>
      </c>
      <c r="J12" s="514" t="s">
        <v>481</v>
      </c>
      <c r="K12" s="514" t="s">
        <v>455</v>
      </c>
      <c r="L12" s="517">
        <v>221.1384791600378</v>
      </c>
      <c r="M12" s="517">
        <v>15</v>
      </c>
      <c r="N12" s="518">
        <v>3317.0771874005673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7F2209B4-A997-4B8B-9161-9512458B48AB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265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38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22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5" customHeight="1" x14ac:dyDescent="0.2">
      <c r="A6" s="531" t="s">
        <v>482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5" customHeight="1" x14ac:dyDescent="0.2">
      <c r="A7" s="532" t="s">
        <v>483</v>
      </c>
      <c r="B7" s="538">
        <v>20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6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5" customHeight="1" thickBot="1" x14ac:dyDescent="0.25">
      <c r="A8" s="533" t="s">
        <v>484</v>
      </c>
      <c r="B8" s="539">
        <v>18</v>
      </c>
      <c r="C8" s="517"/>
      <c r="D8" s="517"/>
      <c r="E8" s="518"/>
      <c r="F8" s="536">
        <v>1</v>
      </c>
      <c r="G8" s="529">
        <v>0</v>
      </c>
      <c r="H8" s="529">
        <v>0</v>
      </c>
      <c r="I8" s="542">
        <v>0</v>
      </c>
      <c r="J8" s="539">
        <v>16</v>
      </c>
      <c r="K8" s="517"/>
      <c r="L8" s="517"/>
      <c r="M8" s="518"/>
      <c r="N8" s="536">
        <v>1</v>
      </c>
      <c r="O8" s="529">
        <v>0</v>
      </c>
      <c r="P8" s="529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A6E009C2-265A-4F47-A03A-80CB0E7DDB9A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2019-08-27T14:41:13Z</dcterms:modified>
</cp:coreProperties>
</file>