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67EF6CA-0E18-4EC5-B214-6BF4838B1694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431" l="1"/>
  <c r="G21" i="431"/>
  <c r="J16" i="431"/>
  <c r="K17" i="431"/>
  <c r="M11" i="431"/>
  <c r="N12" i="431"/>
  <c r="O13" i="431"/>
  <c r="P14" i="431"/>
  <c r="Q15" i="431"/>
  <c r="C18" i="431"/>
  <c r="D19" i="431"/>
  <c r="E20" i="431"/>
  <c r="F21" i="431"/>
  <c r="G22" i="431"/>
  <c r="H23" i="431"/>
  <c r="J9" i="431"/>
  <c r="K10" i="431"/>
  <c r="L11" i="431"/>
  <c r="M12" i="431"/>
  <c r="N13" i="431"/>
  <c r="O14" i="431"/>
  <c r="P15" i="431"/>
  <c r="Q16" i="431"/>
  <c r="C19" i="431"/>
  <c r="F14" i="431"/>
  <c r="H16" i="431"/>
  <c r="J18" i="431"/>
  <c r="M13" i="431"/>
  <c r="Q9" i="431"/>
  <c r="F15" i="431"/>
  <c r="J19" i="431"/>
  <c r="M14" i="431"/>
  <c r="Q18" i="431"/>
  <c r="N14" i="431"/>
  <c r="H17" i="431"/>
  <c r="P9" i="431"/>
  <c r="C11" i="431"/>
  <c r="K19" i="431"/>
  <c r="I10" i="431"/>
  <c r="N23" i="431"/>
  <c r="C12" i="431"/>
  <c r="C20" i="431"/>
  <c r="D13" i="431"/>
  <c r="D21" i="431"/>
  <c r="F23" i="431"/>
  <c r="H9" i="431"/>
  <c r="L13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C22" i="431"/>
  <c r="D15" i="431"/>
  <c r="D23" i="431"/>
  <c r="E16" i="431"/>
  <c r="F9" i="431"/>
  <c r="F17" i="431"/>
  <c r="G10" i="431"/>
  <c r="G18" i="431"/>
  <c r="H19" i="431"/>
  <c r="I12" i="431"/>
  <c r="I20" i="431"/>
  <c r="J13" i="431"/>
  <c r="K14" i="431"/>
  <c r="K22" i="431"/>
  <c r="L23" i="431"/>
  <c r="M16" i="431"/>
  <c r="N17" i="431"/>
  <c r="O18" i="431"/>
  <c r="P19" i="431"/>
  <c r="Q20" i="431"/>
  <c r="C15" i="431"/>
  <c r="D16" i="431"/>
  <c r="E17" i="431"/>
  <c r="F18" i="431"/>
  <c r="G19" i="431"/>
  <c r="H20" i="431"/>
  <c r="I21" i="431"/>
  <c r="J22" i="431"/>
  <c r="K23" i="431"/>
  <c r="M9" i="431"/>
  <c r="N10" i="431"/>
  <c r="O11" i="431"/>
  <c r="P12" i="431"/>
  <c r="Q13" i="431"/>
  <c r="E13" i="431"/>
  <c r="F22" i="431"/>
  <c r="I17" i="431"/>
  <c r="K11" i="431"/>
  <c r="M21" i="431"/>
  <c r="O23" i="431"/>
  <c r="Q17" i="431"/>
  <c r="E14" i="431"/>
  <c r="K20" i="431"/>
  <c r="N15" i="431"/>
  <c r="C14" i="431"/>
  <c r="H11" i="431"/>
  <c r="J21" i="431"/>
  <c r="L15" i="431"/>
  <c r="N9" i="431"/>
  <c r="O10" i="431"/>
  <c r="P11" i="431"/>
  <c r="Q12" i="431"/>
  <c r="C23" i="431"/>
  <c r="E9" i="431"/>
  <c r="F10" i="431"/>
  <c r="G11" i="431"/>
  <c r="H12" i="431"/>
  <c r="I13" i="431"/>
  <c r="J14" i="431"/>
  <c r="K15" i="431"/>
  <c r="L16" i="431"/>
  <c r="M17" i="431"/>
  <c r="N18" i="431"/>
  <c r="O19" i="431"/>
  <c r="P20" i="431"/>
  <c r="Q21" i="431"/>
  <c r="D20" i="431"/>
  <c r="E21" i="431"/>
  <c r="G23" i="431"/>
  <c r="J10" i="431"/>
  <c r="L20" i="431"/>
  <c r="P16" i="431"/>
  <c r="E22" i="431"/>
  <c r="J11" i="431"/>
  <c r="M22" i="431"/>
  <c r="Q10" i="431"/>
  <c r="N22" i="431"/>
  <c r="I18" i="431"/>
  <c r="O16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9" i="431"/>
  <c r="D10" i="431"/>
  <c r="D18" i="431"/>
  <c r="E11" i="431"/>
  <c r="E19" i="431"/>
  <c r="F12" i="431"/>
  <c r="F20" i="431"/>
  <c r="G13" i="431"/>
  <c r="H14" i="431"/>
  <c r="H22" i="431"/>
  <c r="I15" i="431"/>
  <c r="I23" i="431"/>
  <c r="K9" i="431"/>
  <c r="L10" i="431"/>
  <c r="L18" i="431"/>
  <c r="M19" i="431"/>
  <c r="N20" i="431"/>
  <c r="O21" i="431"/>
  <c r="P22" i="431"/>
  <c r="Q23" i="431"/>
  <c r="C10" i="431"/>
  <c r="D11" i="431"/>
  <c r="E12" i="431"/>
  <c r="F13" i="431"/>
  <c r="G14" i="431"/>
  <c r="H15" i="431"/>
  <c r="I16" i="431"/>
  <c r="J17" i="431"/>
  <c r="K18" i="431"/>
  <c r="L19" i="431"/>
  <c r="M20" i="431"/>
  <c r="N21" i="431"/>
  <c r="O22" i="431"/>
  <c r="P23" i="431"/>
  <c r="D12" i="431"/>
  <c r="G15" i="431"/>
  <c r="I9" i="431"/>
  <c r="L12" i="431"/>
  <c r="O15" i="431"/>
  <c r="G16" i="431"/>
  <c r="K12" i="431"/>
  <c r="L21" i="431"/>
  <c r="P17" i="431"/>
  <c r="O8" i="431"/>
  <c r="M8" i="431"/>
  <c r="J8" i="431"/>
  <c r="G8" i="431"/>
  <c r="D8" i="431"/>
  <c r="E8" i="431"/>
  <c r="P8" i="431"/>
  <c r="N8" i="431"/>
  <c r="I8" i="431"/>
  <c r="Q8" i="431"/>
  <c r="H8" i="431"/>
  <c r="C8" i="431"/>
  <c r="K8" i="431"/>
  <c r="F8" i="431"/>
  <c r="L8" i="431"/>
  <c r="S23" i="431" l="1"/>
  <c r="R23" i="431"/>
  <c r="S22" i="431"/>
  <c r="R22" i="431"/>
  <c r="R14" i="431"/>
  <c r="S14" i="431"/>
  <c r="S10" i="431"/>
  <c r="R10" i="431"/>
  <c r="S21" i="431"/>
  <c r="R21" i="431"/>
  <c r="R12" i="431"/>
  <c r="S12" i="431"/>
  <c r="S17" i="431"/>
  <c r="R17" i="431"/>
  <c r="S13" i="431"/>
  <c r="R13" i="431"/>
  <c r="S20" i="431"/>
  <c r="R20" i="431"/>
  <c r="R19" i="431"/>
  <c r="S19" i="431"/>
  <c r="S11" i="431"/>
  <c r="R11" i="431"/>
  <c r="R18" i="431"/>
  <c r="S18" i="431"/>
  <c r="R9" i="431"/>
  <c r="S9" i="431"/>
  <c r="R16" i="431"/>
  <c r="S16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4" i="414"/>
  <c r="D15" i="414"/>
  <c r="C15" i="414"/>
  <c r="C18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S3" i="347" l="1"/>
  <c r="U3" i="347"/>
  <c r="Q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<sst xmlns="http://schemas.openxmlformats.org/spreadsheetml/2006/main" count="5522" uniqueCount="1424">
  <si>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</si>
  <si>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</si>
  <si>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</si>
  <si>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</si>
  <si>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</si>
  <si>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</si>
  <si>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</si>
  <si>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</si>
  <si>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</si>
  <si>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</si>
  <si>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</si>
  <si>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</si>
  <si>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</si>
  <si>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</si>
  <si>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</si>
  <si>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</si>
  <si>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</si>
  <si>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</si>
  <si>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</si>
  <si>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</si>
  <si>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</si>
  <si>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</si>
  <si>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</si>
  <si>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</si>
  <si>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</si>
  <si>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</si>
  <si>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</si>
  <si>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</si>
  <si>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</si>
  <si>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</si>
  <si>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</si>
  <si>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</si>
  <si>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</si>
  <si>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</si>
  <si>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</si>
  <si>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</si>
  <si>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</si>
  <si>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</si>
  <si>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</si>
  <si>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</si>
  <si>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</si>
  <si>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</si>
  <si>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</si>
  <si>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</si>
  <si>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</si>
  <si>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</si>
  <si>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</si>
  <si>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</si>
  <si>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</si>
  <si>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</si>
  <si>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</si>
  <si>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</si>
  <si>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</si>
  <si>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</si>
  <si>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</si>
  <si>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</si>
  <si>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</si>
  <si>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</si>
  <si>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</si>
  <si>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</si>
  <si>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</si>
  <si>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</si>
  <si>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</si>
  <si>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</si>
  <si>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</si>
  <si>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</si>
  <si>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</si>
  <si>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</si>
  <si>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</si>
  <si>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</si>
  <si>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</si>
  <si>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</si>
  <si>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</si>
  <si>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</si>
  <si>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</si>
  <si>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</si>
  <si>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</si>
  <si>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</si>
  <si>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</si>
  <si>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</si>
  <si>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</si>
  <si>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</si>
  <si>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</si>
  <si>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</si>
  <si>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</si>
  <si>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</si>
  <si>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</si>
  <si>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</si>
  <si>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</si>
  <si>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</si>
  <si>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</si>
  <si>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</si>
  <si>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</si>
  <si>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</si>
  <si>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</si>
  <si>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</si>
  <si>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</si>
  <si>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</si>
  <si>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</si>
  <si>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</si>
  <si>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</si>
  <si>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</si>
  <si>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</si>
  <si>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</si>
  <si>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</si>
  <si>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</si>
  <si>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</si>
  <si>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</si>
  <si>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</si>
  <si>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</si>
  <si>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</si>
  <si>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</si>
  <si>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</si>
  <si>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</si>
  <si>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</si>
  <si>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</si>
  <si>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</si>
  <si>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</si>
  <si>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</si>
  <si>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</si>
  <si>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</si>
  <si>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</si>
  <si>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</si>
  <si>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</si>
  <si>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</si>
  <si>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</si>
  <si>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</si>
  <si>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</si>
  <si>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</si>
  <si>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</si>
  <si>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</si>
  <si>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</si>
  <si>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</si>
  <si>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</si>
  <si>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</si>
  <si>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</si>
  <si>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</si>
  <si>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</si>
  <si>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</si>
  <si>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</si>
  <si>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</si>
  <si>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</si>
  <si>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</si>
  <si>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</si>
  <si>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</si>
  <si>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</si>
  <si>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</si>
  <si>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</si>
  <si>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</si>
  <si>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</si>
  <si>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</si>
  <si>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</si>
  <si>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</si>
  <si>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</si>
  <si>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</si>
  <si>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</si>
  <si>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</si>
  <si>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</si>
  <si>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</si>
  <si>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</si>
  <si>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</si>
  <si>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</si>
  <si>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</si>
  <si>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</si>
  <si>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</si>
  <si>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</si>
  <si>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</si>
  <si>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</si>
  <si>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</si>
  <si>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</si>
  <si>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</si>
  <si>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</si>
  <si>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</si>
  <si>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</si>
  <si>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</si>
  <si>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</si>
  <si>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</si>
  <si>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</si>
  <si>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</si>
  <si>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</si>
  <si>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</si>
  <si>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</si>
  <si>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</si>
  <si>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</si>
  <si>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</si>
  <si>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</si>
  <si>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</si>
  <si>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</si>
  <si>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</si>
  <si>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</si>
  <si>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</si>
  <si>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</si>
  <si>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</si>
  <si>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</si>
  <si>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</si>
  <si>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</si>
  <si>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</si>
  <si>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</si>
  <si>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</si>
  <si>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</si>
  <si>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</si>
  <si>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</si>
  <si>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</si>
  <si>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</si>
  <si>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</si>
  <si>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</si>
  <si>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</si>
  <si>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</si>
  <si>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</si>
  <si>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</si>
  <si>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</si>
  <si>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</si>
  <si>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</si>
  <si>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</si>
  <si>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</si>
  <si>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</si>
  <si>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</si>
  <si>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</si>
  <si>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</si>
  <si>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</si>
  <si>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</si>
  <si>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</si>
  <si>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</si>
  <si>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</si>
  <si>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</si>
  <si>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</si>
  <si>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</si>
  <si>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</si>
  <si>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</si>
  <si>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</si>
  <si>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</si>
  <si>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</si>
  <si>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</si>
  <si>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</si>
  <si>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</si>
  <si>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</si>
  <si>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</si>
  <si>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</si>
  <si>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</si>
  <si>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</si>
  <si>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</si>
  <si>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</si>
  <si>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</si>
  <si>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</si>
  <si>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</si>
  <si>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</si>
  <si>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</si>
  <si>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</si>
  <si>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</si>
  <si>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</si>
  <si>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</si>
  <si>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</si>
  <si>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</si>
  <si>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</si>
  <si>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</si>
  <si>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</si>
  <si>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</si>
  <si>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</si>
  <si>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</si>
  <si>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</si>
  <si>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</si>
  <si>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</si>
  <si>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</si>
  <si>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</si>
  <si>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</si>
  <si>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</si>
  <si>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</si>
  <si>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</si>
  <si>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</si>
  <si>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</si>
  <si>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</si>
  <si>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</si>
  <si>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</si>
  <si>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</si>
  <si>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</si>
  <si>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</si>
  <si>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</si>
  <si>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</si>
  <si>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</si>
  <si>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</si>
  <si>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</si>
  <si>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</si>
  <si>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</si>
  <si>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</si>
  <si>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</si>
  <si>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</si>
  <si>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</si>
  <si>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</si>
  <si>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</si>
  <si>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</si>
  <si>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</si>
  <si>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</si>
  <si>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</si>
  <si>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</si>
  <si>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</si>
  <si>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</si>
  <si>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</si>
  <si>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</si>
  <si>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</si>
  <si>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</si>
  <si>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</si>
  <si>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</si>
  <si>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</si>
  <si>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</si>
  <si>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</si>
  <si>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</si>
  <si>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</si>
  <si>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</si>
  <si>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</si>
  <si>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</si>
  <si>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</si>
  <si>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</si>
  <si>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</si>
  <si>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</si>
  <si>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</si>
  <si>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</si>
  <si>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</si>
  <si>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</si>
  <si>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</si>
  <si>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</si>
  <si>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</si>
  <si>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</si>
  <si>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</si>
  <si>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</si>
  <si>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</si>
  <si>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</si>
  <si>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</si>
  <si>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</si>
  <si>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</si>
  <si>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</si>
  <si>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</si>
  <si>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</si>
  <si>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</si>
  <si>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</si>
  <si>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</si>
  <si>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</si>
  <si>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</si>
  <si>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</si>
  <si>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</si>
  <si>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</si>
  <si>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</si>
  <si>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</si>
  <si>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</si>
  <si>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51808021     revize, tech.kontroly, prev.prohl.- UTZ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</si>
  <si>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</si>
  <si>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</si>
  <si>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</si>
  <si>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</si>
  <si>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</si>
  <si>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</si>
  <si>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</si>
  <si>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</si>
  <si>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</si>
  <si>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</si>
  <si>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</si>
  <si>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</si>
  <si>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</si>
  <si>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</si>
  <si>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</si>
  <si>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</si>
  <si>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</si>
  <si>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</si>
  <si>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</si>
  <si>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</si>
  <si>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</si>
  <si>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</si>
  <si>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</si>
  <si>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</si>
  <si>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</si>
  <si>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</si>
  <si>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</si>
  <si>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</si>
  <si>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</si>
  <si>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</si>
  <si>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</si>
  <si>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</si>
  <si>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</si>
  <si>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</si>
  <si>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</si>
  <si>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</si>
  <si>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</si>
  <si>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</si>
  <si>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</si>
  <si>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</si>
  <si>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</si>
  <si>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</si>
  <si>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</si>
  <si>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</si>
  <si>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</si>
  <si>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</si>
  <si>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</si>
  <si>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</si>
  <si>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</si>
  <si>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</si>
  <si>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</si>
  <si>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</si>
  <si>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</si>
  <si>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</si>
  <si>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</si>
  <si>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</si>
  <si>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</si>
  <si>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</si>
  <si>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</si>
  <si>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</si>
  <si>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</si>
  <si>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</si>
  <si>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</si>
  <si>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</si>
  <si>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</si>
  <si>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</si>
  <si>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</si>
  <si>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</si>
  <si>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</si>
  <si>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</si>
  <si>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</si>
  <si>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</si>
  <si>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</si>
  <si>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</si>
  <si>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</si>
  <si>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</si>
  <si>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</si>
  <si>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</si>
  <si>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</si>
  <si>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</si>
  <si>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</si>
  <si>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</si>
  <si>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</si>
  <si>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</si>
  <si>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</si>
  <si>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</si>
  <si>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</si>
  <si>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</si>
  <si>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</si>
  <si>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</si>
  <si>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</si>
  <si>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</si>
  <si>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</si>
  <si>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</si>
  <si>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</si>
  <si>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</si>
  <si>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</si>
  <si>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</si>
  <si>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</si>
  <si>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</si>
  <si>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</si>
  <si>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</si>
  <si>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</si>
  <si>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</si>
  <si>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</si>
  <si>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</si>
  <si>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</si>
  <si>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</si>
  <si>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</si>
  <si>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</si>
  <si>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</si>
  <si>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</si>
  <si>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</si>
  <si>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</si>
  <si>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</si>
  <si>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</si>
  <si>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</si>
  <si>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</si>
  <si>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</si>
  <si>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</si>
  <si>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</si>
  <si>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</si>
  <si>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</si>
  <si>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</si>
  <si>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</si>
  <si>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</si>
  <si>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</si>
  <si>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</si>
  <si>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</si>
  <si>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</si>
  <si>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</si>
  <si>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</si>
  <si>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APO-IBUPROFEN 400 MG</t>
  </si>
  <si>
    <t>POR TBL FLM 30X400MG</t>
  </si>
  <si>
    <t>AULIN</t>
  </si>
  <si>
    <t>POR GRA SOL30SÁČKŮ</t>
  </si>
  <si>
    <t>BRUFEN 400</t>
  </si>
  <si>
    <t>CARBOSORB</t>
  </si>
  <si>
    <t>320MG TBL NOB 20</t>
  </si>
  <si>
    <t>MAGNESIUM SULFURICUM BBP 10%</t>
  </si>
  <si>
    <t>INJ 5X10ML 10%</t>
  </si>
  <si>
    <t>NIMESIL</t>
  </si>
  <si>
    <t>PORGRASUS30X100MG-S</t>
  </si>
  <si>
    <t>DZ PERSTERIL 4% 1000ml HVLP</t>
  </si>
  <si>
    <t>UN 3149</t>
  </si>
  <si>
    <t>HEPARIN LECIVA</t>
  </si>
  <si>
    <t>INJ 1X10ML/50KU</t>
  </si>
  <si>
    <t>CHLORID SODNÝ 0,9% BRAUN</t>
  </si>
  <si>
    <t>INF SOL 20X100MLPELAH</t>
  </si>
  <si>
    <t>IBALGIN 400</t>
  </si>
  <si>
    <t>400MG TBL FLM 48</t>
  </si>
  <si>
    <t>KL ETHANOLUM BENZ.DENAT. 900ml /720g/</t>
  </si>
  <si>
    <t>KL PRIPRAVEK</t>
  </si>
  <si>
    <t>KL ROZTOK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</si>
  <si>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</si>
  <si>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</si>
  <si>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</si>
  <si>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</si>
  <si>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</si>
  <si>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</si>
  <si>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IPLP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</si>
  <si>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</si>
  <si>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</si>
  <si>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</si>
  <si>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</si>
  <si>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</si>
  <si>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</si>
  <si>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Mracká Enkhjargal</t>
  </si>
  <si>
    <t>Mracká Enkhjargalan</t>
  </si>
  <si>
    <t>Není Určen</t>
  </si>
  <si>
    <t>Procházka Martin</t>
  </si>
  <si>
    <t>Štellmachová Júlia</t>
  </si>
  <si>
    <t>ACIKLOVIR</t>
  </si>
  <si>
    <t>13703</t>
  </si>
  <si>
    <t>ZOVIRAX</t>
  </si>
  <si>
    <t>200MG TBL NOB 25</t>
  </si>
  <si>
    <t>INDOMETACIN</t>
  </si>
  <si>
    <t>93724</t>
  </si>
  <si>
    <t>INDOMETACIN BERLIN-CHEMIE</t>
  </si>
  <si>
    <t>100MG SUP 10</t>
  </si>
  <si>
    <t>SULFAMETHOXAZOL A TRIMETHOPRIM</t>
  </si>
  <si>
    <t>3377</t>
  </si>
  <si>
    <t>BISEPTOL</t>
  </si>
  <si>
    <t>400MG/80MG TBL NOB 20</t>
  </si>
  <si>
    <t>HOŘČÍK (KOMBINACE RŮZNÝCH SOLÍ)</t>
  </si>
  <si>
    <t>215978</t>
  </si>
  <si>
    <t>MAGNOSOLV</t>
  </si>
  <si>
    <t>365MG POR GRA SOL SCC 30</t>
  </si>
  <si>
    <t>234736</t>
  </si>
  <si>
    <t>PITOFENON A ANALGETIKA</t>
  </si>
  <si>
    <t>176954</t>
  </si>
  <si>
    <t>ALGIFEN NEO</t>
  </si>
  <si>
    <t>500MG/ML+5MG/ML POR GTT SOL 1X50ML</t>
  </si>
  <si>
    <t>AMOXICILIN</t>
  </si>
  <si>
    <t>32558</t>
  </si>
  <si>
    <t>OSPAMOX</t>
  </si>
  <si>
    <t>750MG TBL FLM 14</t>
  </si>
  <si>
    <t>ANTIBIOTIKA V KOMBINACI S OSTATNÍMI LÉČIVY</t>
  </si>
  <si>
    <t>1077</t>
  </si>
  <si>
    <t>OPHTHALMO-FRAMYKOIN COMP.</t>
  </si>
  <si>
    <t>OPH UNG 5G</t>
  </si>
  <si>
    <t>AZITHROMYCIN</t>
  </si>
  <si>
    <t>45010</t>
  </si>
  <si>
    <t>AZITROMYCIN SANDOZ</t>
  </si>
  <si>
    <t>500MG TBL FLM 3</t>
  </si>
  <si>
    <t>CEFUROXIM</t>
  </si>
  <si>
    <t>18547</t>
  </si>
  <si>
    <t>XORIMAX</t>
  </si>
  <si>
    <t>500MG TBL FLM 10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</si>
  <si>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</si>
  <si>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</si>
  <si>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</si>
  <si>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</si>
  <si>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</si>
  <si>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</si>
  <si>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</si>
  <si>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</si>
  <si>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DIKLOFENAK</t>
  </si>
  <si>
    <t>119672</t>
  </si>
  <si>
    <t>DICLOFENAC DUO PHARMASWISS</t>
  </si>
  <si>
    <t>75MG CPS RDR 30 I</t>
  </si>
  <si>
    <t>89025</t>
  </si>
  <si>
    <t>DICLOFENAC AL 50</t>
  </si>
  <si>
    <t>50MG TBL ENT 50</t>
  </si>
  <si>
    <t>DIOSMIN, KOMBINACE</t>
  </si>
  <si>
    <t>14075</t>
  </si>
  <si>
    <t>DETRALEX</t>
  </si>
  <si>
    <t>500MG TBL FLM 60</t>
  </si>
  <si>
    <t>DOXYCYKLIN</t>
  </si>
  <si>
    <t>4013</t>
  </si>
  <si>
    <t>DOXYBENE</t>
  </si>
  <si>
    <t>200MG TBL NOB 10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</si>
  <si>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</si>
  <si>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</si>
  <si>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</si>
  <si>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</si>
  <si>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</si>
  <si>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</si>
  <si>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</si>
  <si>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</si>
  <si>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14823</t>
  </si>
  <si>
    <t>800MG POR GRA SOL 30</t>
  </si>
  <si>
    <t>IBUPROFEN</t>
  </si>
  <si>
    <t>207900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</si>
  <si>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</si>
  <si>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</si>
  <si>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</si>
  <si>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</si>
  <si>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</si>
  <si>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</si>
  <si>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48261</t>
  </si>
  <si>
    <t>3300IU/G+250IU/G DRM PLV ADS 1X20G</t>
  </si>
  <si>
    <t>201970</t>
  </si>
  <si>
    <t>PAMYCON NA PŘÍPRAVU KAPEK</t>
  </si>
  <si>
    <t>33000IU/2500IU DRM PLV SOL 1</t>
  </si>
  <si>
    <t>KLARITHROMYCIN</t>
  </si>
  <si>
    <t>216199</t>
  </si>
  <si>
    <t>KLACID</t>
  </si>
  <si>
    <t>500MG TBL FLM 14</t>
  </si>
  <si>
    <t>KOMBINACE RŮZNÝCH ANTIBIOTIK</t>
  </si>
  <si>
    <t>1076</t>
  </si>
  <si>
    <t>OPHTHALMO-FRAMYKOIN</t>
  </si>
  <si>
    <t>KYSELINA ACETYLSALICYLOVÁ</t>
  </si>
  <si>
    <t>125114</t>
  </si>
  <si>
    <t>ANOPYRIN</t>
  </si>
  <si>
    <t>100MG TBL NOB 60(3X20)</t>
  </si>
  <si>
    <t>METFORMIN</t>
  </si>
  <si>
    <t>235447</t>
  </si>
  <si>
    <t>METFORMIN MYLAN</t>
  </si>
  <si>
    <t>500MG TBL FLM 120</t>
  </si>
  <si>
    <t>NIMESULID</t>
  </si>
  <si>
    <t>132721</t>
  </si>
  <si>
    <t>100MG POR GRA SUS 15</t>
  </si>
  <si>
    <t>NITROFURANTOIN</t>
  </si>
  <si>
    <t>207280</t>
  </si>
  <si>
    <t>FUROLIN</t>
  </si>
  <si>
    <t>100MG TBL NOB 30</t>
  </si>
  <si>
    <t>OMEPRAZOL</t>
  </si>
  <si>
    <t>25366</t>
  </si>
  <si>
    <t>HELICID 20 ZENTIVA</t>
  </si>
  <si>
    <t>20MG CPS ETD 90 I</t>
  </si>
  <si>
    <t>PAROXETIN</t>
  </si>
  <si>
    <t>107847</t>
  </si>
  <si>
    <t>APO-PAROX</t>
  </si>
  <si>
    <t>20MG TBL FLM 30</t>
  </si>
  <si>
    <t>PREDNISON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</si>
  <si>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</si>
  <si>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</si>
  <si>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</si>
  <si>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</si>
  <si>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</si>
  <si>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</si>
  <si>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</si>
  <si>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SALBUTAMOL</t>
  </si>
  <si>
    <t>31934</t>
  </si>
  <si>
    <t>VENTOLIN INHALER N</t>
  </si>
  <si>
    <t>100MCG/DÁV INH SUS PSS 200DÁV</t>
  </si>
  <si>
    <t>TETRYZOLIN, KOMBINACE</t>
  </si>
  <si>
    <t>187418</t>
  </si>
  <si>
    <t>SPERSALLERG</t>
  </si>
  <si>
    <t>0,5MG/ML+0,4MG/ML OPH GTT SOL 10ML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</si>
  <si>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</si>
  <si>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</si>
  <si>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</si>
  <si>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</si>
  <si>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</si>
  <si>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</si>
  <si>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</si>
  <si>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</si>
  <si>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AMOXICILIN A  INHIBITOR BETA-LAKTAMASY</t>
  </si>
  <si>
    <t>203097</t>
  </si>
  <si>
    <t>AMOKSIKLAV 1 G</t>
  </si>
  <si>
    <t>875MG/125MG TBL FLM 21</t>
  </si>
  <si>
    <t>ZOLPIDEM</t>
  </si>
  <si>
    <t>146899</t>
  </si>
  <si>
    <t>ZOLPIDEM MYLAN</t>
  </si>
  <si>
    <t>10MG TBL FLM 50</t>
  </si>
  <si>
    <t>233360</t>
  </si>
  <si>
    <t>10MG TBL FLM 20</t>
  </si>
  <si>
    <t>5951</t>
  </si>
  <si>
    <t>875MG/125MG TBL FLM 14</t>
  </si>
  <si>
    <t>JINÁ ANTIHISTAMINIKA PRO SYSTÉMOVOU APLIKACI</t>
  </si>
  <si>
    <t>2479</t>
  </si>
  <si>
    <t>DITHIADEN</t>
  </si>
  <si>
    <t>2MG TBL NOB 20</t>
  </si>
  <si>
    <t>KYSELINA FUSIDOVÁ</t>
  </si>
  <si>
    <t>84492</t>
  </si>
  <si>
    <t>FUCIDIN</t>
  </si>
  <si>
    <t>20MG/G CRM 1X15G</t>
  </si>
  <si>
    <t>233366</t>
  </si>
  <si>
    <t>CEFPROZIL</t>
  </si>
  <si>
    <t>199796</t>
  </si>
  <si>
    <t>CEFZIL</t>
  </si>
  <si>
    <t>CIKLESONID</t>
  </si>
  <si>
    <t>224687</t>
  </si>
  <si>
    <t>ALVESCO 160 INHALER</t>
  </si>
  <si>
    <t>160MCG/DÁV INH SOL PSS 60DÁV</t>
  </si>
  <si>
    <t>CIKLOPIROX</t>
  </si>
  <si>
    <t>76150</t>
  </si>
  <si>
    <t>BATRAFEN</t>
  </si>
  <si>
    <t>10MG/G CRM 20G</t>
  </si>
  <si>
    <t>DROSPIRENON A ETHINYLESTRADIOL</t>
  </si>
  <si>
    <t>181993</t>
  </si>
  <si>
    <t>YOSEFINNE</t>
  </si>
  <si>
    <t>0,02MG/3MG TBL FLM 3X28(24+4)</t>
  </si>
  <si>
    <t>FLUKONAZOL</t>
  </si>
  <si>
    <t>47439</t>
  </si>
  <si>
    <t>MYCOMAX</t>
  </si>
  <si>
    <t>150MG CPS DUR 3 I</t>
  </si>
  <si>
    <t>GENTAMICIN</t>
  </si>
  <si>
    <t>51664</t>
  </si>
  <si>
    <t>GENTAMICIN WZF POLFA</t>
  </si>
  <si>
    <t>NORETHISTERON A ESTROGEN</t>
  </si>
  <si>
    <t>46645</t>
  </si>
  <si>
    <t>ACTIVELLE</t>
  </si>
  <si>
    <t>1MG/0,5MG TBL FLM 1X28</t>
  </si>
  <si>
    <t>RŮZNÉ JINÉ KOMBINACE ŽELEZA</t>
  </si>
  <si>
    <t>119654</t>
  </si>
  <si>
    <t>SORBIFER DURULES</t>
  </si>
  <si>
    <t>320MG/60MG TBL RET 100</t>
  </si>
  <si>
    <t>16285</t>
  </si>
  <si>
    <t>STILNOX</t>
  </si>
  <si>
    <t>10MG TBL FLM 10</t>
  </si>
  <si>
    <t>SODNÁ SŮL LEVOTHYROXINU</t>
  </si>
  <si>
    <t>187427</t>
  </si>
  <si>
    <t>LETROX</t>
  </si>
  <si>
    <t>100MCG TBL NOB 100</t>
  </si>
  <si>
    <t>STŘÍBRNÁ SŮL SULFADIAZINU, KOMBINACE</t>
  </si>
  <si>
    <t>14877</t>
  </si>
  <si>
    <t>IALUGEN PLUS</t>
  </si>
  <si>
    <t>2MG/G+10MG/G CRM 60G</t>
  </si>
  <si>
    <t>Jiná</t>
  </si>
  <si>
    <t>*2998</t>
  </si>
  <si>
    <t>Jiný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</si>
  <si>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</si>
  <si>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</si>
  <si>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</si>
  <si>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</si>
  <si>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J02AC01 - FLUKONAZOL</t>
  </si>
  <si>
    <t>A10BA02 - METFORMIN</t>
  </si>
  <si>
    <t>J01FA10 - AZITHROMYCIN</t>
  </si>
  <si>
    <t>R06AE07 - CETIRIZIN</t>
  </si>
  <si>
    <t>R03AC02 - SALBUTAMOL</t>
  </si>
  <si>
    <t>J01DC02 - CEFUROXIM</t>
  </si>
  <si>
    <t>J01CR02 - AMOXICILIN A  INHIBITOR BETA-LAKTAMASY</t>
  </si>
  <si>
    <t>H03AA01 - SODNÁ SŮL LEVOTHYROXINU</t>
  </si>
  <si>
    <t>N06AB05 - PAROXETIN</t>
  </si>
  <si>
    <t>N05CF02 - ZOLPIDEM</t>
  </si>
  <si>
    <t>J01CR02</t>
  </si>
  <si>
    <t>N05CF02</t>
  </si>
  <si>
    <t>H03AA01</t>
  </si>
  <si>
    <t>J02AC01</t>
  </si>
  <si>
    <t>A10BA02</t>
  </si>
  <si>
    <t>J01DC02</t>
  </si>
  <si>
    <t>J01FA10</t>
  </si>
  <si>
    <t>N06AB05</t>
  </si>
  <si>
    <t>R03AC02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</si>
  <si>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</si>
  <si>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</si>
  <si>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</si>
  <si>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</si>
  <si>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</si>
  <si>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</si>
  <si>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</si>
  <si>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</si>
  <si>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</si>
  <si>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</si>
  <si>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</si>
  <si>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sterilní odběrový Flogswab nylon v plastové tubě bal. á 100 ks 552C</t>
  </si>
  <si>
    <t>50115050</t>
  </si>
  <si>
    <t>obvazový materiál (Z502)</t>
  </si>
  <si>
    <t>ZA411</t>
  </si>
  <si>
    <t>GĂˇza pĹ™Ă­Ĺ™ezy 28 cm x 32 cm 17 nitĂ­ 07004</t>
  </si>
  <si>
    <t>ZA557</t>
  </si>
  <si>
    <t>Kompresa gĂˇza 10 x 20 cm/5 ks sterilnĂ­ 26013</t>
  </si>
  <si>
    <t>ZC854</t>
  </si>
  <si>
    <t>Kompresa NT 7,5 x 7,5 cm/2 ks sterilnĂ­ 26510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</si>
  <si>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</si>
  <si>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</si>
  <si>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</si>
  <si>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</si>
  <si>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</si>
  <si>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</si>
  <si>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ZD104</t>
  </si>
  <si>
    <t>NĂˇplast omniplast 10,0 cm x 10,0 m 9004472 (900535)</t>
  </si>
  <si>
    <t>ZN366</t>
  </si>
  <si>
    <t>NĂˇplast poinjekÄŤnĂ­ elastickĂˇ tkanĂˇ jednotl. baleno 19 mm x 72 mm P-CURE1972ELAST</t>
  </si>
  <si>
    <t>Náplast curapor   7 x   5 cm 32912  (22120,  náhrada za cosmopor )</t>
  </si>
  <si>
    <t>ZI599</t>
  </si>
  <si>
    <t>Náplast curapor 10 x   8 cm 32913 ( 22121,  náhrada za cosmopor )</t>
  </si>
  <si>
    <t>ZQ116</t>
  </si>
  <si>
    <t>Náplast transparentní Airoplast cívka 1,25 cm x 9,14 m (náhrada za transpore) P-AIRO1291</t>
  </si>
  <si>
    <t>ZQ117</t>
  </si>
  <si>
    <t>Náplast transparentní Airoplast cívka 2,5 cm x 9,14 m (náhrada za transpore) P-AIRO2591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</si>
  <si>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</si>
  <si>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</si>
  <si>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</si>
  <si>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</si>
  <si>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</si>
  <si>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</si>
  <si>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ZL999</t>
  </si>
  <si>
    <t>Rychloobvaz 8 x 4 cm Cosmos strip 001445510</t>
  </si>
  <si>
    <t>ZA593</t>
  </si>
  <si>
    <t>Tampon sterilnĂ­ stĂˇÄŤenĂ˝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</si>
  <si>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</si>
  <si>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</si>
  <si>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</si>
  <si>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</si>
  <si>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</si>
  <si>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</si>
  <si>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ZN473</t>
  </si>
  <si>
    <t>Vata obvazovĂˇ 200 g nesterilnĂ­ sklĂˇdanĂˇ 1321900103</t>
  </si>
  <si>
    <t>50115060</t>
  </si>
  <si>
    <t>ZPr - ostatní (Z503)</t>
  </si>
  <si>
    <t>ZB771</t>
  </si>
  <si>
    <t>DrĹľĂˇk jehly zĂˇkladnĂ­ 450201</t>
  </si>
  <si>
    <t>Držák jehly základní 450201</t>
  </si>
  <si>
    <t>ZN646</t>
  </si>
  <si>
    <t>Fonendoskop oboustrannĂ˝ rĹŻznĂ© barvy 710045-s</t>
  </si>
  <si>
    <t>ZP078</t>
  </si>
  <si>
    <t>Kontejner 25 ml PP ĹˇroubovĂ˝ sterilnĂ­ uzĂˇvÄ›r 2680/EST/SG</t>
  </si>
  <si>
    <t>ZP300</t>
  </si>
  <si>
    <t>Ĺ krtidlo se sponou pro dospÄ›lĂ© bez latexu modrĂ© dĂ©lka 400 mm 09820-B</t>
  </si>
  <si>
    <t>ZN206</t>
  </si>
  <si>
    <t>Lopatka ústní dřevěná lékařská sterilní 150 x 17 mm bal. á 5 x 100 ks 4002/SG/CS/L</t>
  </si>
  <si>
    <t>ZF159</t>
  </si>
  <si>
    <t>NĂˇdoba na kontaminovanĂ˝ odpad 1 l 15-0002</t>
  </si>
  <si>
    <t>ZE159</t>
  </si>
  <si>
    <t>NĂˇdoba na kontaminovanĂ˝ odpad 2 l 15-0003</t>
  </si>
  <si>
    <t>ZF192</t>
  </si>
  <si>
    <t>NĂˇdoba na kontaminovanĂ˝ odpad 4 l 15-0004</t>
  </si>
  <si>
    <t>ZO930</t>
  </si>
  <si>
    <t>Nádoba 100 ml PP 72/62 mm s přiloženým uzávěrem bílé víčko sterilní na tekutý materiál 75.562.105</t>
  </si>
  <si>
    <t>Nádoba na kontaminovaný odpad 2 l 15-0003</t>
  </si>
  <si>
    <t>ZQ138</t>
  </si>
  <si>
    <t>NĹŻĹľky chirurgickĂ© rovnĂ© hrotnatĂ© 150 mm TK-AJ 025-15</t>
  </si>
  <si>
    <t>ZQ143</t>
  </si>
  <si>
    <t>Pinzeta anatomickĂˇ rovnĂˇ ĂşzkĂˇ 145 mm TK-BA 100-14</t>
  </si>
  <si>
    <t>ZR471</t>
  </si>
  <si>
    <t>Skalpel jednorĂˇzovĂ˝ prazisa sterilnĂ­ vel. ÄŤepelky 11 bal. Ăˇ 10 ks 11.000.00.511</t>
  </si>
  <si>
    <t>ZA789</t>
  </si>
  <si>
    <t>StĹ™Ă­kaÄŤka injekÄŤnĂ­ 2-dĂ­lnĂˇ 2 ml L Inject Solo 4606027V - nahrazuje ZR395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</si>
  <si>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</si>
  <si>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</si>
  <si>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</si>
  <si>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</si>
  <si>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</si>
  <si>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</si>
  <si>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Zkumavka 1,0 ml K3 edta fialovĂˇ 454034</t>
  </si>
  <si>
    <t>ZB756</t>
  </si>
  <si>
    <t>Zkumavka 3 ml K3 edta fialová 454086</t>
  </si>
  <si>
    <t>Zkumavka 3 ml K3 edta fialovĂˇ 454086</t>
  </si>
  <si>
    <t>ZB758</t>
  </si>
  <si>
    <t>Zkumavka 9 ml K3 edta NR 455036</t>
  </si>
  <si>
    <t>ZB777</t>
  </si>
  <si>
    <t>Zkumavka ÄŤervenĂˇ 3,5 ml gel 454071</t>
  </si>
  <si>
    <t>ZB761</t>
  </si>
  <si>
    <t>Zkumavka ÄŤervenĂˇ 4 ml 454092</t>
  </si>
  <si>
    <t>ZB759</t>
  </si>
  <si>
    <t>Zkumavka ÄŤervenĂˇ 8 ml gel 455071</t>
  </si>
  <si>
    <t>Zkumavka červená 3,5 ml gel 454071</t>
  </si>
  <si>
    <t>Zkumavka červená 4 ml 454092</t>
  </si>
  <si>
    <t>ZB763</t>
  </si>
  <si>
    <t>Zkumavka červená 9 ml 455092</t>
  </si>
  <si>
    <t>ZB775</t>
  </si>
  <si>
    <t>Zkumavka koagulace modrá Quick 4 ml modrá 454329</t>
  </si>
  <si>
    <t>Zkumavka koagulace modrĂˇ Quick 4 ml modrĂˇ 454329</t>
  </si>
  <si>
    <t>ZB773</t>
  </si>
  <si>
    <t>Zkumavka ĹˇedĂˇ-glykemie 454085</t>
  </si>
  <si>
    <t>ZG515</t>
  </si>
  <si>
    <t>Zkumavka moÄŤovĂˇ vacuette 10,5 ml bal. Ăˇ 50 ks 455007</t>
  </si>
  <si>
    <t>ZE949</t>
  </si>
  <si>
    <t>Zkumavka na moč 9,5 ml 455028</t>
  </si>
  <si>
    <t>ZJ278</t>
  </si>
  <si>
    <t>Zkumavka PP 10 ml sterilnĂ­ bal. Ăˇ 200 ks FLME21150</t>
  </si>
  <si>
    <t>ZA817</t>
  </si>
  <si>
    <t>Zkumavka PS 10 ml sterilnĂ­ modrĂˇ zĂˇtka bal. Ăˇ 20 ks 400914 - pouze pro SoudnĂ­ + DMP + NEU + Genetika</t>
  </si>
  <si>
    <t>ZI180</t>
  </si>
  <si>
    <t>Zkumavka s mediem+ flovakovanĂ˝ tampon eSwab minitip oranĹľovĂ˝ (oko,ucho,krk,nos,dutiny,urogenitĂˇlnĂ­ tra) 491CE.A</t>
  </si>
  <si>
    <t>ZI179</t>
  </si>
  <si>
    <t>Zkumavka s mediem+ flovakovanĂ˝ tampon eSwab rĹŻĹľovĂ˝ nos,krk,vagina,koneÄŤnĂ­k,rĂˇny,fekĂˇlnĂ­ vzo) 490CE.A</t>
  </si>
  <si>
    <t>ZB764</t>
  </si>
  <si>
    <t>Zkumavka zelená 4 ml 454051</t>
  </si>
  <si>
    <t>Zkumavka zelenĂˇ 4 ml 454051</t>
  </si>
  <si>
    <t>50115065</t>
  </si>
  <si>
    <t>ZPr - vpichovací materiál (Z530)</t>
  </si>
  <si>
    <t>ZA999</t>
  </si>
  <si>
    <t>Jehla injekÄŤnĂ­ 0,5 x 16 mm oranĹľovĂˇ 4657853</t>
  </si>
  <si>
    <t>ZA832</t>
  </si>
  <si>
    <t>Jehla injekÄŤnĂ­ 0,9 x 40 mm ĹľlutĂˇ 4657519</t>
  </si>
  <si>
    <t>ZB556</t>
  </si>
  <si>
    <t>Jehla injekÄŤnĂ­ 1,2 x 40 mm rĹŻĹľovĂˇ 4665120</t>
  </si>
  <si>
    <t>ZA834</t>
  </si>
  <si>
    <t>Jehla injekční 0,7 x 40 mm černá 4660021</t>
  </si>
  <si>
    <t>Jehla injekční 0,9 x 40 mm žlutá 4657519</t>
  </si>
  <si>
    <t>ZB768</t>
  </si>
  <si>
    <t>Jehla vakuová 216/38 mm zelená 450076</t>
  </si>
  <si>
    <t>ZB769</t>
  </si>
  <si>
    <t>Jehla vakuovĂˇ 206/38 mm ĹľlutĂˇ 450077</t>
  </si>
  <si>
    <t>Jehla vakuovĂˇ 216/38 mm zelenĂˇ 450076</t>
  </si>
  <si>
    <t>50115067</t>
  </si>
  <si>
    <t>ZPr - rukavice (Z532)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</si>
  <si>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</si>
  <si>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</si>
  <si>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</si>
  <si>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</si>
  <si>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</si>
  <si>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</si>
  <si>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</si>
  <si>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</si>
  <si>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ZI759</t>
  </si>
  <si>
    <t>Rukavice vyĹˇetĹ™ovacĂ­ vinyl bez pudru nesterilnĂ­ L Ăˇ 100 ks EFEKTVR04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</si>
  <si>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</si>
  <si>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</si>
  <si>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</si>
  <si>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ZI758</t>
  </si>
  <si>
    <t>Rukavice vyšetřovací vinyl bez pudru nesterilní M á 100 ks EFEKTVR03</t>
  </si>
  <si>
    <t>50115020</t>
  </si>
  <si>
    <t>laboratorní diagnostika-LEK (Z501)</t>
  </si>
  <si>
    <t>DG387</t>
  </si>
  <si>
    <t>AM Pure XP 60ml (agencourt)</t>
  </si>
  <si>
    <t>DE260</t>
  </si>
  <si>
    <t>AmnioGrow CE IVD</t>
  </si>
  <si>
    <t>DI574</t>
  </si>
  <si>
    <t>AS OD, 8 RXN, 1-50 GENES</t>
  </si>
  <si>
    <t>DI614</t>
  </si>
  <si>
    <t>AS OD, C, 8 RXN, 51-300 genes</t>
  </si>
  <si>
    <t>DG227</t>
  </si>
  <si>
    <t>BENZEN p.a., 1L</t>
  </si>
  <si>
    <t>DH007</t>
  </si>
  <si>
    <t>BigDye XTerminator Purif kit 20ml</t>
  </si>
  <si>
    <t>DE667</t>
  </si>
  <si>
    <t>COLLAGENASE TYPE IA-S</t>
  </si>
  <si>
    <t>DE045</t>
  </si>
  <si>
    <t>Combi PPP Master Mix, 1000 reakcĂ­</t>
  </si>
  <si>
    <t>DD691</t>
  </si>
  <si>
    <t>CZECANCA panel Target Capture Enrichment for NGS</t>
  </si>
  <si>
    <t>DD322</t>
  </si>
  <si>
    <t>ddPCR Supermix for probes (No dUTP) 2 ml</t>
  </si>
  <si>
    <t>DH088</t>
  </si>
  <si>
    <t>Devyser CFTR core</t>
  </si>
  <si>
    <t>DD007</t>
  </si>
  <si>
    <t>DG32 AutoDG Cartridges 60/PK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</si>
  <si>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</si>
  <si>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</si>
  <si>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</si>
  <si>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</si>
  <si>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</si>
  <si>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</si>
  <si>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DG393</t>
  </si>
  <si>
    <t>Ethanol 96%</t>
  </si>
  <si>
    <t>DA210</t>
  </si>
  <si>
    <t>FastAB Thermosens. Alk. Phosphatase 1000 u</t>
  </si>
  <si>
    <t>DE929</t>
  </si>
  <si>
    <t>FETAL BOVINE SERUM  pro TK, 500 ml</t>
  </si>
  <si>
    <t>DD060</t>
  </si>
  <si>
    <t>FG,HI-DI FORMAMIDE 25 ml</t>
  </si>
  <si>
    <t>DE452</t>
  </si>
  <si>
    <t>Flushing medium, 500 ml,CFLM-500</t>
  </si>
  <si>
    <t>DA431</t>
  </si>
  <si>
    <t>GelRed Nucleic Acid Stain, 10,000X in DMSO</t>
  </si>
  <si>
    <t>DA996</t>
  </si>
  <si>
    <t>GeneScan 500 LIZ Size Standard</t>
  </si>
  <si>
    <t>DF582</t>
  </si>
  <si>
    <t>GeneScan 600 LIZ Size Standard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</si>
  <si>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</si>
  <si>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</si>
  <si>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</si>
  <si>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</si>
  <si>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</si>
  <si>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</si>
  <si>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DG623</t>
  </si>
  <si>
    <t>High Sensitivity DNA Kit</t>
  </si>
  <si>
    <t>DB848</t>
  </si>
  <si>
    <t>HotStarTaq Plus DNA Polymerase (250)</t>
  </si>
  <si>
    <t>DC425</t>
  </si>
  <si>
    <t>CHLORID DRASELNY P.A</t>
  </si>
  <si>
    <t>DA982</t>
  </si>
  <si>
    <t>Chromosome Synchro P</t>
  </si>
  <si>
    <t>DH972</t>
  </si>
  <si>
    <t>Investigator Argus X-12 QS kit (100)</t>
  </si>
  <si>
    <t>DI573</t>
  </si>
  <si>
    <t>ION AMPLISEQ FOR ION CHEF, dl8</t>
  </si>
  <si>
    <t>DG635</t>
  </si>
  <si>
    <t>ION AMPLISEQ LIBRARY KIT 2.0</t>
  </si>
  <si>
    <t>DG230</t>
  </si>
  <si>
    <t>ISOPROPYLALKOHOL P.A.</t>
  </si>
  <si>
    <t>DE997</t>
  </si>
  <si>
    <t>KAPA HyperPlus kit - 96 rxn</t>
  </si>
  <si>
    <t>DC487</t>
  </si>
  <si>
    <t>KARYOMAX COLCEMID SOLUTION (CE LABEL)</t>
  </si>
  <si>
    <t>DD434</t>
  </si>
  <si>
    <t>KaryoMAX Giemsa 100 ml</t>
  </si>
  <si>
    <t>DD659</t>
  </si>
  <si>
    <t>kyselina octová p.a.</t>
  </si>
  <si>
    <t>kyselina octovĂˇ p.a.</t>
  </si>
  <si>
    <t>DG143</t>
  </si>
  <si>
    <t>kyselina SĂŤROVĂ P.A.</t>
  </si>
  <si>
    <t>DG229</t>
  </si>
  <si>
    <t>METHANOL P.A.</t>
  </si>
  <si>
    <t>DG637</t>
  </si>
  <si>
    <t>MiSeq Reagent Kit v3 (150 cycles)</t>
  </si>
  <si>
    <t>DD917</t>
  </si>
  <si>
    <t>NucleoSpin Blood (250)</t>
  </si>
  <si>
    <t>920003</t>
  </si>
  <si>
    <t>-PBS PUFR 20X KONC,250ML (GEN) 250 ml</t>
  </si>
  <si>
    <t>DE825</t>
  </si>
  <si>
    <t>PCR H2O 15 ml</t>
  </si>
  <si>
    <t>DC938</t>
  </si>
  <si>
    <t>Pepsin porcine 1 g</t>
  </si>
  <si>
    <t>DC341</t>
  </si>
  <si>
    <t>PHYTOHAEMAGLUTININ REAGENT</t>
  </si>
  <si>
    <t>DC981</t>
  </si>
  <si>
    <t>Pierceable foil heat seal</t>
  </si>
  <si>
    <t>DC578</t>
  </si>
  <si>
    <t>Pipet Tips for Auto DG, 40/PK with buffer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</si>
  <si>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</si>
  <si>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</si>
  <si>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</si>
  <si>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</si>
  <si>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</si>
  <si>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</si>
  <si>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</si>
  <si>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ProteinĂˇza K 500 mg</t>
  </si>
  <si>
    <t>Proteináza K 500 mg</t>
  </si>
  <si>
    <t>DF216</t>
  </si>
  <si>
    <t>QIAamp Circulating Nucleic Acid Kit (50)</t>
  </si>
  <si>
    <t>DC792</t>
  </si>
  <si>
    <t>QIAamp DNA Mini Kit (250), QIAgen</t>
  </si>
  <si>
    <t>DG588</t>
  </si>
  <si>
    <t>Qubit dsDNA BR Assay kit 500r</t>
  </si>
  <si>
    <t>DH146</t>
  </si>
  <si>
    <t>Qubit dsDNA HS Assay Kit 500r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</si>
  <si>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</si>
  <si>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</si>
  <si>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</si>
  <si>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</si>
  <si>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</si>
  <si>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</si>
  <si>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</si>
  <si>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</si>
  <si>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DB187</t>
  </si>
  <si>
    <t>Running Buffer(10x) with EDTA</t>
  </si>
  <si>
    <t>DI577</t>
  </si>
  <si>
    <t>SALSA ligase buffer A</t>
  </si>
  <si>
    <t>DI578</t>
  </si>
  <si>
    <t>SALSA ligase buffer B</t>
  </si>
  <si>
    <t>DI610</t>
  </si>
  <si>
    <t>SALSA MLPA  P047,RB1,25 reakcĂ­</t>
  </si>
  <si>
    <t>DI576</t>
  </si>
  <si>
    <t>SALSA MLPA  P081,NF1,25 reakcĂ­</t>
  </si>
  <si>
    <t>DI406</t>
  </si>
  <si>
    <t>SALSA MLPA  P323,25 r</t>
  </si>
  <si>
    <t>DG939</t>
  </si>
  <si>
    <t>SALSA MLPA EK5 reagent kit- 500 reactions (5x6 vials) - FAM</t>
  </si>
  <si>
    <t>DG414</t>
  </si>
  <si>
    <t>SALSA MLPA kit P046-C1 TSC2 - 50rx</t>
  </si>
  <si>
    <t>DG933</t>
  </si>
  <si>
    <t>SALSA MLPA ME030 BWS/RSS probemix – 50 rxn</t>
  </si>
  <si>
    <t>DG585</t>
  </si>
  <si>
    <t>SALSA MLPA P002  BRCA 1 probemix 100R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</si>
  <si>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</si>
  <si>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</si>
  <si>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</si>
  <si>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</si>
  <si>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</si>
  <si>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</si>
  <si>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DG938</t>
  </si>
  <si>
    <t>SALSA MLPA P018-F1 SHOX-100rxn</t>
  </si>
  <si>
    <t>DG404</t>
  </si>
  <si>
    <t>SALSA MLPA P018-F1 SHOX-50rxn</t>
  </si>
  <si>
    <t>DG295</t>
  </si>
  <si>
    <t>SALSA MLPA P036 Hu Telomere-3 probemix 50rxn</t>
  </si>
  <si>
    <t>DI565</t>
  </si>
  <si>
    <t>SALSA Mlpa P043 APC 25 reakcĂ­</t>
  </si>
  <si>
    <t>DI227</t>
  </si>
  <si>
    <t>SALSA MLPA P045-c1 BRCA/CHEK 2 -50R</t>
  </si>
  <si>
    <t>DH424</t>
  </si>
  <si>
    <t>SALSA MLPA P046-C1 TSC2 -25 r</t>
  </si>
  <si>
    <t>DG815</t>
  </si>
  <si>
    <t>SALSA MLPA P070 Hu Telomere-5 probemix 50rxn</t>
  </si>
  <si>
    <t>DI125</t>
  </si>
  <si>
    <t>SALSA MLPA P072 - C1 MSH6  25 r</t>
  </si>
  <si>
    <t>DD359</t>
  </si>
  <si>
    <t>SALSA MLPA P083 CDH1 25 r</t>
  </si>
  <si>
    <t>DI128</t>
  </si>
  <si>
    <t>SALSA MLPA P087 - BRCA1  25 r</t>
  </si>
  <si>
    <t>DG399</t>
  </si>
  <si>
    <t>SALSA MLPA P250 DiGeorge probemix-25R</t>
  </si>
  <si>
    <t>DA811</t>
  </si>
  <si>
    <t>SALSA MLPA P311 CHD probemix - 25 reactions</t>
  </si>
  <si>
    <t>DA810</t>
  </si>
  <si>
    <t>SALSA MLPA P343 Autism-1 probemix - 25 reactions</t>
  </si>
  <si>
    <t>DI585</t>
  </si>
  <si>
    <t>SALSA MLPA P426 Cystinuria probemix â€“ 25 rxn</t>
  </si>
  <si>
    <t>DI454</t>
  </si>
  <si>
    <t>SALSA MLPA probemix P017 MEN 1,25 r</t>
  </si>
  <si>
    <t>DG931</t>
  </si>
  <si>
    <t>SALSA MLPA probemix P060-SMA 100rxn</t>
  </si>
  <si>
    <t>DI370</t>
  </si>
  <si>
    <t>SALSA MLPA probemix P124-C3 TSC1,25 rxn</t>
  </si>
  <si>
    <t>DI375</t>
  </si>
  <si>
    <t>SALSA MLPA probemix P165-C HSP,25 r</t>
  </si>
  <si>
    <t>DI549</t>
  </si>
  <si>
    <t>SALSA MLPA probemix P201-C3 CHARGE 25 testů</t>
  </si>
  <si>
    <t>DI379</t>
  </si>
  <si>
    <t>SALSA Mlpa probemix P208-C2 Human Telomere-6, 25 reakcí</t>
  </si>
  <si>
    <t>DG930</t>
  </si>
  <si>
    <t>SALSA MS-MLPA probemix ME032-UPD7/UPD14 25rxn</t>
  </si>
  <si>
    <t>DI521</t>
  </si>
  <si>
    <t>Smith-Magenis+Miller-Dieker - 5 tests</t>
  </si>
  <si>
    <t>DG533</t>
  </si>
  <si>
    <t>SNaPshot Multiplex Kit 100Reactions</t>
  </si>
  <si>
    <t>920005</t>
  </si>
  <si>
    <t xml:space="preserve">-SORENS.PUFR PH 6,8 500ML (GEN) </t>
  </si>
  <si>
    <t>DI645</t>
  </si>
  <si>
    <t>SRY-probe</t>
  </si>
  <si>
    <t>803815</t>
  </si>
  <si>
    <t>-SSC pufr 20x, pH=7 250 ml</t>
  </si>
  <si>
    <t>DI435</t>
  </si>
  <si>
    <t>SureFISH 8q21.13 HEY1 DF 774kb GR</t>
  </si>
  <si>
    <t>DI520</t>
  </si>
  <si>
    <t>Telomere probe 17p Green - 5 tests</t>
  </si>
  <si>
    <t>920006</t>
  </si>
  <si>
    <t xml:space="preserve">-TRYPS/EDTA V HBSS/M 250ml (GEN) </t>
  </si>
  <si>
    <t>DF133</t>
  </si>
  <si>
    <t>TRYPSIN 1:250 100g</t>
  </si>
  <si>
    <t>DH440</t>
  </si>
  <si>
    <t>Trypsin-EDTA solution, 100ml</t>
  </si>
  <si>
    <t>DC579</t>
  </si>
  <si>
    <t>Waste bins for Auto DG 10/PK</t>
  </si>
  <si>
    <t>DG534</t>
  </si>
  <si>
    <t>Xa Yc dual label  10 tests</t>
  </si>
  <si>
    <t>ZR711</t>
  </si>
  <si>
    <t>DestiÄŤka PCR Multiply   96/0,3 ml,s polovysokĂ˝m boÄŤnĂ­m okrajem, bal. Ăˇ 25 ks 72.1979.202</t>
  </si>
  <si>
    <t>ZO336</t>
  </si>
  <si>
    <t>Destička 96 jamek k analyzátoru ABI3500 MicroAmp Optical 96 well Reaction Plate bal. á 20 ks 4306737</t>
  </si>
  <si>
    <t>ZB070</t>
  </si>
  <si>
    <t>Filtr tips 1000ul (1024) 990352</t>
  </si>
  <si>
    <t>ZL895</t>
  </si>
  <si>
    <t>KĂˇdinka nĂ­zkĂˇ s uchem sklo 1000 ml VTRB632417011940</t>
  </si>
  <si>
    <t>ZP028</t>
  </si>
  <si>
    <t>KĂˇdinka nĂ­zkĂˇ s vĂ˝levkou SIMAX 250 ml (KAVA632417010250) VTRB632417010250</t>
  </si>
  <si>
    <t>ZD965</t>
  </si>
  <si>
    <t>KĂˇdinka vysokĂˇ s vĂ˝levkou 50 ml VTRB632411012050</t>
  </si>
  <si>
    <t>Kádinka nízká s výlevkou SIMAX 250 ml (KAVA632417010250) VTRB632417010250</t>
  </si>
  <si>
    <t>ZE157</t>
  </si>
  <si>
    <t>Ĺ piÄŤka epDualfilter Tips 0,1-10 ul M bal. Ăˇ 960 ks 0030077512</t>
  </si>
  <si>
    <t>ZI560</t>
  </si>
  <si>
    <t>Ĺ piÄŤka ĹľlutĂˇ dlouhĂˇ manĹľeta gilson 1 - 200 ul FLME28063</t>
  </si>
  <si>
    <t>ZB605</t>
  </si>
  <si>
    <t>Ĺ piÄŤka modrĂˇ krĂˇtkĂˇ manĹľeta 1108</t>
  </si>
  <si>
    <t>ZR847</t>
  </si>
  <si>
    <t>Ĺ piÄŤka pipetovacĂ­  Biosphere SARSTEDT 20 ÎĽl; ÄŤirĂˇ; s filtrem; sterilnĂ­, v boxu; bal. Ăˇ 480 ks 70.1116.210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</si>
  <si>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</si>
  <si>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</si>
  <si>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</si>
  <si>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</si>
  <si>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ZR712</t>
  </si>
  <si>
    <t>Ĺ piÄŤka pipetovacĂ­ Biosphere 1250 ÎĽl; bezbarvĂˇ; dlouhĂˇ, s filtrem; v boxu, bal. Ăˇ 768 ks 72.1186.210</t>
  </si>
  <si>
    <t>ZR848</t>
  </si>
  <si>
    <t>Ĺ piÄŤka pipetovacĂ­ Biosphere SARSTEDT 1000 ÎĽl; ÄŤirĂˇ; s filtrem; sterilnĂ­, v boxu; bal. Ăˇ 500 ks 70.762.211</t>
  </si>
  <si>
    <t>ZB000</t>
  </si>
  <si>
    <t>Ĺ piÄŤka s filtrem 1000 ul bal. Ăˇ 480 ks (96.10298.9.01- konÄŤĂ­) 96.11194.9.01</t>
  </si>
  <si>
    <t>ZB788</t>
  </si>
  <si>
    <t>Ĺ piÄŤka s filtrem 20 ul bal. Ăˇ 480 ks 96.11190.9.01 (starĂ©.k.ÄŤ. 96.10296.9.01)</t>
  </si>
  <si>
    <t>ZA793</t>
  </si>
  <si>
    <t>Ĺ piÄŤka s filtrem 200 ul bal. Ăˇ 480 ks (96.9263.9.01) 96.11193.9.01</t>
  </si>
  <si>
    <t>ZB125</t>
  </si>
  <si>
    <t>LĂˇhev kultivaÄŤnĂ­   25 cm2 Ăˇ 360 ks 90026</t>
  </si>
  <si>
    <t>ZL046</t>
  </si>
  <si>
    <t>Microtubes Clear 1.5 ml  bal. á 500 ks  5101500</t>
  </si>
  <si>
    <t>Microtubes Clear 1.5 ml  bal. Ăˇ 500 ks  5101500</t>
  </si>
  <si>
    <t>ZE908</t>
  </si>
  <si>
    <t>Mikrozkumavka PCR individual Tube Domed Cap 0,2 ml bal. á 1000 ks 4Ti-0795</t>
  </si>
  <si>
    <t>Mikrozkumavka PCR individual Tube Domed Cap 0,2 ml bal. Ăˇ 1000 ks 4Ti-0795</t>
  </si>
  <si>
    <t>ZF245</t>
  </si>
  <si>
    <t>SC Adapter S0101 bal á 100 ks S0120-100</t>
  </si>
  <si>
    <t>SC Adapter S0101 bal Ăˇ 100 ks S0120-100</t>
  </si>
  <si>
    <t>ZC831</t>
  </si>
  <si>
    <t>Sklo podloĹľnĂ­ mat. okraj bal. Ăˇ 50 ks AA00000112E (2501)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</si>
  <si>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</si>
  <si>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</si>
  <si>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</si>
  <si>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</si>
  <si>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</si>
  <si>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Špička modrá krátká manžeta 1108</t>
  </si>
  <si>
    <t>Špička pipetovací 0.5-10ul á 1000 ks (BUN001P-BP) 5130010</t>
  </si>
  <si>
    <t>Špička pipetovací 0.5-20ul nesterilní bez filtru bal. á 1000 ks BUN001E-MR</t>
  </si>
  <si>
    <t>Špička s filtrem 1000 ul bal. á 480 ks (96.10298.9.01- končí) 96.11194.9.01</t>
  </si>
  <si>
    <t>Špička s filtrem 20 ul bal. á 480 ks 96.11190.9.01 (staré.k.č. 96.10296.9.01)</t>
  </si>
  <si>
    <t>Špička s filtrem 200 ul bal. á 480 ks (96.9263.9.01) 96.11193.9.01</t>
  </si>
  <si>
    <t>Špička žlutá dlouhá manžeta gilson 1 - 200 ul FLME28063</t>
  </si>
  <si>
    <t>ZC054</t>
  </si>
  <si>
    <t>VĂˇlec odmÄ›rnĂ˝ vysokĂ˝ sklo 100 ml d713880</t>
  </si>
  <si>
    <t>ZC078</t>
  </si>
  <si>
    <t>VĂˇlec odmÄ›rnĂ˝ vysokĂ˝ sklo 50 ml 710920</t>
  </si>
  <si>
    <t>ZF195</t>
  </si>
  <si>
    <t>Válec odměrný vysoký sklo 250 ml VTRB632432111238</t>
  </si>
  <si>
    <t>Gáza přířezy 28 cm x 32 cm 17 nití 07004</t>
  </si>
  <si>
    <t>Kompresa gáza 10 x 20 cm/5 ks sterilní 26013</t>
  </si>
  <si>
    <t>ZF370</t>
  </si>
  <si>
    <t>Filtr syringe 0,22 um, pr. 33 mm á 200 ks 99722</t>
  </si>
  <si>
    <t>ZH686</t>
  </si>
  <si>
    <t>Krabička čiré pro 50 mikrozkumavek 1,5 ml (U553000) U552100</t>
  </si>
  <si>
    <t>ZR763</t>
  </si>
  <si>
    <t>Ĺ piÄŤka pipetovacĂ­  1000 ÎĽl bezbarvĂˇ s filtrem PCR testedÂ® v sĂˇÄŤku bal. Ăˇ 2000 ks 70.762.411</t>
  </si>
  <si>
    <t>ZR762</t>
  </si>
  <si>
    <t>Ĺ piÄŤka pipetovacĂ­ 20 ÎĽl bezbarvĂˇ s filtrem PCR testedÂ® v sĂˇÄŤku bal. Ăˇ 4800 ks 70.760.413</t>
  </si>
  <si>
    <t>ZM042</t>
  </si>
  <si>
    <t>Mikrozkumavka s vĂ­ÄŤkem 500 ul Qubit Assay Tubes bal. Ăˇ 500 ks Q32856</t>
  </si>
  <si>
    <t>Mikrozkumavka s víčkem 500 ul Qubit Assay Tubes bal. á 500 ks Q32856</t>
  </si>
  <si>
    <t>NĂˇdoba 100 ml PP 72/62 mm s pĹ™iloĹľenĂ˝m uzĂˇvÄ›rem bĂ­lĂ© vĂ­ÄŤko sterilnĂ­ na tekutĂ˝ materiĂˇl 75.562.105</t>
  </si>
  <si>
    <t>Nádoba na kontaminovaný odpad 4 l 15-0004</t>
  </si>
  <si>
    <t>ZQ140</t>
  </si>
  <si>
    <t>NĹŻĹľky oÄŤnĂ­ rovnĂ© 115 mm TK-AK 432-11</t>
  </si>
  <si>
    <t>ZB222</t>
  </si>
  <si>
    <t>Pipeta pasteurova 1 ml sterilnĂ­ bal. Ăˇ 2000 ks 1501/SG</t>
  </si>
  <si>
    <t>ZG062</t>
  </si>
  <si>
    <t>Pipeta pasteurova Hirsman sklenÄ›nĂˇ 230 mlbal. Ăˇ 1000 ks HIRS9260101</t>
  </si>
  <si>
    <t>ZR758</t>
  </si>
  <si>
    <t>PopisovaÄŤ na plastovĂ© zkumavky ÄŤernĂ˝ bal. Ăˇ 10 ks 95.954</t>
  </si>
  <si>
    <t>ZR759</t>
  </si>
  <si>
    <t>PopisovaÄŤ na plastovĂ© zkumavky ÄŤervenĂ˝ bal. Ăˇ 10 ks 95.956</t>
  </si>
  <si>
    <t>ZR761</t>
  </si>
  <si>
    <t>PopisovaÄŤ na plastovĂ© zkumavky modrĂ˝ bal. Ăˇ 10 ks 95.953</t>
  </si>
  <si>
    <t>ZR760</t>
  </si>
  <si>
    <t>PopisovaÄŤ na plastovĂ© zkumavky zelenĂ˝ bal. Ăˇ 10 ks 95.955</t>
  </si>
  <si>
    <t>ZA813</t>
  </si>
  <si>
    <t>Rotor adapters (10 x 24) elution tubes (1,5 ml) bal. á 240 ks 990394</t>
  </si>
  <si>
    <t>Rotor adapters (10 x 24) elution tubes (1,5 ml) bal. Ăˇ 240 ks 990394</t>
  </si>
  <si>
    <t>ZE210</t>
  </si>
  <si>
    <t>Skalpel jednorázový cutfix sterilní bal. á 10 ks R099871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</si>
  <si>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</si>
  <si>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</si>
  <si>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povoleno pouze pro KNM</t>
  </si>
  <si>
    <t>StĹ™Ă­kaÄŤka injekÄŤnĂ­ 2-dĂ­lnĂˇ 2 ml L Inject Solo 4606027V - povoleno pouze PRO NOVOROZENECKĂ‰ oddÄ›lenĂ­ a KNM</t>
  </si>
  <si>
    <t>ZJ215</t>
  </si>
  <si>
    <t>StĹ™iÄŤka PE barevnĂ˝ ĹˇroubovĂ˝ uzĂˇvÄ›r - ĹˇirokohrdlĂˇ barva ÄŤervenĂ˝ 500 ml 1331853191638</t>
  </si>
  <si>
    <t>ZP869</t>
  </si>
  <si>
    <t>StojĂˇnek PCR chladĂ­cĂ­ IsoFreeze PCR 95.984</t>
  </si>
  <si>
    <t>ZH680</t>
  </si>
  <si>
    <t>Stojan kombi ÄŤtyĹ™i v jednom ĹľlutĂ˝ R009471.Y</t>
  </si>
  <si>
    <t>Stojan kombi čtyři v jednom žlutý R009471.Y</t>
  </si>
  <si>
    <t>ZG222</t>
  </si>
  <si>
    <t>Stojan na mikrozkumavky blokové R377522</t>
  </si>
  <si>
    <t>Stojánek PCR chladící IsoFreeze PCR 95.984</t>
  </si>
  <si>
    <t>Stříkačka injekční 2-dílná 2 ml L Inject Solo 4606027V</t>
  </si>
  <si>
    <t>ZA788</t>
  </si>
  <si>
    <t>Stříkačka injekční 2-dílná 20 ml L Inject Solo 4606205V</t>
  </si>
  <si>
    <t>Zkumavka PP 10 ml sterilní bal. á 200 ks FLME21150</t>
  </si>
  <si>
    <t>ZI720</t>
  </si>
  <si>
    <t>Zkumavka PS 15 ml sterilnĂ­ Ăˇ 1200 ks 400915 S</t>
  </si>
  <si>
    <t>ZC082</t>
  </si>
  <si>
    <t>Zkumavka UH moÄŤovĂˇ bez vĂ­ÄŤka 12 ml FLME25062</t>
  </si>
  <si>
    <t>Zkumavka UH močová bez víčka 12 ml FLME25062</t>
  </si>
  <si>
    <t>ZC305</t>
  </si>
  <si>
    <t>Jehla injekÄŤnĂ­ 0,4 x 20 mm ĹˇedĂˇ 4657705</t>
  </si>
  <si>
    <t>Jehla injekční 0,4 x 20 mm šedá 4657705</t>
  </si>
  <si>
    <t>ZK475</t>
  </si>
  <si>
    <t>Rukavice operaÄŤnĂ­ latex s pudrem sterilnĂ­ ansell, vasco surgical powderet vel. 7 6035526 (303504EU)</t>
  </si>
  <si>
    <t>Rukavice operační latex s pudrem sterilní ansell, vasco surgical powderet vel. 7 6035526 (303504EU)</t>
  </si>
  <si>
    <t>ZO255</t>
  </si>
  <si>
    <t>Rukavice vyĹˇetĹ™ovacĂ­ nitril sempercare bez pudru Soft rĹŻĹľovĂ© bal. Ăˇ 200 ks vel. S 34431 - pouze pro novorozence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</si>
  <si>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</si>
  <si>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</si>
  <si>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</si>
  <si>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</si>
  <si>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</si>
  <si>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</si>
  <si>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</si>
  <si>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</si>
  <si>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</si>
  <si>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</si>
  <si>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</si>
  <si>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</si>
  <si>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</si>
  <si>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</si>
  <si>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</si>
  <si>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</si>
  <si>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</si>
  <si>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</si>
  <si>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</si>
  <si>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</si>
  <si>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</si>
  <si>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</si>
  <si>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</si>
  <si>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</si>
  <si>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</si>
  <si>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</si>
  <si>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</si>
  <si>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</si>
  <si>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</si>
  <si>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</si>
  <si>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</si>
  <si>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</si>
  <si>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</si>
  <si>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</si>
  <si>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</si>
  <si>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</si>
  <si>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</si>
  <si>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</si>
  <si>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</si>
  <si>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</si>
  <si>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</si>
  <si>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</si>
  <si>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</si>
  <si>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</si>
  <si>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</si>
  <si>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</si>
  <si>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</si>
  <si>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</si>
  <si>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</si>
  <si>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</si>
  <si>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</si>
  <si>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</si>
  <si>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</si>
  <si>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</si>
  <si>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</si>
  <si>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</si>
  <si>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</si>
  <si>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</si>
  <si>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</si>
  <si>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</si>
  <si>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</si>
  <si>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</si>
  <si>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</si>
  <si>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</si>
  <si>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09115</t>
  </si>
  <si>
    <t>ODBĚR BIOLOGICKÉHO MATERIÁLU JINÉHO NEŽ KREV NA KV</t>
  </si>
  <si>
    <t>G0001</t>
  </si>
  <si>
    <t>94948</t>
  </si>
  <si>
    <t>(VZP) SIGNÁLNÍ VÝKON - DOVYŠETŘENÍ PACIENTA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</si>
  <si>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</si>
  <si>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</si>
  <si>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</si>
  <si>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</si>
  <si>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</si>
  <si>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</si>
  <si>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</si>
  <si>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94115</t>
  </si>
  <si>
    <t>IN SITU HYBRIDIZACE LIDSKÉ DNA SE ZNAČENOU SONDOU</t>
  </si>
  <si>
    <t>94199</t>
  </si>
  <si>
    <t>94123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</si>
  <si>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</si>
  <si>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</si>
  <si>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</si>
  <si>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</si>
  <si>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</si>
  <si>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</si>
  <si>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</si>
  <si>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</si>
  <si>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</si>
  <si>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</si>
  <si>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</si>
  <si>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</si>
  <si>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</si>
  <si>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</si>
  <si>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</si>
  <si>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</si>
  <si>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</si>
  <si>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</si>
  <si>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</si>
  <si>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</si>
  <si>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</si>
  <si>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</si>
  <si>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</si>
  <si>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</si>
  <si>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</si>
  <si>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</si>
  <si>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</si>
  <si>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</si>
  <si>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</si>
  <si>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</si>
  <si>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</si>
  <si>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</si>
  <si>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</si>
  <si>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</si>
  <si>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</si>
  <si>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</si>
  <si>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</si>
  <si>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</si>
  <si>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</si>
  <si>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</si>
  <si>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</si>
  <si>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</si>
  <si>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</si>
  <si>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</si>
  <si>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</si>
  <si>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</si>
  <si>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</si>
  <si>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</si>
  <si>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</si>
  <si>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</si>
  <si>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</si>
  <si>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</si>
  <si>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</si>
  <si>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</si>
  <si>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</si>
  <si>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</si>
  <si>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</si>
  <si>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</si>
  <si>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</si>
  <si>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</si>
  <si>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</si>
  <si>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94151</t>
  </si>
  <si>
    <t>RUTINNÍ VYŠETŘENÍ CHROMOZOMŮ Z FETÁLNÍ KRVE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</si>
  <si>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</si>
  <si>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</si>
  <si>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</si>
  <si>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</si>
  <si>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</si>
  <si>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</si>
  <si>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06 - NCHIR: Neurochirurgická klinika</t>
  </si>
  <si>
    <t>08 - PORGYN: Porodnicko-gynekologická klinika</t>
  </si>
  <si>
    <t>09 - NOVO: Novorozenecké oddělení</t>
  </si>
  <si>
    <t>10 - DK: Dětská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</si>
  <si>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</si>
  <si>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</si>
  <si>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</si>
  <si>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</si>
  <si>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</si>
  <si>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</si>
  <si>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50 - KCHIR: Kardiochirurgická klinika</t>
  </si>
  <si>
    <t>01</t>
  </si>
  <si>
    <t>02</t>
  </si>
  <si>
    <t>03</t>
  </si>
  <si>
    <t>04</t>
  </si>
  <si>
    <t>08</t>
  </si>
  <si>
    <t>10</t>
  </si>
  <si>
    <t>94211</t>
  </si>
  <si>
    <t>DLOUHODOBÁ KULTIVACE BUNĚK RŮZNÝCH TKÁNÍ Z PRENATÁ</t>
  </si>
  <si>
    <t>16</t>
  </si>
  <si>
    <t>17</t>
  </si>
  <si>
    <t>18</t>
  </si>
  <si>
    <t>20</t>
  </si>
  <si>
    <t>21</t>
  </si>
  <si>
    <t>26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</si>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</sst>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6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 xr9:uid="{00000000-0011-0000-FFFF-FFFF01000000}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2.0408482113497</c:v>
                </c:pt>
                <c:pt idx="1">
                  <c:v>2.1232920602013907</c:v>
                </c:pt>
                <c:pt idx="2">
                  <c:v>1.9752282968852397</c:v>
                </c:pt>
                <c:pt idx="3">
                  <c:v>1.9926346128999848</c:v>
                </c:pt>
                <c:pt idx="4">
                  <c:v>2.032089659865711</c:v>
                </c:pt>
                <c:pt idx="5">
                  <c:v>1.953828892149833</c:v>
                </c:pt>
                <c:pt idx="6">
                  <c:v>1.8366205497761108</c:v>
                </c:pt>
                <c:pt idx="7">
                  <c:v>1.7955244693405437</c:v>
                </c:pt>
                <c:pt idx="8">
                  <c:v>1.8262252484306538</c:v>
                </c:pt>
                <c:pt idx="9">
                  <c:v>1.8117962431002383</c:v>
                </c:pt>
                <c:pt idx="10">
                  <c:v>1.6647813029558407</c:v>
                </c:pt>
                <c:pt idx="11">
                  <c:v>1.6163102878796762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1.4674623980037511</c:v>
                </c:pt>
                <c:pt idx="1">
                  <c:v>1.4674623980037511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8" tableBorderDxfId="87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6"/>
    <tableColumn id="2" xr3:uid="{00000000-0010-0000-0000-000002000000}" name="popis" dataDxfId="85"/>
    <tableColumn id="3" xr3:uid="{00000000-0010-0000-0000-000003000000}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03" totalsRowShown="0">
  <autoFilter ref="C3:S20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720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93" t="s">
        <v>721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742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1248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1281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1287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1391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1392</v>
      </c>
      <c r="C27" s="47" t="s">
        <v>208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1423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CA9F85FD-5211-48A8-9922-443DEB5CA8D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8">
        <v>28</v>
      </c>
      <c r="B5" s="489" t="s">
        <v>502</v>
      </c>
      <c r="C5" s="492">
        <v>13740.830000000002</v>
      </c>
      <c r="D5" s="492">
        <v>57</v>
      </c>
      <c r="E5" s="492">
        <v>12227.750000000002</v>
      </c>
      <c r="F5" s="544">
        <v>0.88988438107450574</v>
      </c>
      <c r="G5" s="492">
        <v>46</v>
      </c>
      <c r="H5" s="544">
        <v>0.80701754385964908</v>
      </c>
      <c r="I5" s="492">
        <v>1513.0800000000002</v>
      </c>
      <c r="J5" s="544">
        <v>0.1101156189254943</v>
      </c>
      <c r="K5" s="492">
        <v>11</v>
      </c>
      <c r="L5" s="544">
        <v>0.19298245614035087</v>
      </c>
      <c r="M5" s="492" t="s">
        <v>68</v>
      </c>
      <c r="N5" s="150"/>
    </row>
    <row r="6" spans="1:14" ht="14.45" customHeight="1" x14ac:dyDescent="0.2">
      <c r="A6" s="488">
        <v>28</v>
      </c>
      <c r="B6" s="489" t="s">
        <v>503</v>
      </c>
      <c r="C6" s="492">
        <v>13740.830000000002</v>
      </c>
      <c r="D6" s="492">
        <v>56</v>
      </c>
      <c r="E6" s="492">
        <v>12227.750000000002</v>
      </c>
      <c r="F6" s="544">
        <v>0.88988438107450574</v>
      </c>
      <c r="G6" s="492">
        <v>46</v>
      </c>
      <c r="H6" s="544">
        <v>0.8214285714285714</v>
      </c>
      <c r="I6" s="492">
        <v>1513.0800000000002</v>
      </c>
      <c r="J6" s="544">
        <v>0.1101156189254943</v>
      </c>
      <c r="K6" s="492">
        <v>10</v>
      </c>
      <c r="L6" s="544">
        <v>0.17857142857142858</v>
      </c>
      <c r="M6" s="492" t="s">
        <v>1</v>
      </c>
      <c r="N6" s="150"/>
    </row>
    <row r="7" spans="1:14" ht="14.45" customHeight="1" x14ac:dyDescent="0.2">
      <c r="A7" s="488">
        <v>28</v>
      </c>
      <c r="B7" s="489" t="s">
        <v>504</v>
      </c>
      <c r="C7" s="492">
        <v>0</v>
      </c>
      <c r="D7" s="492">
        <v>1</v>
      </c>
      <c r="E7" s="492" t="s">
        <v>462</v>
      </c>
      <c r="F7" s="544" t="s">
        <v>462</v>
      </c>
      <c r="G7" s="492" t="s">
        <v>462</v>
      </c>
      <c r="H7" s="544">
        <v>0</v>
      </c>
      <c r="I7" s="492">
        <v>0</v>
      </c>
      <c r="J7" s="544" t="s">
        <v>462</v>
      </c>
      <c r="K7" s="492">
        <v>1</v>
      </c>
      <c r="L7" s="544">
        <v>1</v>
      </c>
      <c r="M7" s="492" t="s">
        <v>1</v>
      </c>
      <c r="N7" s="150"/>
    </row>
    <row r="8" spans="1:14" ht="14.45" customHeight="1" x14ac:dyDescent="0.2">
      <c r="A8" s="488" t="s">
        <v>460</v>
      </c>
      <c r="B8" s="489" t="s">
        <v>3</v>
      </c>
      <c r="C8" s="492">
        <v>13740.830000000002</v>
      </c>
      <c r="D8" s="492">
        <v>57</v>
      </c>
      <c r="E8" s="492">
        <v>12227.750000000002</v>
      </c>
      <c r="F8" s="544">
        <v>0.88988438107450574</v>
      </c>
      <c r="G8" s="492">
        <v>46</v>
      </c>
      <c r="H8" s="544">
        <v>0.80701754385964908</v>
      </c>
      <c r="I8" s="492">
        <v>1513.0800000000002</v>
      </c>
      <c r="J8" s="544">
        <v>0.1101156189254943</v>
      </c>
      <c r="K8" s="492">
        <v>11</v>
      </c>
      <c r="L8" s="544">
        <v>0.19298245614035087</v>
      </c>
      <c r="M8" s="492" t="s">
        <v>465</v>
      </c>
      <c r="N8" s="150"/>
    </row>
    <row r="10" spans="1:14" ht="14.45" customHeight="1" x14ac:dyDescent="0.2">
      <c r="A10" s="488">
        <v>28</v>
      </c>
      <c r="B10" s="489" t="s">
        <v>502</v>
      </c>
      <c r="C10" s="492" t="s">
        <v>462</v>
      </c>
      <c r="D10" s="492" t="s">
        <v>462</v>
      </c>
      <c r="E10" s="492" t="s">
        <v>462</v>
      </c>
      <c r="F10" s="544" t="s">
        <v>462</v>
      </c>
      <c r="G10" s="492" t="s">
        <v>462</v>
      </c>
      <c r="H10" s="544" t="s">
        <v>462</v>
      </c>
      <c r="I10" s="492" t="s">
        <v>462</v>
      </c>
      <c r="J10" s="544" t="s">
        <v>462</v>
      </c>
      <c r="K10" s="492" t="s">
        <v>462</v>
      </c>
      <c r="L10" s="544" t="s">
        <v>462</v>
      </c>
      <c r="M10" s="492" t="s">
        <v>68</v>
      </c>
      <c r="N10" s="150"/>
    </row>
    <row r="11" spans="1:14" ht="14.45" customHeight="1" x14ac:dyDescent="0.2">
      <c r="A11" s="488" t="s">
        <v>505</v>
      </c>
      <c r="B11" s="489" t="s">
        <v>503</v>
      </c>
      <c r="C11" s="492">
        <v>13740.830000000002</v>
      </c>
      <c r="D11" s="492">
        <v>56</v>
      </c>
      <c r="E11" s="492">
        <v>12227.750000000002</v>
      </c>
      <c r="F11" s="544">
        <v>0.88988438107450574</v>
      </c>
      <c r="G11" s="492">
        <v>46</v>
      </c>
      <c r="H11" s="544">
        <v>0.8214285714285714</v>
      </c>
      <c r="I11" s="492">
        <v>1513.0800000000002</v>
      </c>
      <c r="J11" s="544">
        <v>0.1101156189254943</v>
      </c>
      <c r="K11" s="492">
        <v>10</v>
      </c>
      <c r="L11" s="544">
        <v>0.17857142857142858</v>
      </c>
      <c r="M11" s="492" t="s">
        <v>1</v>
      </c>
      <c r="N11" s="150"/>
    </row>
    <row r="12" spans="1:14" ht="14.45" customHeight="1" x14ac:dyDescent="0.2">
      <c r="A12" s="488" t="s">
        <v>505</v>
      </c>
      <c r="B12" s="489" t="s">
        <v>504</v>
      </c>
      <c r="C12" s="492">
        <v>0</v>
      </c>
      <c r="D12" s="492">
        <v>1</v>
      </c>
      <c r="E12" s="492" t="s">
        <v>462</v>
      </c>
      <c r="F12" s="544" t="s">
        <v>462</v>
      </c>
      <c r="G12" s="492" t="s">
        <v>462</v>
      </c>
      <c r="H12" s="544">
        <v>0</v>
      </c>
      <c r="I12" s="492">
        <v>0</v>
      </c>
      <c r="J12" s="544" t="s">
        <v>462</v>
      </c>
      <c r="K12" s="492">
        <v>1</v>
      </c>
      <c r="L12" s="544">
        <v>1</v>
      </c>
      <c r="M12" s="492" t="s">
        <v>1</v>
      </c>
      <c r="N12" s="150"/>
    </row>
    <row r="13" spans="1:14" ht="14.45" customHeight="1" x14ac:dyDescent="0.2">
      <c r="A13" s="488" t="s">
        <v>505</v>
      </c>
      <c r="B13" s="489" t="s">
        <v>506</v>
      </c>
      <c r="C13" s="492">
        <v>13740.830000000002</v>
      </c>
      <c r="D13" s="492">
        <v>57</v>
      </c>
      <c r="E13" s="492">
        <v>12227.750000000002</v>
      </c>
      <c r="F13" s="544">
        <v>0.88988438107450574</v>
      </c>
      <c r="G13" s="492">
        <v>46</v>
      </c>
      <c r="H13" s="544">
        <v>0.80701754385964908</v>
      </c>
      <c r="I13" s="492">
        <v>1513.0800000000002</v>
      </c>
      <c r="J13" s="544">
        <v>0.1101156189254943</v>
      </c>
      <c r="K13" s="492">
        <v>11</v>
      </c>
      <c r="L13" s="544">
        <v>0.19298245614035087</v>
      </c>
      <c r="M13" s="492" t="s">
        <v>469</v>
      </c>
      <c r="N13" s="150"/>
    </row>
    <row r="14" spans="1:14" ht="14.45" customHeight="1" x14ac:dyDescent="0.2">
      <c r="A14" s="488" t="s">
        <v>462</v>
      </c>
      <c r="B14" s="489" t="s">
        <v>462</v>
      </c>
      <c r="C14" s="492" t="s">
        <v>462</v>
      </c>
      <c r="D14" s="492" t="s">
        <v>462</v>
      </c>
      <c r="E14" s="492" t="s">
        <v>462</v>
      </c>
      <c r="F14" s="544" t="s">
        <v>462</v>
      </c>
      <c r="G14" s="492" t="s">
        <v>462</v>
      </c>
      <c r="H14" s="544" t="s">
        <v>462</v>
      </c>
      <c r="I14" s="492" t="s">
        <v>462</v>
      </c>
      <c r="J14" s="544" t="s">
        <v>462</v>
      </c>
      <c r="K14" s="492" t="s">
        <v>462</v>
      </c>
      <c r="L14" s="544" t="s">
        <v>462</v>
      </c>
      <c r="M14" s="492" t="s">
        <v>470</v>
      </c>
      <c r="N14" s="150"/>
    </row>
    <row r="15" spans="1:14" ht="14.45" customHeight="1" x14ac:dyDescent="0.2">
      <c r="A15" s="488" t="s">
        <v>460</v>
      </c>
      <c r="B15" s="489" t="s">
        <v>507</v>
      </c>
      <c r="C15" s="492">
        <v>13740.830000000002</v>
      </c>
      <c r="D15" s="492">
        <v>57</v>
      </c>
      <c r="E15" s="492">
        <v>12227.750000000002</v>
      </c>
      <c r="F15" s="544">
        <v>0.88988438107450574</v>
      </c>
      <c r="G15" s="492">
        <v>46</v>
      </c>
      <c r="H15" s="544">
        <v>0.80701754385964908</v>
      </c>
      <c r="I15" s="492">
        <v>1513.0800000000002</v>
      </c>
      <c r="J15" s="544">
        <v>0.1101156189254943</v>
      </c>
      <c r="K15" s="492">
        <v>11</v>
      </c>
      <c r="L15" s="544">
        <v>0.19298245614035087</v>
      </c>
      <c r="M15" s="492" t="s">
        <v>465</v>
      </c>
      <c r="N15" s="150"/>
    </row>
    <row r="16" spans="1:14" ht="14.45" customHeight="1" x14ac:dyDescent="0.2">
      <c r="A16" s="545" t="s">
        <v>242</v>
      </c>
    </row>
    <row r="17" spans="1:1" ht="14.45" customHeight="1" x14ac:dyDescent="0.2">
      <c r="A17" s="546" t="s">
        <v>508</v>
      </c>
    </row>
    <row r="18" spans="1:1" ht="14.45" customHeight="1" x14ac:dyDescent="0.2">
      <c r="A18" s="545" t="s">
        <v>509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8EE73909-E62E-43C8-B050-190FC209B942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520" t="s">
        <v>134</v>
      </c>
      <c r="B4" s="521" t="s">
        <v>19</v>
      </c>
      <c r="C4" s="550"/>
      <c r="D4" s="521" t="s">
        <v>20</v>
      </c>
      <c r="E4" s="550"/>
      <c r="F4" s="521" t="s">
        <v>19</v>
      </c>
      <c r="G4" s="524" t="s">
        <v>2</v>
      </c>
      <c r="H4" s="521" t="s">
        <v>20</v>
      </c>
      <c r="I4" s="524" t="s">
        <v>2</v>
      </c>
      <c r="J4" s="521" t="s">
        <v>19</v>
      </c>
      <c r="K4" s="524" t="s">
        <v>2</v>
      </c>
      <c r="L4" s="521" t="s">
        <v>20</v>
      </c>
      <c r="M4" s="525" t="s">
        <v>2</v>
      </c>
    </row>
    <row r="5" spans="1:13" ht="14.45" customHeight="1" x14ac:dyDescent="0.2">
      <c r="A5" s="547" t="s">
        <v>510</v>
      </c>
      <c r="B5" s="538">
        <v>269.20000000000005</v>
      </c>
      <c r="C5" s="500">
        <v>1</v>
      </c>
      <c r="D5" s="551">
        <v>4</v>
      </c>
      <c r="E5" s="554" t="s">
        <v>510</v>
      </c>
      <c r="F5" s="538">
        <v>114.84</v>
      </c>
      <c r="G5" s="526">
        <v>0.42659732540861806</v>
      </c>
      <c r="H5" s="504">
        <v>2</v>
      </c>
      <c r="I5" s="527">
        <v>0.5</v>
      </c>
      <c r="J5" s="557">
        <v>154.36000000000001</v>
      </c>
      <c r="K5" s="526">
        <v>0.57340267459138183</v>
      </c>
      <c r="L5" s="504">
        <v>2</v>
      </c>
      <c r="M5" s="527">
        <v>0.5</v>
      </c>
    </row>
    <row r="6" spans="1:13" ht="14.45" customHeight="1" x14ac:dyDescent="0.2">
      <c r="A6" s="548" t="s">
        <v>511</v>
      </c>
      <c r="B6" s="539">
        <v>1068.25</v>
      </c>
      <c r="C6" s="507">
        <v>1</v>
      </c>
      <c r="D6" s="552">
        <v>3</v>
      </c>
      <c r="E6" s="555" t="s">
        <v>511</v>
      </c>
      <c r="F6" s="539">
        <v>483.18</v>
      </c>
      <c r="G6" s="528">
        <v>0.45230985256260237</v>
      </c>
      <c r="H6" s="511">
        <v>2</v>
      </c>
      <c r="I6" s="529">
        <v>0.66666666666666663</v>
      </c>
      <c r="J6" s="558">
        <v>585.06999999999994</v>
      </c>
      <c r="K6" s="528">
        <v>0.54769014743739752</v>
      </c>
      <c r="L6" s="511">
        <v>1</v>
      </c>
      <c r="M6" s="529">
        <v>0.33333333333333331</v>
      </c>
    </row>
    <row r="7" spans="1:13" ht="14.45" customHeight="1" x14ac:dyDescent="0.2">
      <c r="A7" s="548" t="s">
        <v>512</v>
      </c>
      <c r="B7" s="539">
        <v>3149.2699999999995</v>
      </c>
      <c r="C7" s="507">
        <v>1</v>
      </c>
      <c r="D7" s="552">
        <v>15</v>
      </c>
      <c r="E7" s="555" t="s">
        <v>512</v>
      </c>
      <c r="F7" s="539">
        <v>2832.5099999999998</v>
      </c>
      <c r="G7" s="528">
        <v>0.89941796035271671</v>
      </c>
      <c r="H7" s="511">
        <v>11</v>
      </c>
      <c r="I7" s="529">
        <v>0.73333333333333328</v>
      </c>
      <c r="J7" s="558">
        <v>316.76</v>
      </c>
      <c r="K7" s="528">
        <v>0.10058203964728335</v>
      </c>
      <c r="L7" s="511">
        <v>4</v>
      </c>
      <c r="M7" s="529">
        <v>0.26666666666666666</v>
      </c>
    </row>
    <row r="8" spans="1:13" ht="14.45" customHeight="1" x14ac:dyDescent="0.2">
      <c r="A8" s="548" t="s">
        <v>513</v>
      </c>
      <c r="B8" s="539">
        <v>95.12</v>
      </c>
      <c r="C8" s="507">
        <v>1</v>
      </c>
      <c r="D8" s="552">
        <v>2</v>
      </c>
      <c r="E8" s="555" t="s">
        <v>513</v>
      </c>
      <c r="F8" s="539">
        <v>95.12</v>
      </c>
      <c r="G8" s="528">
        <v>1</v>
      </c>
      <c r="H8" s="511">
        <v>1</v>
      </c>
      <c r="I8" s="529">
        <v>0.5</v>
      </c>
      <c r="J8" s="558">
        <v>0</v>
      </c>
      <c r="K8" s="528">
        <v>0</v>
      </c>
      <c r="L8" s="511">
        <v>1</v>
      </c>
      <c r="M8" s="529">
        <v>0.5</v>
      </c>
    </row>
    <row r="9" spans="1:13" ht="14.45" customHeight="1" x14ac:dyDescent="0.2">
      <c r="A9" s="548" t="s">
        <v>514</v>
      </c>
      <c r="B9" s="539">
        <v>255.82</v>
      </c>
      <c r="C9" s="507">
        <v>1</v>
      </c>
      <c r="D9" s="552">
        <v>1</v>
      </c>
      <c r="E9" s="555" t="s">
        <v>514</v>
      </c>
      <c r="F9" s="539"/>
      <c r="G9" s="528">
        <v>0</v>
      </c>
      <c r="H9" s="511"/>
      <c r="I9" s="529">
        <v>0</v>
      </c>
      <c r="J9" s="558">
        <v>255.82</v>
      </c>
      <c r="K9" s="528">
        <v>1</v>
      </c>
      <c r="L9" s="511">
        <v>1</v>
      </c>
      <c r="M9" s="529">
        <v>1</v>
      </c>
    </row>
    <row r="10" spans="1:13" ht="14.45" customHeight="1" thickBot="1" x14ac:dyDescent="0.25">
      <c r="A10" s="549" t="s">
        <v>515</v>
      </c>
      <c r="B10" s="540">
        <v>8903.1699999999983</v>
      </c>
      <c r="C10" s="514">
        <v>1</v>
      </c>
      <c r="D10" s="553">
        <v>32</v>
      </c>
      <c r="E10" s="556" t="s">
        <v>515</v>
      </c>
      <c r="F10" s="540">
        <v>8702.0999999999985</v>
      </c>
      <c r="G10" s="530">
        <v>0.97741590916493792</v>
      </c>
      <c r="H10" s="518">
        <v>30</v>
      </c>
      <c r="I10" s="531">
        <v>0.9375</v>
      </c>
      <c r="J10" s="559">
        <v>201.07</v>
      </c>
      <c r="K10" s="530">
        <v>2.2584090835062121E-2</v>
      </c>
      <c r="L10" s="518">
        <v>2</v>
      </c>
      <c r="M10" s="531">
        <v>6.25E-2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D218ABE-AD53-4404-AE9E-F734C88F89D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720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13740.830000000005</v>
      </c>
      <c r="N3" s="66">
        <f>SUBTOTAL(9,N7:N1048576)</f>
        <v>139</v>
      </c>
      <c r="O3" s="66">
        <f>SUBTOTAL(9,O7:O1048576)</f>
        <v>57</v>
      </c>
      <c r="P3" s="66">
        <f>SUBTOTAL(9,P7:P1048576)</f>
        <v>12227.750000000005</v>
      </c>
      <c r="Q3" s="67">
        <f>IF(M3=0,0,P3/M3)</f>
        <v>0.88988438107450574</v>
      </c>
      <c r="R3" s="66">
        <f>SUBTOTAL(9,R7:R1048576)</f>
        <v>122</v>
      </c>
      <c r="S3" s="67">
        <f>IF(N3=0,0,R3/N3)</f>
        <v>0.87769784172661869</v>
      </c>
      <c r="T3" s="66">
        <f>SUBTOTAL(9,T7:T1048576)</f>
        <v>46</v>
      </c>
      <c r="U3" s="68">
        <f>IF(O3=0,0,T3/O3)</f>
        <v>0.80701754385964908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60" t="s">
        <v>23</v>
      </c>
      <c r="B6" s="561" t="s">
        <v>5</v>
      </c>
      <c r="C6" s="560" t="s">
        <v>24</v>
      </c>
      <c r="D6" s="561" t="s">
        <v>6</v>
      </c>
      <c r="E6" s="561" t="s">
        <v>147</v>
      </c>
      <c r="F6" s="561" t="s">
        <v>25</v>
      </c>
      <c r="G6" s="561" t="s">
        <v>26</v>
      </c>
      <c r="H6" s="561" t="s">
        <v>8</v>
      </c>
      <c r="I6" s="561" t="s">
        <v>10</v>
      </c>
      <c r="J6" s="561" t="s">
        <v>11</v>
      </c>
      <c r="K6" s="561" t="s">
        <v>12</v>
      </c>
      <c r="L6" s="561" t="s">
        <v>27</v>
      </c>
      <c r="M6" s="562" t="s">
        <v>14</v>
      </c>
      <c r="N6" s="563" t="s">
        <v>28</v>
      </c>
      <c r="O6" s="563" t="s">
        <v>28</v>
      </c>
      <c r="P6" s="563" t="s">
        <v>14</v>
      </c>
      <c r="Q6" s="563" t="s">
        <v>2</v>
      </c>
      <c r="R6" s="563" t="s">
        <v>28</v>
      </c>
      <c r="S6" s="563" t="s">
        <v>2</v>
      </c>
      <c r="T6" s="563" t="s">
        <v>28</v>
      </c>
      <c r="U6" s="564" t="s">
        <v>2</v>
      </c>
    </row>
    <row r="7" spans="1:21" ht="14.45" customHeight="1" x14ac:dyDescent="0.2">
      <c r="A7" s="565">
        <v>28</v>
      </c>
      <c r="B7" s="566" t="s">
        <v>502</v>
      </c>
      <c r="C7" s="566" t="s">
        <v>505</v>
      </c>
      <c r="D7" s="567" t="s">
        <v>718</v>
      </c>
      <c r="E7" s="568" t="s">
        <v>511</v>
      </c>
      <c r="F7" s="566" t="s">
        <v>503</v>
      </c>
      <c r="G7" s="566" t="s">
        <v>516</v>
      </c>
      <c r="H7" s="566" t="s">
        <v>462</v>
      </c>
      <c r="I7" s="566" t="s">
        <v>517</v>
      </c>
      <c r="J7" s="566" t="s">
        <v>518</v>
      </c>
      <c r="K7" s="566" t="s">
        <v>519</v>
      </c>
      <c r="L7" s="569">
        <v>263.26</v>
      </c>
      <c r="M7" s="569">
        <v>263.26</v>
      </c>
      <c r="N7" s="566">
        <v>1</v>
      </c>
      <c r="O7" s="570">
        <v>0.5</v>
      </c>
      <c r="P7" s="569"/>
      <c r="Q7" s="571">
        <v>0</v>
      </c>
      <c r="R7" s="566"/>
      <c r="S7" s="571">
        <v>0</v>
      </c>
      <c r="T7" s="570"/>
      <c r="U7" s="122">
        <v>0</v>
      </c>
    </row>
    <row r="8" spans="1:21" ht="14.45" customHeight="1" x14ac:dyDescent="0.2">
      <c r="A8" s="506">
        <v>28</v>
      </c>
      <c r="B8" s="507" t="s">
        <v>502</v>
      </c>
      <c r="C8" s="507" t="s">
        <v>505</v>
      </c>
      <c r="D8" s="572" t="s">
        <v>718</v>
      </c>
      <c r="E8" s="573" t="s">
        <v>511</v>
      </c>
      <c r="F8" s="507" t="s">
        <v>503</v>
      </c>
      <c r="G8" s="507" t="s">
        <v>520</v>
      </c>
      <c r="H8" s="507" t="s">
        <v>462</v>
      </c>
      <c r="I8" s="507" t="s">
        <v>521</v>
      </c>
      <c r="J8" s="507" t="s">
        <v>522</v>
      </c>
      <c r="K8" s="507" t="s">
        <v>523</v>
      </c>
      <c r="L8" s="508">
        <v>91.78</v>
      </c>
      <c r="M8" s="508">
        <v>183.56</v>
      </c>
      <c r="N8" s="507">
        <v>2</v>
      </c>
      <c r="O8" s="574">
        <v>1</v>
      </c>
      <c r="P8" s="508">
        <v>183.56</v>
      </c>
      <c r="Q8" s="528">
        <v>1</v>
      </c>
      <c r="R8" s="507">
        <v>2</v>
      </c>
      <c r="S8" s="528">
        <v>1</v>
      </c>
      <c r="T8" s="574">
        <v>1</v>
      </c>
      <c r="U8" s="529">
        <v>1</v>
      </c>
    </row>
    <row r="9" spans="1:21" ht="14.45" customHeight="1" x14ac:dyDescent="0.2">
      <c r="A9" s="506">
        <v>28</v>
      </c>
      <c r="B9" s="507" t="s">
        <v>502</v>
      </c>
      <c r="C9" s="507" t="s">
        <v>505</v>
      </c>
      <c r="D9" s="572" t="s">
        <v>718</v>
      </c>
      <c r="E9" s="573" t="s">
        <v>511</v>
      </c>
      <c r="F9" s="507" t="s">
        <v>503</v>
      </c>
      <c r="G9" s="507" t="s">
        <v>524</v>
      </c>
      <c r="H9" s="507" t="s">
        <v>462</v>
      </c>
      <c r="I9" s="507" t="s">
        <v>525</v>
      </c>
      <c r="J9" s="507" t="s">
        <v>526</v>
      </c>
      <c r="K9" s="507" t="s">
        <v>527</v>
      </c>
      <c r="L9" s="508">
        <v>42.54</v>
      </c>
      <c r="M9" s="508">
        <v>85.08</v>
      </c>
      <c r="N9" s="507">
        <v>2</v>
      </c>
      <c r="O9" s="574">
        <v>0.5</v>
      </c>
      <c r="P9" s="508">
        <v>85.08</v>
      </c>
      <c r="Q9" s="528">
        <v>1</v>
      </c>
      <c r="R9" s="507">
        <v>2</v>
      </c>
      <c r="S9" s="528">
        <v>1</v>
      </c>
      <c r="T9" s="574">
        <v>0.5</v>
      </c>
      <c r="U9" s="529">
        <v>1</v>
      </c>
    </row>
    <row r="10" spans="1:21" ht="14.45" customHeight="1" x14ac:dyDescent="0.2">
      <c r="A10" s="506">
        <v>28</v>
      </c>
      <c r="B10" s="507" t="s">
        <v>502</v>
      </c>
      <c r="C10" s="507" t="s">
        <v>505</v>
      </c>
      <c r="D10" s="572" t="s">
        <v>718</v>
      </c>
      <c r="E10" s="573" t="s">
        <v>511</v>
      </c>
      <c r="F10" s="507" t="s">
        <v>503</v>
      </c>
      <c r="G10" s="507" t="s">
        <v>528</v>
      </c>
      <c r="H10" s="507" t="s">
        <v>462</v>
      </c>
      <c r="I10" s="507" t="s">
        <v>529</v>
      </c>
      <c r="J10" s="507" t="s">
        <v>530</v>
      </c>
      <c r="K10" s="507" t="s">
        <v>531</v>
      </c>
      <c r="L10" s="508">
        <v>107.27</v>
      </c>
      <c r="M10" s="508">
        <v>214.54</v>
      </c>
      <c r="N10" s="507">
        <v>2</v>
      </c>
      <c r="O10" s="574">
        <v>0.5</v>
      </c>
      <c r="P10" s="508">
        <v>214.54</v>
      </c>
      <c r="Q10" s="528">
        <v>1</v>
      </c>
      <c r="R10" s="507">
        <v>2</v>
      </c>
      <c r="S10" s="528">
        <v>1</v>
      </c>
      <c r="T10" s="574">
        <v>0.5</v>
      </c>
      <c r="U10" s="529">
        <v>1</v>
      </c>
    </row>
    <row r="11" spans="1:21" ht="14.45" customHeight="1" x14ac:dyDescent="0.2">
      <c r="A11" s="506">
        <v>28</v>
      </c>
      <c r="B11" s="507" t="s">
        <v>502</v>
      </c>
      <c r="C11" s="507" t="s">
        <v>505</v>
      </c>
      <c r="D11" s="572" t="s">
        <v>718</v>
      </c>
      <c r="E11" s="573" t="s">
        <v>511</v>
      </c>
      <c r="F11" s="507" t="s">
        <v>503</v>
      </c>
      <c r="G11" s="507" t="s">
        <v>528</v>
      </c>
      <c r="H11" s="507" t="s">
        <v>462</v>
      </c>
      <c r="I11" s="507" t="s">
        <v>532</v>
      </c>
      <c r="J11" s="507" t="s">
        <v>530</v>
      </c>
      <c r="K11" s="507" t="s">
        <v>531</v>
      </c>
      <c r="L11" s="508">
        <v>107.27</v>
      </c>
      <c r="M11" s="508">
        <v>321.81</v>
      </c>
      <c r="N11" s="507">
        <v>3</v>
      </c>
      <c r="O11" s="574">
        <v>0.5</v>
      </c>
      <c r="P11" s="508"/>
      <c r="Q11" s="528">
        <v>0</v>
      </c>
      <c r="R11" s="507"/>
      <c r="S11" s="528">
        <v>0</v>
      </c>
      <c r="T11" s="574"/>
      <c r="U11" s="529">
        <v>0</v>
      </c>
    </row>
    <row r="12" spans="1:21" ht="14.45" customHeight="1" x14ac:dyDescent="0.2">
      <c r="A12" s="506">
        <v>28</v>
      </c>
      <c r="B12" s="507" t="s">
        <v>502</v>
      </c>
      <c r="C12" s="507" t="s">
        <v>505</v>
      </c>
      <c r="D12" s="572" t="s">
        <v>718</v>
      </c>
      <c r="E12" s="573" t="s">
        <v>514</v>
      </c>
      <c r="F12" s="507" t="s">
        <v>503</v>
      </c>
      <c r="G12" s="507" t="s">
        <v>533</v>
      </c>
      <c r="H12" s="507" t="s">
        <v>462</v>
      </c>
      <c r="I12" s="507" t="s">
        <v>534</v>
      </c>
      <c r="J12" s="507" t="s">
        <v>535</v>
      </c>
      <c r="K12" s="507" t="s">
        <v>536</v>
      </c>
      <c r="L12" s="508">
        <v>127.91</v>
      </c>
      <c r="M12" s="508">
        <v>255.82</v>
      </c>
      <c r="N12" s="507">
        <v>2</v>
      </c>
      <c r="O12" s="574">
        <v>1</v>
      </c>
      <c r="P12" s="508"/>
      <c r="Q12" s="528">
        <v>0</v>
      </c>
      <c r="R12" s="507"/>
      <c r="S12" s="528">
        <v>0</v>
      </c>
      <c r="T12" s="574"/>
      <c r="U12" s="529">
        <v>0</v>
      </c>
    </row>
    <row r="13" spans="1:21" ht="14.45" customHeight="1" x14ac:dyDescent="0.2">
      <c r="A13" s="506">
        <v>28</v>
      </c>
      <c r="B13" s="507" t="s">
        <v>502</v>
      </c>
      <c r="C13" s="507" t="s">
        <v>505</v>
      </c>
      <c r="D13" s="572" t="s">
        <v>718</v>
      </c>
      <c r="E13" s="573" t="s">
        <v>515</v>
      </c>
      <c r="F13" s="507" t="s">
        <v>503</v>
      </c>
      <c r="G13" s="507" t="s">
        <v>537</v>
      </c>
      <c r="H13" s="507" t="s">
        <v>462</v>
      </c>
      <c r="I13" s="507" t="s">
        <v>538</v>
      </c>
      <c r="J13" s="507" t="s">
        <v>539</v>
      </c>
      <c r="K13" s="507" t="s">
        <v>540</v>
      </c>
      <c r="L13" s="508">
        <v>62.04</v>
      </c>
      <c r="M13" s="508">
        <v>124.08</v>
      </c>
      <c r="N13" s="507">
        <v>2</v>
      </c>
      <c r="O13" s="574">
        <v>0.5</v>
      </c>
      <c r="P13" s="508">
        <v>124.08</v>
      </c>
      <c r="Q13" s="528">
        <v>1</v>
      </c>
      <c r="R13" s="507">
        <v>2</v>
      </c>
      <c r="S13" s="528">
        <v>1</v>
      </c>
      <c r="T13" s="574">
        <v>0.5</v>
      </c>
      <c r="U13" s="529">
        <v>1</v>
      </c>
    </row>
    <row r="14" spans="1:21" ht="14.45" customHeight="1" x14ac:dyDescent="0.2">
      <c r="A14" s="506">
        <v>28</v>
      </c>
      <c r="B14" s="507" t="s">
        <v>502</v>
      </c>
      <c r="C14" s="507" t="s">
        <v>505</v>
      </c>
      <c r="D14" s="572" t="s">
        <v>718</v>
      </c>
      <c r="E14" s="573" t="s">
        <v>515</v>
      </c>
      <c r="F14" s="507" t="s">
        <v>503</v>
      </c>
      <c r="G14" s="507" t="s">
        <v>541</v>
      </c>
      <c r="H14" s="507" t="s">
        <v>462</v>
      </c>
      <c r="I14" s="507" t="s">
        <v>542</v>
      </c>
      <c r="J14" s="507" t="s">
        <v>543</v>
      </c>
      <c r="K14" s="507" t="s">
        <v>544</v>
      </c>
      <c r="L14" s="508">
        <v>80.23</v>
      </c>
      <c r="M14" s="508">
        <v>80.23</v>
      </c>
      <c r="N14" s="507">
        <v>1</v>
      </c>
      <c r="O14" s="574">
        <v>0.5</v>
      </c>
      <c r="P14" s="508">
        <v>80.23</v>
      </c>
      <c r="Q14" s="528">
        <v>1</v>
      </c>
      <c r="R14" s="507">
        <v>1</v>
      </c>
      <c r="S14" s="528">
        <v>1</v>
      </c>
      <c r="T14" s="574">
        <v>0.5</v>
      </c>
      <c r="U14" s="529">
        <v>1</v>
      </c>
    </row>
    <row r="15" spans="1:21" ht="14.45" customHeight="1" x14ac:dyDescent="0.2">
      <c r="A15" s="506">
        <v>28</v>
      </c>
      <c r="B15" s="507" t="s">
        <v>502</v>
      </c>
      <c r="C15" s="507" t="s">
        <v>505</v>
      </c>
      <c r="D15" s="572" t="s">
        <v>718</v>
      </c>
      <c r="E15" s="573" t="s">
        <v>515</v>
      </c>
      <c r="F15" s="507" t="s">
        <v>503</v>
      </c>
      <c r="G15" s="507" t="s">
        <v>545</v>
      </c>
      <c r="H15" s="507" t="s">
        <v>719</v>
      </c>
      <c r="I15" s="507" t="s">
        <v>546</v>
      </c>
      <c r="J15" s="507" t="s">
        <v>547</v>
      </c>
      <c r="K15" s="507" t="s">
        <v>548</v>
      </c>
      <c r="L15" s="508">
        <v>119.7</v>
      </c>
      <c r="M15" s="508">
        <v>239.4</v>
      </c>
      <c r="N15" s="507">
        <v>2</v>
      </c>
      <c r="O15" s="574">
        <v>0.5</v>
      </c>
      <c r="P15" s="508">
        <v>239.4</v>
      </c>
      <c r="Q15" s="528">
        <v>1</v>
      </c>
      <c r="R15" s="507">
        <v>2</v>
      </c>
      <c r="S15" s="528">
        <v>1</v>
      </c>
      <c r="T15" s="574">
        <v>0.5</v>
      </c>
      <c r="U15" s="529">
        <v>1</v>
      </c>
    </row>
    <row r="16" spans="1:21" ht="14.45" customHeight="1" x14ac:dyDescent="0.2">
      <c r="A16" s="506">
        <v>28</v>
      </c>
      <c r="B16" s="507" t="s">
        <v>502</v>
      </c>
      <c r="C16" s="507" t="s">
        <v>505</v>
      </c>
      <c r="D16" s="572" t="s">
        <v>718</v>
      </c>
      <c r="E16" s="573" t="s">
        <v>515</v>
      </c>
      <c r="F16" s="507" t="s">
        <v>503</v>
      </c>
      <c r="G16" s="507" t="s">
        <v>549</v>
      </c>
      <c r="H16" s="507" t="s">
        <v>719</v>
      </c>
      <c r="I16" s="507" t="s">
        <v>550</v>
      </c>
      <c r="J16" s="507" t="s">
        <v>551</v>
      </c>
      <c r="K16" s="507" t="s">
        <v>552</v>
      </c>
      <c r="L16" s="508">
        <v>96.04</v>
      </c>
      <c r="M16" s="508">
        <v>96.04</v>
      </c>
      <c r="N16" s="507">
        <v>1</v>
      </c>
      <c r="O16" s="574">
        <v>1</v>
      </c>
      <c r="P16" s="508">
        <v>96.04</v>
      </c>
      <c r="Q16" s="528">
        <v>1</v>
      </c>
      <c r="R16" s="507">
        <v>1</v>
      </c>
      <c r="S16" s="528">
        <v>1</v>
      </c>
      <c r="T16" s="574">
        <v>1</v>
      </c>
      <c r="U16" s="529">
        <v>1</v>
      </c>
    </row>
    <row r="17" spans="1:21" ht="14.45" customHeight="1" x14ac:dyDescent="0.2">
      <c r="A17" s="506">
        <v>28</v>
      </c>
      <c r="B17" s="507" t="s">
        <v>502</v>
      </c>
      <c r="C17" s="507" t="s">
        <v>505</v>
      </c>
      <c r="D17" s="572" t="s">
        <v>718</v>
      </c>
      <c r="E17" s="573" t="s">
        <v>515</v>
      </c>
      <c r="F17" s="507" t="s">
        <v>503</v>
      </c>
      <c r="G17" s="507" t="s">
        <v>553</v>
      </c>
      <c r="H17" s="507" t="s">
        <v>719</v>
      </c>
      <c r="I17" s="507" t="s">
        <v>554</v>
      </c>
      <c r="J17" s="507" t="s">
        <v>555</v>
      </c>
      <c r="K17" s="507" t="s">
        <v>556</v>
      </c>
      <c r="L17" s="508">
        <v>117.55</v>
      </c>
      <c r="M17" s="508">
        <v>352.65</v>
      </c>
      <c r="N17" s="507">
        <v>3</v>
      </c>
      <c r="O17" s="574">
        <v>1</v>
      </c>
      <c r="P17" s="508">
        <v>352.65</v>
      </c>
      <c r="Q17" s="528">
        <v>1</v>
      </c>
      <c r="R17" s="507">
        <v>3</v>
      </c>
      <c r="S17" s="528">
        <v>1</v>
      </c>
      <c r="T17" s="574">
        <v>1</v>
      </c>
      <c r="U17" s="529">
        <v>1</v>
      </c>
    </row>
    <row r="18" spans="1:21" ht="14.45" customHeight="1" x14ac:dyDescent="0.2">
      <c r="A18" s="506">
        <v>28</v>
      </c>
      <c r="B18" s="507" t="s">
        <v>502</v>
      </c>
      <c r="C18" s="507" t="s">
        <v>505</v>
      </c>
      <c r="D18" s="572" t="s">
        <v>718</v>
      </c>
      <c r="E18" s="573" t="s">
        <v>515</v>
      </c>
      <c r="F18" s="507" t="s">
        <v>503</v>
      </c>
      <c r="G18" s="507" t="s">
        <v>557</v>
      </c>
      <c r="H18" s="507" t="s">
        <v>462</v>
      </c>
      <c r="I18" s="507" t="s">
        <v>558</v>
      </c>
      <c r="J18" s="507" t="s">
        <v>559</v>
      </c>
      <c r="K18" s="507" t="s">
        <v>560</v>
      </c>
      <c r="L18" s="508">
        <v>147.85</v>
      </c>
      <c r="M18" s="508">
        <v>295.7</v>
      </c>
      <c r="N18" s="507">
        <v>2</v>
      </c>
      <c r="O18" s="574">
        <v>1</v>
      </c>
      <c r="P18" s="508">
        <v>295.7</v>
      </c>
      <c r="Q18" s="528">
        <v>1</v>
      </c>
      <c r="R18" s="507">
        <v>2</v>
      </c>
      <c r="S18" s="528">
        <v>1</v>
      </c>
      <c r="T18" s="574">
        <v>1</v>
      </c>
      <c r="U18" s="529">
        <v>1</v>
      </c>
    </row>
    <row r="19" spans="1:21" ht="14.45" customHeight="1" x14ac:dyDescent="0.2">
      <c r="A19" s="506">
        <v>28</v>
      </c>
      <c r="B19" s="507" t="s">
        <v>502</v>
      </c>
      <c r="C19" s="507" t="s">
        <v>505</v>
      </c>
      <c r="D19" s="572" t="s">
        <v>718</v>
      </c>
      <c r="E19" s="573" t="s">
        <v>515</v>
      </c>
      <c r="F19" s="507" t="s">
        <v>503</v>
      </c>
      <c r="G19" s="507" t="s">
        <v>561</v>
      </c>
      <c r="H19" s="507" t="s">
        <v>462</v>
      </c>
      <c r="I19" s="507" t="s">
        <v>562</v>
      </c>
      <c r="J19" s="507" t="s">
        <v>563</v>
      </c>
      <c r="K19" s="507" t="s">
        <v>564</v>
      </c>
      <c r="L19" s="508">
        <v>52.87</v>
      </c>
      <c r="M19" s="508">
        <v>105.74</v>
      </c>
      <c r="N19" s="507">
        <v>2</v>
      </c>
      <c r="O19" s="574">
        <v>0.5</v>
      </c>
      <c r="P19" s="508">
        <v>105.74</v>
      </c>
      <c r="Q19" s="528">
        <v>1</v>
      </c>
      <c r="R19" s="507">
        <v>2</v>
      </c>
      <c r="S19" s="528">
        <v>1</v>
      </c>
      <c r="T19" s="574">
        <v>0.5</v>
      </c>
      <c r="U19" s="529">
        <v>1</v>
      </c>
    </row>
    <row r="20" spans="1:21" ht="14.45" customHeight="1" x14ac:dyDescent="0.2">
      <c r="A20" s="506">
        <v>28</v>
      </c>
      <c r="B20" s="507" t="s">
        <v>502</v>
      </c>
      <c r="C20" s="507" t="s">
        <v>505</v>
      </c>
      <c r="D20" s="572" t="s">
        <v>718</v>
      </c>
      <c r="E20" s="573" t="s">
        <v>515</v>
      </c>
      <c r="F20" s="507" t="s">
        <v>503</v>
      </c>
      <c r="G20" s="507" t="s">
        <v>561</v>
      </c>
      <c r="H20" s="507" t="s">
        <v>462</v>
      </c>
      <c r="I20" s="507" t="s">
        <v>565</v>
      </c>
      <c r="J20" s="507" t="s">
        <v>566</v>
      </c>
      <c r="K20" s="507" t="s">
        <v>567</v>
      </c>
      <c r="L20" s="508">
        <v>58.74</v>
      </c>
      <c r="M20" s="508">
        <v>176.22</v>
      </c>
      <c r="N20" s="507">
        <v>3</v>
      </c>
      <c r="O20" s="574">
        <v>1.5</v>
      </c>
      <c r="P20" s="508">
        <v>176.22</v>
      </c>
      <c r="Q20" s="528">
        <v>1</v>
      </c>
      <c r="R20" s="507">
        <v>3</v>
      </c>
      <c r="S20" s="528">
        <v>1</v>
      </c>
      <c r="T20" s="574">
        <v>1.5</v>
      </c>
      <c r="U20" s="529">
        <v>1</v>
      </c>
    </row>
    <row r="21" spans="1:21" ht="14.45" customHeight="1" x14ac:dyDescent="0.2">
      <c r="A21" s="506">
        <v>28</v>
      </c>
      <c r="B21" s="507" t="s">
        <v>502</v>
      </c>
      <c r="C21" s="507" t="s">
        <v>505</v>
      </c>
      <c r="D21" s="572" t="s">
        <v>718</v>
      </c>
      <c r="E21" s="573" t="s">
        <v>515</v>
      </c>
      <c r="F21" s="507" t="s">
        <v>503</v>
      </c>
      <c r="G21" s="507" t="s">
        <v>568</v>
      </c>
      <c r="H21" s="507" t="s">
        <v>462</v>
      </c>
      <c r="I21" s="507" t="s">
        <v>569</v>
      </c>
      <c r="J21" s="507" t="s">
        <v>570</v>
      </c>
      <c r="K21" s="507" t="s">
        <v>571</v>
      </c>
      <c r="L21" s="508">
        <v>91.11</v>
      </c>
      <c r="M21" s="508">
        <v>91.11</v>
      </c>
      <c r="N21" s="507">
        <v>1</v>
      </c>
      <c r="O21" s="574">
        <v>0.5</v>
      </c>
      <c r="P21" s="508">
        <v>91.11</v>
      </c>
      <c r="Q21" s="528">
        <v>1</v>
      </c>
      <c r="R21" s="507">
        <v>1</v>
      </c>
      <c r="S21" s="528">
        <v>1</v>
      </c>
      <c r="T21" s="574">
        <v>0.5</v>
      </c>
      <c r="U21" s="529">
        <v>1</v>
      </c>
    </row>
    <row r="22" spans="1:21" ht="14.45" customHeight="1" x14ac:dyDescent="0.2">
      <c r="A22" s="506">
        <v>28</v>
      </c>
      <c r="B22" s="507" t="s">
        <v>502</v>
      </c>
      <c r="C22" s="507" t="s">
        <v>505</v>
      </c>
      <c r="D22" s="572" t="s">
        <v>718</v>
      </c>
      <c r="E22" s="573" t="s">
        <v>515</v>
      </c>
      <c r="F22" s="507" t="s">
        <v>503</v>
      </c>
      <c r="G22" s="507" t="s">
        <v>572</v>
      </c>
      <c r="H22" s="507" t="s">
        <v>462</v>
      </c>
      <c r="I22" s="507" t="s">
        <v>573</v>
      </c>
      <c r="J22" s="507" t="s">
        <v>574</v>
      </c>
      <c r="K22" s="507" t="s">
        <v>575</v>
      </c>
      <c r="L22" s="508">
        <v>93.49</v>
      </c>
      <c r="M22" s="508">
        <v>373.96</v>
      </c>
      <c r="N22" s="507">
        <v>4</v>
      </c>
      <c r="O22" s="574">
        <v>2</v>
      </c>
      <c r="P22" s="508">
        <v>373.96</v>
      </c>
      <c r="Q22" s="528">
        <v>1</v>
      </c>
      <c r="R22" s="507">
        <v>4</v>
      </c>
      <c r="S22" s="528">
        <v>1</v>
      </c>
      <c r="T22" s="574">
        <v>2</v>
      </c>
      <c r="U22" s="529">
        <v>1</v>
      </c>
    </row>
    <row r="23" spans="1:21" ht="14.45" customHeight="1" x14ac:dyDescent="0.2">
      <c r="A23" s="506">
        <v>28</v>
      </c>
      <c r="B23" s="507" t="s">
        <v>502</v>
      </c>
      <c r="C23" s="507" t="s">
        <v>505</v>
      </c>
      <c r="D23" s="572" t="s">
        <v>718</v>
      </c>
      <c r="E23" s="573" t="s">
        <v>515</v>
      </c>
      <c r="F23" s="507" t="s">
        <v>503</v>
      </c>
      <c r="G23" s="507" t="s">
        <v>576</v>
      </c>
      <c r="H23" s="507" t="s">
        <v>462</v>
      </c>
      <c r="I23" s="507" t="s">
        <v>577</v>
      </c>
      <c r="J23" s="507" t="s">
        <v>578</v>
      </c>
      <c r="K23" s="507" t="s">
        <v>579</v>
      </c>
      <c r="L23" s="508">
        <v>94.7</v>
      </c>
      <c r="M23" s="508">
        <v>378.8</v>
      </c>
      <c r="N23" s="507">
        <v>4</v>
      </c>
      <c r="O23" s="574">
        <v>1</v>
      </c>
      <c r="P23" s="508">
        <v>378.8</v>
      </c>
      <c r="Q23" s="528">
        <v>1</v>
      </c>
      <c r="R23" s="507">
        <v>4</v>
      </c>
      <c r="S23" s="528">
        <v>1</v>
      </c>
      <c r="T23" s="574">
        <v>1</v>
      </c>
      <c r="U23" s="529">
        <v>1</v>
      </c>
    </row>
    <row r="24" spans="1:21" ht="14.45" customHeight="1" x14ac:dyDescent="0.2">
      <c r="A24" s="506">
        <v>28</v>
      </c>
      <c r="B24" s="507" t="s">
        <v>502</v>
      </c>
      <c r="C24" s="507" t="s">
        <v>505</v>
      </c>
      <c r="D24" s="572" t="s">
        <v>718</v>
      </c>
      <c r="E24" s="573" t="s">
        <v>515</v>
      </c>
      <c r="F24" s="507" t="s">
        <v>503</v>
      </c>
      <c r="G24" s="507" t="s">
        <v>580</v>
      </c>
      <c r="H24" s="507" t="s">
        <v>462</v>
      </c>
      <c r="I24" s="507" t="s">
        <v>581</v>
      </c>
      <c r="J24" s="507" t="s">
        <v>582</v>
      </c>
      <c r="K24" s="507" t="s">
        <v>583</v>
      </c>
      <c r="L24" s="508">
        <v>159.71</v>
      </c>
      <c r="M24" s="508">
        <v>319.42</v>
      </c>
      <c r="N24" s="507">
        <v>2</v>
      </c>
      <c r="O24" s="574">
        <v>0.5</v>
      </c>
      <c r="P24" s="508">
        <v>319.42</v>
      </c>
      <c r="Q24" s="528">
        <v>1</v>
      </c>
      <c r="R24" s="507">
        <v>2</v>
      </c>
      <c r="S24" s="528">
        <v>1</v>
      </c>
      <c r="T24" s="574">
        <v>0.5</v>
      </c>
      <c r="U24" s="529">
        <v>1</v>
      </c>
    </row>
    <row r="25" spans="1:21" ht="14.45" customHeight="1" x14ac:dyDescent="0.2">
      <c r="A25" s="506">
        <v>28</v>
      </c>
      <c r="B25" s="507" t="s">
        <v>502</v>
      </c>
      <c r="C25" s="507" t="s">
        <v>505</v>
      </c>
      <c r="D25" s="572" t="s">
        <v>718</v>
      </c>
      <c r="E25" s="573" t="s">
        <v>515</v>
      </c>
      <c r="F25" s="507" t="s">
        <v>503</v>
      </c>
      <c r="G25" s="507" t="s">
        <v>580</v>
      </c>
      <c r="H25" s="507" t="s">
        <v>462</v>
      </c>
      <c r="I25" s="507" t="s">
        <v>584</v>
      </c>
      <c r="J25" s="507" t="s">
        <v>582</v>
      </c>
      <c r="K25" s="507" t="s">
        <v>585</v>
      </c>
      <c r="L25" s="508">
        <v>159.71</v>
      </c>
      <c r="M25" s="508">
        <v>638.84</v>
      </c>
      <c r="N25" s="507">
        <v>4</v>
      </c>
      <c r="O25" s="574">
        <v>0.5</v>
      </c>
      <c r="P25" s="508">
        <v>638.84</v>
      </c>
      <c r="Q25" s="528">
        <v>1</v>
      </c>
      <c r="R25" s="507">
        <v>4</v>
      </c>
      <c r="S25" s="528">
        <v>1</v>
      </c>
      <c r="T25" s="574">
        <v>0.5</v>
      </c>
      <c r="U25" s="529">
        <v>1</v>
      </c>
    </row>
    <row r="26" spans="1:21" ht="14.45" customHeight="1" x14ac:dyDescent="0.2">
      <c r="A26" s="506">
        <v>28</v>
      </c>
      <c r="B26" s="507" t="s">
        <v>502</v>
      </c>
      <c r="C26" s="507" t="s">
        <v>505</v>
      </c>
      <c r="D26" s="572" t="s">
        <v>718</v>
      </c>
      <c r="E26" s="573" t="s">
        <v>515</v>
      </c>
      <c r="F26" s="507" t="s">
        <v>503</v>
      </c>
      <c r="G26" s="507" t="s">
        <v>586</v>
      </c>
      <c r="H26" s="507" t="s">
        <v>462</v>
      </c>
      <c r="I26" s="507" t="s">
        <v>587</v>
      </c>
      <c r="J26" s="507" t="s">
        <v>588</v>
      </c>
      <c r="K26" s="507" t="s">
        <v>589</v>
      </c>
      <c r="L26" s="508">
        <v>35.25</v>
      </c>
      <c r="M26" s="508">
        <v>35.25</v>
      </c>
      <c r="N26" s="507">
        <v>1</v>
      </c>
      <c r="O26" s="574">
        <v>0.5</v>
      </c>
      <c r="P26" s="508">
        <v>35.25</v>
      </c>
      <c r="Q26" s="528">
        <v>1</v>
      </c>
      <c r="R26" s="507">
        <v>1</v>
      </c>
      <c r="S26" s="528">
        <v>1</v>
      </c>
      <c r="T26" s="574">
        <v>0.5</v>
      </c>
      <c r="U26" s="529">
        <v>1</v>
      </c>
    </row>
    <row r="27" spans="1:21" ht="14.45" customHeight="1" x14ac:dyDescent="0.2">
      <c r="A27" s="506">
        <v>28</v>
      </c>
      <c r="B27" s="507" t="s">
        <v>502</v>
      </c>
      <c r="C27" s="507" t="s">
        <v>505</v>
      </c>
      <c r="D27" s="572" t="s">
        <v>718</v>
      </c>
      <c r="E27" s="573" t="s">
        <v>515</v>
      </c>
      <c r="F27" s="507" t="s">
        <v>503</v>
      </c>
      <c r="G27" s="507" t="s">
        <v>590</v>
      </c>
      <c r="H27" s="507" t="s">
        <v>462</v>
      </c>
      <c r="I27" s="507" t="s">
        <v>591</v>
      </c>
      <c r="J27" s="507" t="s">
        <v>592</v>
      </c>
      <c r="K27" s="507" t="s">
        <v>593</v>
      </c>
      <c r="L27" s="508">
        <v>48.09</v>
      </c>
      <c r="M27" s="508">
        <v>48.09</v>
      </c>
      <c r="N27" s="507">
        <v>1</v>
      </c>
      <c r="O27" s="574">
        <v>0.5</v>
      </c>
      <c r="P27" s="508">
        <v>48.09</v>
      </c>
      <c r="Q27" s="528">
        <v>1</v>
      </c>
      <c r="R27" s="507">
        <v>1</v>
      </c>
      <c r="S27" s="528">
        <v>1</v>
      </c>
      <c r="T27" s="574">
        <v>0.5</v>
      </c>
      <c r="U27" s="529">
        <v>1</v>
      </c>
    </row>
    <row r="28" spans="1:21" ht="14.45" customHeight="1" x14ac:dyDescent="0.2">
      <c r="A28" s="506">
        <v>28</v>
      </c>
      <c r="B28" s="507" t="s">
        <v>502</v>
      </c>
      <c r="C28" s="507" t="s">
        <v>505</v>
      </c>
      <c r="D28" s="572" t="s">
        <v>718</v>
      </c>
      <c r="E28" s="573" t="s">
        <v>515</v>
      </c>
      <c r="F28" s="507" t="s">
        <v>503</v>
      </c>
      <c r="G28" s="507" t="s">
        <v>590</v>
      </c>
      <c r="H28" s="507" t="s">
        <v>462</v>
      </c>
      <c r="I28" s="507" t="s">
        <v>591</v>
      </c>
      <c r="J28" s="507" t="s">
        <v>592</v>
      </c>
      <c r="K28" s="507" t="s">
        <v>593</v>
      </c>
      <c r="L28" s="508">
        <v>42.14</v>
      </c>
      <c r="M28" s="508">
        <v>42.14</v>
      </c>
      <c r="N28" s="507">
        <v>1</v>
      </c>
      <c r="O28" s="574">
        <v>0.5</v>
      </c>
      <c r="P28" s="508">
        <v>42.14</v>
      </c>
      <c r="Q28" s="528">
        <v>1</v>
      </c>
      <c r="R28" s="507">
        <v>1</v>
      </c>
      <c r="S28" s="528">
        <v>1</v>
      </c>
      <c r="T28" s="574">
        <v>0.5</v>
      </c>
      <c r="U28" s="529">
        <v>1</v>
      </c>
    </row>
    <row r="29" spans="1:21" ht="14.45" customHeight="1" x14ac:dyDescent="0.2">
      <c r="A29" s="506">
        <v>28</v>
      </c>
      <c r="B29" s="507" t="s">
        <v>502</v>
      </c>
      <c r="C29" s="507" t="s">
        <v>505</v>
      </c>
      <c r="D29" s="572" t="s">
        <v>718</v>
      </c>
      <c r="E29" s="573" t="s">
        <v>515</v>
      </c>
      <c r="F29" s="507" t="s">
        <v>503</v>
      </c>
      <c r="G29" s="507" t="s">
        <v>590</v>
      </c>
      <c r="H29" s="507" t="s">
        <v>462</v>
      </c>
      <c r="I29" s="507" t="s">
        <v>594</v>
      </c>
      <c r="J29" s="507" t="s">
        <v>592</v>
      </c>
      <c r="K29" s="507" t="s">
        <v>595</v>
      </c>
      <c r="L29" s="508">
        <v>64.36</v>
      </c>
      <c r="M29" s="508">
        <v>64.36</v>
      </c>
      <c r="N29" s="507">
        <v>1</v>
      </c>
      <c r="O29" s="574">
        <v>1</v>
      </c>
      <c r="P29" s="508">
        <v>64.36</v>
      </c>
      <c r="Q29" s="528">
        <v>1</v>
      </c>
      <c r="R29" s="507">
        <v>1</v>
      </c>
      <c r="S29" s="528">
        <v>1</v>
      </c>
      <c r="T29" s="574">
        <v>1</v>
      </c>
      <c r="U29" s="529">
        <v>1</v>
      </c>
    </row>
    <row r="30" spans="1:21" ht="14.45" customHeight="1" x14ac:dyDescent="0.2">
      <c r="A30" s="506">
        <v>28</v>
      </c>
      <c r="B30" s="507" t="s">
        <v>502</v>
      </c>
      <c r="C30" s="507" t="s">
        <v>505</v>
      </c>
      <c r="D30" s="572" t="s">
        <v>718</v>
      </c>
      <c r="E30" s="573" t="s">
        <v>515</v>
      </c>
      <c r="F30" s="507" t="s">
        <v>503</v>
      </c>
      <c r="G30" s="507" t="s">
        <v>590</v>
      </c>
      <c r="H30" s="507" t="s">
        <v>462</v>
      </c>
      <c r="I30" s="507" t="s">
        <v>596</v>
      </c>
      <c r="J30" s="507" t="s">
        <v>597</v>
      </c>
      <c r="K30" s="507" t="s">
        <v>598</v>
      </c>
      <c r="L30" s="508">
        <v>89.91</v>
      </c>
      <c r="M30" s="508">
        <v>89.91</v>
      </c>
      <c r="N30" s="507">
        <v>1</v>
      </c>
      <c r="O30" s="574">
        <v>0.5</v>
      </c>
      <c r="P30" s="508">
        <v>89.91</v>
      </c>
      <c r="Q30" s="528">
        <v>1</v>
      </c>
      <c r="R30" s="507">
        <v>1</v>
      </c>
      <c r="S30" s="528">
        <v>1</v>
      </c>
      <c r="T30" s="574">
        <v>0.5</v>
      </c>
      <c r="U30" s="529">
        <v>1</v>
      </c>
    </row>
    <row r="31" spans="1:21" ht="14.45" customHeight="1" x14ac:dyDescent="0.2">
      <c r="A31" s="506">
        <v>28</v>
      </c>
      <c r="B31" s="507" t="s">
        <v>502</v>
      </c>
      <c r="C31" s="507" t="s">
        <v>505</v>
      </c>
      <c r="D31" s="572" t="s">
        <v>718</v>
      </c>
      <c r="E31" s="573" t="s">
        <v>515</v>
      </c>
      <c r="F31" s="507" t="s">
        <v>503</v>
      </c>
      <c r="G31" s="507" t="s">
        <v>599</v>
      </c>
      <c r="H31" s="507" t="s">
        <v>462</v>
      </c>
      <c r="I31" s="507" t="s">
        <v>600</v>
      </c>
      <c r="J31" s="507" t="s">
        <v>601</v>
      </c>
      <c r="K31" s="507" t="s">
        <v>602</v>
      </c>
      <c r="L31" s="508">
        <v>111.72</v>
      </c>
      <c r="M31" s="508">
        <v>223.44</v>
      </c>
      <c r="N31" s="507">
        <v>2</v>
      </c>
      <c r="O31" s="574">
        <v>0.5</v>
      </c>
      <c r="P31" s="508">
        <v>223.44</v>
      </c>
      <c r="Q31" s="528">
        <v>1</v>
      </c>
      <c r="R31" s="507">
        <v>2</v>
      </c>
      <c r="S31" s="528">
        <v>1</v>
      </c>
      <c r="T31" s="574">
        <v>0.5</v>
      </c>
      <c r="U31" s="529">
        <v>1</v>
      </c>
    </row>
    <row r="32" spans="1:21" ht="14.45" customHeight="1" x14ac:dyDescent="0.2">
      <c r="A32" s="506">
        <v>28</v>
      </c>
      <c r="B32" s="507" t="s">
        <v>502</v>
      </c>
      <c r="C32" s="507" t="s">
        <v>505</v>
      </c>
      <c r="D32" s="572" t="s">
        <v>718</v>
      </c>
      <c r="E32" s="573" t="s">
        <v>515</v>
      </c>
      <c r="F32" s="507" t="s">
        <v>503</v>
      </c>
      <c r="G32" s="507" t="s">
        <v>603</v>
      </c>
      <c r="H32" s="507" t="s">
        <v>462</v>
      </c>
      <c r="I32" s="507" t="s">
        <v>604</v>
      </c>
      <c r="J32" s="507" t="s">
        <v>605</v>
      </c>
      <c r="K32" s="507" t="s">
        <v>544</v>
      </c>
      <c r="L32" s="508">
        <v>61.97</v>
      </c>
      <c r="M32" s="508">
        <v>61.97</v>
      </c>
      <c r="N32" s="507">
        <v>1</v>
      </c>
      <c r="O32" s="574">
        <v>0.5</v>
      </c>
      <c r="P32" s="508"/>
      <c r="Q32" s="528">
        <v>0</v>
      </c>
      <c r="R32" s="507"/>
      <c r="S32" s="528">
        <v>0</v>
      </c>
      <c r="T32" s="574"/>
      <c r="U32" s="529">
        <v>0</v>
      </c>
    </row>
    <row r="33" spans="1:21" ht="14.45" customHeight="1" x14ac:dyDescent="0.2">
      <c r="A33" s="506">
        <v>28</v>
      </c>
      <c r="B33" s="507" t="s">
        <v>502</v>
      </c>
      <c r="C33" s="507" t="s">
        <v>505</v>
      </c>
      <c r="D33" s="572" t="s">
        <v>718</v>
      </c>
      <c r="E33" s="573" t="s">
        <v>515</v>
      </c>
      <c r="F33" s="507" t="s">
        <v>503</v>
      </c>
      <c r="G33" s="507" t="s">
        <v>606</v>
      </c>
      <c r="H33" s="507" t="s">
        <v>462</v>
      </c>
      <c r="I33" s="507" t="s">
        <v>607</v>
      </c>
      <c r="J33" s="507" t="s">
        <v>608</v>
      </c>
      <c r="K33" s="507" t="s">
        <v>609</v>
      </c>
      <c r="L33" s="508">
        <v>31.65</v>
      </c>
      <c r="M33" s="508">
        <v>31.65</v>
      </c>
      <c r="N33" s="507">
        <v>1</v>
      </c>
      <c r="O33" s="574">
        <v>1</v>
      </c>
      <c r="P33" s="508">
        <v>31.65</v>
      </c>
      <c r="Q33" s="528">
        <v>1</v>
      </c>
      <c r="R33" s="507">
        <v>1</v>
      </c>
      <c r="S33" s="528">
        <v>1</v>
      </c>
      <c r="T33" s="574">
        <v>1</v>
      </c>
      <c r="U33" s="529">
        <v>1</v>
      </c>
    </row>
    <row r="34" spans="1:21" ht="14.45" customHeight="1" x14ac:dyDescent="0.2">
      <c r="A34" s="506">
        <v>28</v>
      </c>
      <c r="B34" s="507" t="s">
        <v>502</v>
      </c>
      <c r="C34" s="507" t="s">
        <v>505</v>
      </c>
      <c r="D34" s="572" t="s">
        <v>718</v>
      </c>
      <c r="E34" s="573" t="s">
        <v>515</v>
      </c>
      <c r="F34" s="507" t="s">
        <v>503</v>
      </c>
      <c r="G34" s="507" t="s">
        <v>610</v>
      </c>
      <c r="H34" s="507" t="s">
        <v>462</v>
      </c>
      <c r="I34" s="507" t="s">
        <v>611</v>
      </c>
      <c r="J34" s="507" t="s">
        <v>612</v>
      </c>
      <c r="K34" s="507" t="s">
        <v>613</v>
      </c>
      <c r="L34" s="508">
        <v>86.43</v>
      </c>
      <c r="M34" s="508">
        <v>86.43</v>
      </c>
      <c r="N34" s="507">
        <v>1</v>
      </c>
      <c r="O34" s="574">
        <v>0.5</v>
      </c>
      <c r="P34" s="508">
        <v>86.43</v>
      </c>
      <c r="Q34" s="528">
        <v>1</v>
      </c>
      <c r="R34" s="507">
        <v>1</v>
      </c>
      <c r="S34" s="528">
        <v>1</v>
      </c>
      <c r="T34" s="574">
        <v>0.5</v>
      </c>
      <c r="U34" s="529">
        <v>1</v>
      </c>
    </row>
    <row r="35" spans="1:21" ht="14.45" customHeight="1" x14ac:dyDescent="0.2">
      <c r="A35" s="506">
        <v>28</v>
      </c>
      <c r="B35" s="507" t="s">
        <v>502</v>
      </c>
      <c r="C35" s="507" t="s">
        <v>505</v>
      </c>
      <c r="D35" s="572" t="s">
        <v>718</v>
      </c>
      <c r="E35" s="573" t="s">
        <v>515</v>
      </c>
      <c r="F35" s="507" t="s">
        <v>503</v>
      </c>
      <c r="G35" s="507" t="s">
        <v>614</v>
      </c>
      <c r="H35" s="507" t="s">
        <v>462</v>
      </c>
      <c r="I35" s="507" t="s">
        <v>615</v>
      </c>
      <c r="J35" s="507" t="s">
        <v>478</v>
      </c>
      <c r="K35" s="507" t="s">
        <v>616</v>
      </c>
      <c r="L35" s="508">
        <v>17.62</v>
      </c>
      <c r="M35" s="508">
        <v>17.62</v>
      </c>
      <c r="N35" s="507">
        <v>1</v>
      </c>
      <c r="O35" s="574">
        <v>0.5</v>
      </c>
      <c r="P35" s="508">
        <v>17.62</v>
      </c>
      <c r="Q35" s="528">
        <v>1</v>
      </c>
      <c r="R35" s="507">
        <v>1</v>
      </c>
      <c r="S35" s="528">
        <v>1</v>
      </c>
      <c r="T35" s="574">
        <v>0.5</v>
      </c>
      <c r="U35" s="529">
        <v>1</v>
      </c>
    </row>
    <row r="36" spans="1:21" ht="14.45" customHeight="1" x14ac:dyDescent="0.2">
      <c r="A36" s="506">
        <v>28</v>
      </c>
      <c r="B36" s="507" t="s">
        <v>502</v>
      </c>
      <c r="C36" s="507" t="s">
        <v>505</v>
      </c>
      <c r="D36" s="572" t="s">
        <v>718</v>
      </c>
      <c r="E36" s="573" t="s">
        <v>515</v>
      </c>
      <c r="F36" s="507" t="s">
        <v>503</v>
      </c>
      <c r="G36" s="507" t="s">
        <v>617</v>
      </c>
      <c r="H36" s="507" t="s">
        <v>462</v>
      </c>
      <c r="I36" s="507" t="s">
        <v>618</v>
      </c>
      <c r="J36" s="507" t="s">
        <v>619</v>
      </c>
      <c r="K36" s="507" t="s">
        <v>620</v>
      </c>
      <c r="L36" s="508">
        <v>174.59</v>
      </c>
      <c r="M36" s="508">
        <v>349.18</v>
      </c>
      <c r="N36" s="507">
        <v>2</v>
      </c>
      <c r="O36" s="574">
        <v>1</v>
      </c>
      <c r="P36" s="508">
        <v>349.18</v>
      </c>
      <c r="Q36" s="528">
        <v>1</v>
      </c>
      <c r="R36" s="507">
        <v>2</v>
      </c>
      <c r="S36" s="528">
        <v>1</v>
      </c>
      <c r="T36" s="574">
        <v>1</v>
      </c>
      <c r="U36" s="529">
        <v>1</v>
      </c>
    </row>
    <row r="37" spans="1:21" ht="14.45" customHeight="1" x14ac:dyDescent="0.2">
      <c r="A37" s="506">
        <v>28</v>
      </c>
      <c r="B37" s="507" t="s">
        <v>502</v>
      </c>
      <c r="C37" s="507" t="s">
        <v>505</v>
      </c>
      <c r="D37" s="572" t="s">
        <v>718</v>
      </c>
      <c r="E37" s="573" t="s">
        <v>515</v>
      </c>
      <c r="F37" s="507" t="s">
        <v>503</v>
      </c>
      <c r="G37" s="507" t="s">
        <v>621</v>
      </c>
      <c r="H37" s="507" t="s">
        <v>462</v>
      </c>
      <c r="I37" s="507" t="s">
        <v>622</v>
      </c>
      <c r="J37" s="507" t="s">
        <v>623</v>
      </c>
      <c r="K37" s="507" t="s">
        <v>624</v>
      </c>
      <c r="L37" s="508">
        <v>103.67</v>
      </c>
      <c r="M37" s="508">
        <v>207.34</v>
      </c>
      <c r="N37" s="507">
        <v>2</v>
      </c>
      <c r="O37" s="574">
        <v>1.5</v>
      </c>
      <c r="P37" s="508">
        <v>207.34</v>
      </c>
      <c r="Q37" s="528">
        <v>1</v>
      </c>
      <c r="R37" s="507">
        <v>2</v>
      </c>
      <c r="S37" s="528">
        <v>1</v>
      </c>
      <c r="T37" s="574">
        <v>1.5</v>
      </c>
      <c r="U37" s="529">
        <v>1</v>
      </c>
    </row>
    <row r="38" spans="1:21" ht="14.45" customHeight="1" x14ac:dyDescent="0.2">
      <c r="A38" s="506">
        <v>28</v>
      </c>
      <c r="B38" s="507" t="s">
        <v>502</v>
      </c>
      <c r="C38" s="507" t="s">
        <v>505</v>
      </c>
      <c r="D38" s="572" t="s">
        <v>718</v>
      </c>
      <c r="E38" s="573" t="s">
        <v>515</v>
      </c>
      <c r="F38" s="507" t="s">
        <v>503</v>
      </c>
      <c r="G38" s="507" t="s">
        <v>625</v>
      </c>
      <c r="H38" s="507" t="s">
        <v>719</v>
      </c>
      <c r="I38" s="507" t="s">
        <v>626</v>
      </c>
      <c r="J38" s="507" t="s">
        <v>627</v>
      </c>
      <c r="K38" s="507" t="s">
        <v>628</v>
      </c>
      <c r="L38" s="508">
        <v>132</v>
      </c>
      <c r="M38" s="508">
        <v>132</v>
      </c>
      <c r="N38" s="507">
        <v>1</v>
      </c>
      <c r="O38" s="574">
        <v>1</v>
      </c>
      <c r="P38" s="508">
        <v>132</v>
      </c>
      <c r="Q38" s="528">
        <v>1</v>
      </c>
      <c r="R38" s="507">
        <v>1</v>
      </c>
      <c r="S38" s="528">
        <v>1</v>
      </c>
      <c r="T38" s="574">
        <v>1</v>
      </c>
      <c r="U38" s="529">
        <v>1</v>
      </c>
    </row>
    <row r="39" spans="1:21" ht="14.45" customHeight="1" x14ac:dyDescent="0.2">
      <c r="A39" s="506">
        <v>28</v>
      </c>
      <c r="B39" s="507" t="s">
        <v>502</v>
      </c>
      <c r="C39" s="507" t="s">
        <v>505</v>
      </c>
      <c r="D39" s="572" t="s">
        <v>718</v>
      </c>
      <c r="E39" s="573" t="s">
        <v>515</v>
      </c>
      <c r="F39" s="507" t="s">
        <v>503</v>
      </c>
      <c r="G39" s="507" t="s">
        <v>629</v>
      </c>
      <c r="H39" s="507" t="s">
        <v>462</v>
      </c>
      <c r="I39" s="507" t="s">
        <v>630</v>
      </c>
      <c r="J39" s="507" t="s">
        <v>631</v>
      </c>
      <c r="K39" s="507" t="s">
        <v>632</v>
      </c>
      <c r="L39" s="508">
        <v>87.67</v>
      </c>
      <c r="M39" s="508">
        <v>350.68</v>
      </c>
      <c r="N39" s="507">
        <v>4</v>
      </c>
      <c r="O39" s="574">
        <v>1.5</v>
      </c>
      <c r="P39" s="508">
        <v>350.68</v>
      </c>
      <c r="Q39" s="528">
        <v>1</v>
      </c>
      <c r="R39" s="507">
        <v>4</v>
      </c>
      <c r="S39" s="528">
        <v>1</v>
      </c>
      <c r="T39" s="574">
        <v>1.5</v>
      </c>
      <c r="U39" s="529">
        <v>1</v>
      </c>
    </row>
    <row r="40" spans="1:21" ht="14.45" customHeight="1" x14ac:dyDescent="0.2">
      <c r="A40" s="506">
        <v>28</v>
      </c>
      <c r="B40" s="507" t="s">
        <v>502</v>
      </c>
      <c r="C40" s="507" t="s">
        <v>505</v>
      </c>
      <c r="D40" s="572" t="s">
        <v>718</v>
      </c>
      <c r="E40" s="573" t="s">
        <v>515</v>
      </c>
      <c r="F40" s="507" t="s">
        <v>503</v>
      </c>
      <c r="G40" s="507" t="s">
        <v>633</v>
      </c>
      <c r="H40" s="507" t="s">
        <v>462</v>
      </c>
      <c r="I40" s="507" t="s">
        <v>634</v>
      </c>
      <c r="J40" s="507" t="s">
        <v>635</v>
      </c>
      <c r="K40" s="507" t="s">
        <v>636</v>
      </c>
      <c r="L40" s="508">
        <v>0</v>
      </c>
      <c r="M40" s="508">
        <v>0</v>
      </c>
      <c r="N40" s="507">
        <v>1</v>
      </c>
      <c r="O40" s="574">
        <v>0.5</v>
      </c>
      <c r="P40" s="508">
        <v>0</v>
      </c>
      <c r="Q40" s="528"/>
      <c r="R40" s="507">
        <v>1</v>
      </c>
      <c r="S40" s="528">
        <v>1</v>
      </c>
      <c r="T40" s="574">
        <v>0.5</v>
      </c>
      <c r="U40" s="529">
        <v>1</v>
      </c>
    </row>
    <row r="41" spans="1:21" ht="14.45" customHeight="1" x14ac:dyDescent="0.2">
      <c r="A41" s="506">
        <v>28</v>
      </c>
      <c r="B41" s="507" t="s">
        <v>502</v>
      </c>
      <c r="C41" s="507" t="s">
        <v>505</v>
      </c>
      <c r="D41" s="572" t="s">
        <v>718</v>
      </c>
      <c r="E41" s="573" t="s">
        <v>515</v>
      </c>
      <c r="F41" s="507" t="s">
        <v>503</v>
      </c>
      <c r="G41" s="507" t="s">
        <v>637</v>
      </c>
      <c r="H41" s="507" t="s">
        <v>719</v>
      </c>
      <c r="I41" s="507" t="s">
        <v>638</v>
      </c>
      <c r="J41" s="507" t="s">
        <v>639</v>
      </c>
      <c r="K41" s="507" t="s">
        <v>640</v>
      </c>
      <c r="L41" s="508">
        <v>63.75</v>
      </c>
      <c r="M41" s="508">
        <v>63.75</v>
      </c>
      <c r="N41" s="507">
        <v>1</v>
      </c>
      <c r="O41" s="574">
        <v>0.5</v>
      </c>
      <c r="P41" s="508">
        <v>63.75</v>
      </c>
      <c r="Q41" s="528">
        <v>1</v>
      </c>
      <c r="R41" s="507">
        <v>1</v>
      </c>
      <c r="S41" s="528">
        <v>1</v>
      </c>
      <c r="T41" s="574">
        <v>0.5</v>
      </c>
      <c r="U41" s="529">
        <v>1</v>
      </c>
    </row>
    <row r="42" spans="1:21" ht="14.45" customHeight="1" x14ac:dyDescent="0.2">
      <c r="A42" s="506">
        <v>28</v>
      </c>
      <c r="B42" s="507" t="s">
        <v>502</v>
      </c>
      <c r="C42" s="507" t="s">
        <v>505</v>
      </c>
      <c r="D42" s="572" t="s">
        <v>718</v>
      </c>
      <c r="E42" s="573" t="s">
        <v>515</v>
      </c>
      <c r="F42" s="507" t="s">
        <v>503</v>
      </c>
      <c r="G42" s="507" t="s">
        <v>641</v>
      </c>
      <c r="H42" s="507" t="s">
        <v>462</v>
      </c>
      <c r="I42" s="507" t="s">
        <v>642</v>
      </c>
      <c r="J42" s="507" t="s">
        <v>643</v>
      </c>
      <c r="K42" s="507" t="s">
        <v>644</v>
      </c>
      <c r="L42" s="508">
        <v>68.819999999999993</v>
      </c>
      <c r="M42" s="508">
        <v>137.63999999999999</v>
      </c>
      <c r="N42" s="507">
        <v>2</v>
      </c>
      <c r="O42" s="574">
        <v>1</v>
      </c>
      <c r="P42" s="508">
        <v>137.63999999999999</v>
      </c>
      <c r="Q42" s="528">
        <v>1</v>
      </c>
      <c r="R42" s="507">
        <v>2</v>
      </c>
      <c r="S42" s="528">
        <v>1</v>
      </c>
      <c r="T42" s="574">
        <v>1</v>
      </c>
      <c r="U42" s="529">
        <v>1</v>
      </c>
    </row>
    <row r="43" spans="1:21" ht="14.45" customHeight="1" x14ac:dyDescent="0.2">
      <c r="A43" s="506">
        <v>28</v>
      </c>
      <c r="B43" s="507" t="s">
        <v>502</v>
      </c>
      <c r="C43" s="507" t="s">
        <v>505</v>
      </c>
      <c r="D43" s="572" t="s">
        <v>718</v>
      </c>
      <c r="E43" s="573" t="s">
        <v>515</v>
      </c>
      <c r="F43" s="507" t="s">
        <v>503</v>
      </c>
      <c r="G43" s="507" t="s">
        <v>645</v>
      </c>
      <c r="H43" s="507" t="s">
        <v>462</v>
      </c>
      <c r="I43" s="507" t="s">
        <v>646</v>
      </c>
      <c r="J43" s="507" t="s">
        <v>647</v>
      </c>
      <c r="K43" s="507" t="s">
        <v>648</v>
      </c>
      <c r="L43" s="508">
        <v>61.97</v>
      </c>
      <c r="M43" s="508">
        <v>61.97</v>
      </c>
      <c r="N43" s="507">
        <v>1</v>
      </c>
      <c r="O43" s="574">
        <v>0.5</v>
      </c>
      <c r="P43" s="508"/>
      <c r="Q43" s="528">
        <v>0</v>
      </c>
      <c r="R43" s="507"/>
      <c r="S43" s="528">
        <v>0</v>
      </c>
      <c r="T43" s="574"/>
      <c r="U43" s="529">
        <v>0</v>
      </c>
    </row>
    <row r="44" spans="1:21" ht="14.45" customHeight="1" x14ac:dyDescent="0.2">
      <c r="A44" s="506">
        <v>28</v>
      </c>
      <c r="B44" s="507" t="s">
        <v>502</v>
      </c>
      <c r="C44" s="507" t="s">
        <v>505</v>
      </c>
      <c r="D44" s="572" t="s">
        <v>718</v>
      </c>
      <c r="E44" s="573" t="s">
        <v>515</v>
      </c>
      <c r="F44" s="507" t="s">
        <v>503</v>
      </c>
      <c r="G44" s="507" t="s">
        <v>649</v>
      </c>
      <c r="H44" s="507" t="s">
        <v>462</v>
      </c>
      <c r="I44" s="507" t="s">
        <v>650</v>
      </c>
      <c r="J44" s="507" t="s">
        <v>651</v>
      </c>
      <c r="K44" s="507" t="s">
        <v>652</v>
      </c>
      <c r="L44" s="508">
        <v>77.13</v>
      </c>
      <c r="M44" s="508">
        <v>77.13</v>
      </c>
      <c r="N44" s="507">
        <v>1</v>
      </c>
      <c r="O44" s="574">
        <v>1</v>
      </c>
      <c r="P44" s="508"/>
      <c r="Q44" s="528">
        <v>0</v>
      </c>
      <c r="R44" s="507"/>
      <c r="S44" s="528">
        <v>0</v>
      </c>
      <c r="T44" s="574"/>
      <c r="U44" s="529">
        <v>0</v>
      </c>
    </row>
    <row r="45" spans="1:21" ht="14.45" customHeight="1" x14ac:dyDescent="0.2">
      <c r="A45" s="506">
        <v>28</v>
      </c>
      <c r="B45" s="507" t="s">
        <v>502</v>
      </c>
      <c r="C45" s="507" t="s">
        <v>505</v>
      </c>
      <c r="D45" s="572" t="s">
        <v>718</v>
      </c>
      <c r="E45" s="573" t="s">
        <v>515</v>
      </c>
      <c r="F45" s="507" t="s">
        <v>503</v>
      </c>
      <c r="G45" s="507" t="s">
        <v>653</v>
      </c>
      <c r="H45" s="507" t="s">
        <v>462</v>
      </c>
      <c r="I45" s="507" t="s">
        <v>654</v>
      </c>
      <c r="J45" s="507" t="s">
        <v>655</v>
      </c>
      <c r="K45" s="507" t="s">
        <v>656</v>
      </c>
      <c r="L45" s="508">
        <v>225.06</v>
      </c>
      <c r="M45" s="508">
        <v>225.06</v>
      </c>
      <c r="N45" s="507">
        <v>1</v>
      </c>
      <c r="O45" s="574">
        <v>0.5</v>
      </c>
      <c r="P45" s="508">
        <v>225.06</v>
      </c>
      <c r="Q45" s="528">
        <v>1</v>
      </c>
      <c r="R45" s="507">
        <v>1</v>
      </c>
      <c r="S45" s="528">
        <v>1</v>
      </c>
      <c r="T45" s="574">
        <v>0.5</v>
      </c>
      <c r="U45" s="529">
        <v>1</v>
      </c>
    </row>
    <row r="46" spans="1:21" ht="14.45" customHeight="1" x14ac:dyDescent="0.2">
      <c r="A46" s="506">
        <v>28</v>
      </c>
      <c r="B46" s="507" t="s">
        <v>502</v>
      </c>
      <c r="C46" s="507" t="s">
        <v>505</v>
      </c>
      <c r="D46" s="572" t="s">
        <v>718</v>
      </c>
      <c r="E46" s="573" t="s">
        <v>515</v>
      </c>
      <c r="F46" s="507" t="s">
        <v>503</v>
      </c>
      <c r="G46" s="507" t="s">
        <v>528</v>
      </c>
      <c r="H46" s="507" t="s">
        <v>462</v>
      </c>
      <c r="I46" s="507" t="s">
        <v>529</v>
      </c>
      <c r="J46" s="507" t="s">
        <v>530</v>
      </c>
      <c r="K46" s="507" t="s">
        <v>531</v>
      </c>
      <c r="L46" s="508">
        <v>107.27</v>
      </c>
      <c r="M46" s="508">
        <v>3325.37</v>
      </c>
      <c r="N46" s="507">
        <v>31</v>
      </c>
      <c r="O46" s="574">
        <v>6</v>
      </c>
      <c r="P46" s="508">
        <v>3325.37</v>
      </c>
      <c r="Q46" s="528">
        <v>1</v>
      </c>
      <c r="R46" s="507">
        <v>31</v>
      </c>
      <c r="S46" s="528">
        <v>1</v>
      </c>
      <c r="T46" s="574">
        <v>6</v>
      </c>
      <c r="U46" s="529">
        <v>1</v>
      </c>
    </row>
    <row r="47" spans="1:21" ht="14.45" customHeight="1" x14ac:dyDescent="0.2">
      <c r="A47" s="506">
        <v>28</v>
      </c>
      <c r="B47" s="507" t="s">
        <v>502</v>
      </c>
      <c r="C47" s="507" t="s">
        <v>505</v>
      </c>
      <c r="D47" s="572" t="s">
        <v>718</v>
      </c>
      <c r="E47" s="573" t="s">
        <v>510</v>
      </c>
      <c r="F47" s="507" t="s">
        <v>503</v>
      </c>
      <c r="G47" s="507" t="s">
        <v>561</v>
      </c>
      <c r="H47" s="507" t="s">
        <v>462</v>
      </c>
      <c r="I47" s="507" t="s">
        <v>562</v>
      </c>
      <c r="J47" s="507" t="s">
        <v>563</v>
      </c>
      <c r="K47" s="507" t="s">
        <v>564</v>
      </c>
      <c r="L47" s="508">
        <v>52.87</v>
      </c>
      <c r="M47" s="508">
        <v>52.87</v>
      </c>
      <c r="N47" s="507">
        <v>1</v>
      </c>
      <c r="O47" s="574">
        <v>0.5</v>
      </c>
      <c r="P47" s="508">
        <v>52.87</v>
      </c>
      <c r="Q47" s="528">
        <v>1</v>
      </c>
      <c r="R47" s="507">
        <v>1</v>
      </c>
      <c r="S47" s="528">
        <v>1</v>
      </c>
      <c r="T47" s="574">
        <v>0.5</v>
      </c>
      <c r="U47" s="529">
        <v>1</v>
      </c>
    </row>
    <row r="48" spans="1:21" ht="14.45" customHeight="1" x14ac:dyDescent="0.2">
      <c r="A48" s="506">
        <v>28</v>
      </c>
      <c r="B48" s="507" t="s">
        <v>502</v>
      </c>
      <c r="C48" s="507" t="s">
        <v>505</v>
      </c>
      <c r="D48" s="572" t="s">
        <v>718</v>
      </c>
      <c r="E48" s="573" t="s">
        <v>510</v>
      </c>
      <c r="F48" s="507" t="s">
        <v>503</v>
      </c>
      <c r="G48" s="507" t="s">
        <v>603</v>
      </c>
      <c r="H48" s="507" t="s">
        <v>462</v>
      </c>
      <c r="I48" s="507" t="s">
        <v>604</v>
      </c>
      <c r="J48" s="507" t="s">
        <v>605</v>
      </c>
      <c r="K48" s="507" t="s">
        <v>544</v>
      </c>
      <c r="L48" s="508">
        <v>61.97</v>
      </c>
      <c r="M48" s="508">
        <v>61.97</v>
      </c>
      <c r="N48" s="507">
        <v>1</v>
      </c>
      <c r="O48" s="574">
        <v>0.5</v>
      </c>
      <c r="P48" s="508">
        <v>61.97</v>
      </c>
      <c r="Q48" s="528">
        <v>1</v>
      </c>
      <c r="R48" s="507">
        <v>1</v>
      </c>
      <c r="S48" s="528">
        <v>1</v>
      </c>
      <c r="T48" s="574">
        <v>0.5</v>
      </c>
      <c r="U48" s="529">
        <v>1</v>
      </c>
    </row>
    <row r="49" spans="1:21" ht="14.45" customHeight="1" x14ac:dyDescent="0.2">
      <c r="A49" s="506">
        <v>28</v>
      </c>
      <c r="B49" s="507" t="s">
        <v>502</v>
      </c>
      <c r="C49" s="507" t="s">
        <v>505</v>
      </c>
      <c r="D49" s="572" t="s">
        <v>718</v>
      </c>
      <c r="E49" s="573" t="s">
        <v>510</v>
      </c>
      <c r="F49" s="507" t="s">
        <v>503</v>
      </c>
      <c r="G49" s="507" t="s">
        <v>657</v>
      </c>
      <c r="H49" s="507" t="s">
        <v>462</v>
      </c>
      <c r="I49" s="507" t="s">
        <v>658</v>
      </c>
      <c r="J49" s="507" t="s">
        <v>659</v>
      </c>
      <c r="K49" s="507" t="s">
        <v>660</v>
      </c>
      <c r="L49" s="508">
        <v>0</v>
      </c>
      <c r="M49" s="508">
        <v>0</v>
      </c>
      <c r="N49" s="507">
        <v>1</v>
      </c>
      <c r="O49" s="574">
        <v>1</v>
      </c>
      <c r="P49" s="508"/>
      <c r="Q49" s="528"/>
      <c r="R49" s="507"/>
      <c r="S49" s="528">
        <v>0</v>
      </c>
      <c r="T49" s="574"/>
      <c r="U49" s="529">
        <v>0</v>
      </c>
    </row>
    <row r="50" spans="1:21" ht="14.45" customHeight="1" x14ac:dyDescent="0.2">
      <c r="A50" s="506">
        <v>28</v>
      </c>
      <c r="B50" s="507" t="s">
        <v>502</v>
      </c>
      <c r="C50" s="507" t="s">
        <v>505</v>
      </c>
      <c r="D50" s="572" t="s">
        <v>718</v>
      </c>
      <c r="E50" s="573" t="s">
        <v>510</v>
      </c>
      <c r="F50" s="507" t="s">
        <v>503</v>
      </c>
      <c r="G50" s="507" t="s">
        <v>657</v>
      </c>
      <c r="H50" s="507" t="s">
        <v>719</v>
      </c>
      <c r="I50" s="507" t="s">
        <v>661</v>
      </c>
      <c r="J50" s="507" t="s">
        <v>659</v>
      </c>
      <c r="K50" s="507" t="s">
        <v>662</v>
      </c>
      <c r="L50" s="508">
        <v>0</v>
      </c>
      <c r="M50" s="508">
        <v>0</v>
      </c>
      <c r="N50" s="507">
        <v>1</v>
      </c>
      <c r="O50" s="574">
        <v>1</v>
      </c>
      <c r="P50" s="508">
        <v>0</v>
      </c>
      <c r="Q50" s="528"/>
      <c r="R50" s="507">
        <v>1</v>
      </c>
      <c r="S50" s="528">
        <v>1</v>
      </c>
      <c r="T50" s="574">
        <v>1</v>
      </c>
      <c r="U50" s="529">
        <v>1</v>
      </c>
    </row>
    <row r="51" spans="1:21" ht="14.45" customHeight="1" x14ac:dyDescent="0.2">
      <c r="A51" s="506">
        <v>28</v>
      </c>
      <c r="B51" s="507" t="s">
        <v>502</v>
      </c>
      <c r="C51" s="507" t="s">
        <v>505</v>
      </c>
      <c r="D51" s="572" t="s">
        <v>718</v>
      </c>
      <c r="E51" s="573" t="s">
        <v>510</v>
      </c>
      <c r="F51" s="507" t="s">
        <v>503</v>
      </c>
      <c r="G51" s="507" t="s">
        <v>653</v>
      </c>
      <c r="H51" s="507" t="s">
        <v>719</v>
      </c>
      <c r="I51" s="507" t="s">
        <v>663</v>
      </c>
      <c r="J51" s="507" t="s">
        <v>655</v>
      </c>
      <c r="K51" s="507" t="s">
        <v>664</v>
      </c>
      <c r="L51" s="508">
        <v>154.36000000000001</v>
      </c>
      <c r="M51" s="508">
        <v>154.36000000000001</v>
      </c>
      <c r="N51" s="507">
        <v>1</v>
      </c>
      <c r="O51" s="574">
        <v>1</v>
      </c>
      <c r="P51" s="508"/>
      <c r="Q51" s="528">
        <v>0</v>
      </c>
      <c r="R51" s="507"/>
      <c r="S51" s="528">
        <v>0</v>
      </c>
      <c r="T51" s="574"/>
      <c r="U51" s="529">
        <v>0</v>
      </c>
    </row>
    <row r="52" spans="1:21" ht="14.45" customHeight="1" x14ac:dyDescent="0.2">
      <c r="A52" s="506">
        <v>28</v>
      </c>
      <c r="B52" s="507" t="s">
        <v>502</v>
      </c>
      <c r="C52" s="507" t="s">
        <v>505</v>
      </c>
      <c r="D52" s="572" t="s">
        <v>718</v>
      </c>
      <c r="E52" s="573" t="s">
        <v>513</v>
      </c>
      <c r="F52" s="507" t="s">
        <v>503</v>
      </c>
      <c r="G52" s="507" t="s">
        <v>665</v>
      </c>
      <c r="H52" s="507" t="s">
        <v>462</v>
      </c>
      <c r="I52" s="507" t="s">
        <v>666</v>
      </c>
      <c r="J52" s="507" t="s">
        <v>667</v>
      </c>
      <c r="K52" s="507" t="s">
        <v>668</v>
      </c>
      <c r="L52" s="508">
        <v>25.53</v>
      </c>
      <c r="M52" s="508">
        <v>25.53</v>
      </c>
      <c r="N52" s="507">
        <v>1</v>
      </c>
      <c r="O52" s="574">
        <v>1</v>
      </c>
      <c r="P52" s="508">
        <v>25.53</v>
      </c>
      <c r="Q52" s="528">
        <v>1</v>
      </c>
      <c r="R52" s="507">
        <v>1</v>
      </c>
      <c r="S52" s="528">
        <v>1</v>
      </c>
      <c r="T52" s="574">
        <v>1</v>
      </c>
      <c r="U52" s="529">
        <v>1</v>
      </c>
    </row>
    <row r="53" spans="1:21" ht="14.45" customHeight="1" x14ac:dyDescent="0.2">
      <c r="A53" s="506">
        <v>28</v>
      </c>
      <c r="B53" s="507" t="s">
        <v>502</v>
      </c>
      <c r="C53" s="507" t="s">
        <v>505</v>
      </c>
      <c r="D53" s="572" t="s">
        <v>718</v>
      </c>
      <c r="E53" s="573" t="s">
        <v>513</v>
      </c>
      <c r="F53" s="507" t="s">
        <v>503</v>
      </c>
      <c r="G53" s="507" t="s">
        <v>669</v>
      </c>
      <c r="H53" s="507" t="s">
        <v>462</v>
      </c>
      <c r="I53" s="507" t="s">
        <v>670</v>
      </c>
      <c r="J53" s="507" t="s">
        <v>671</v>
      </c>
      <c r="K53" s="507" t="s">
        <v>672</v>
      </c>
      <c r="L53" s="508">
        <v>69.59</v>
      </c>
      <c r="M53" s="508">
        <v>69.59</v>
      </c>
      <c r="N53" s="507">
        <v>1</v>
      </c>
      <c r="O53" s="574"/>
      <c r="P53" s="508">
        <v>69.59</v>
      </c>
      <c r="Q53" s="528">
        <v>1</v>
      </c>
      <c r="R53" s="507">
        <v>1</v>
      </c>
      <c r="S53" s="528">
        <v>1</v>
      </c>
      <c r="T53" s="574"/>
      <c r="U53" s="529"/>
    </row>
    <row r="54" spans="1:21" ht="14.45" customHeight="1" x14ac:dyDescent="0.2">
      <c r="A54" s="506">
        <v>28</v>
      </c>
      <c r="B54" s="507" t="s">
        <v>502</v>
      </c>
      <c r="C54" s="507" t="s">
        <v>505</v>
      </c>
      <c r="D54" s="572" t="s">
        <v>718</v>
      </c>
      <c r="E54" s="573" t="s">
        <v>513</v>
      </c>
      <c r="F54" s="507" t="s">
        <v>503</v>
      </c>
      <c r="G54" s="507" t="s">
        <v>657</v>
      </c>
      <c r="H54" s="507" t="s">
        <v>719</v>
      </c>
      <c r="I54" s="507" t="s">
        <v>673</v>
      </c>
      <c r="J54" s="507" t="s">
        <v>659</v>
      </c>
      <c r="K54" s="507" t="s">
        <v>660</v>
      </c>
      <c r="L54" s="508">
        <v>0</v>
      </c>
      <c r="M54" s="508">
        <v>0</v>
      </c>
      <c r="N54" s="507">
        <v>1</v>
      </c>
      <c r="O54" s="574">
        <v>1</v>
      </c>
      <c r="P54" s="508"/>
      <c r="Q54" s="528"/>
      <c r="R54" s="507"/>
      <c r="S54" s="528">
        <v>0</v>
      </c>
      <c r="T54" s="574"/>
      <c r="U54" s="529">
        <v>0</v>
      </c>
    </row>
    <row r="55" spans="1:21" ht="14.45" customHeight="1" x14ac:dyDescent="0.2">
      <c r="A55" s="506">
        <v>28</v>
      </c>
      <c r="B55" s="507" t="s">
        <v>502</v>
      </c>
      <c r="C55" s="507" t="s">
        <v>505</v>
      </c>
      <c r="D55" s="572" t="s">
        <v>718</v>
      </c>
      <c r="E55" s="573" t="s">
        <v>512</v>
      </c>
      <c r="F55" s="507" t="s">
        <v>503</v>
      </c>
      <c r="G55" s="507" t="s">
        <v>674</v>
      </c>
      <c r="H55" s="507" t="s">
        <v>462</v>
      </c>
      <c r="I55" s="507" t="s">
        <v>675</v>
      </c>
      <c r="J55" s="507" t="s">
        <v>676</v>
      </c>
      <c r="K55" s="507" t="s">
        <v>552</v>
      </c>
      <c r="L55" s="508">
        <v>96.04</v>
      </c>
      <c r="M55" s="508">
        <v>192.08</v>
      </c>
      <c r="N55" s="507">
        <v>2</v>
      </c>
      <c r="O55" s="574">
        <v>1</v>
      </c>
      <c r="P55" s="508">
        <v>96.04</v>
      </c>
      <c r="Q55" s="528">
        <v>0.5</v>
      </c>
      <c r="R55" s="507">
        <v>1</v>
      </c>
      <c r="S55" s="528">
        <v>0.5</v>
      </c>
      <c r="T55" s="574">
        <v>0.5</v>
      </c>
      <c r="U55" s="529">
        <v>0.5</v>
      </c>
    </row>
    <row r="56" spans="1:21" ht="14.45" customHeight="1" x14ac:dyDescent="0.2">
      <c r="A56" s="506">
        <v>28</v>
      </c>
      <c r="B56" s="507" t="s">
        <v>502</v>
      </c>
      <c r="C56" s="507" t="s">
        <v>505</v>
      </c>
      <c r="D56" s="572" t="s">
        <v>718</v>
      </c>
      <c r="E56" s="573" t="s">
        <v>512</v>
      </c>
      <c r="F56" s="507" t="s">
        <v>503</v>
      </c>
      <c r="G56" s="507" t="s">
        <v>677</v>
      </c>
      <c r="H56" s="507" t="s">
        <v>462</v>
      </c>
      <c r="I56" s="507" t="s">
        <v>678</v>
      </c>
      <c r="J56" s="507" t="s">
        <v>679</v>
      </c>
      <c r="K56" s="507" t="s">
        <v>680</v>
      </c>
      <c r="L56" s="508">
        <v>213.49</v>
      </c>
      <c r="M56" s="508">
        <v>213.49</v>
      </c>
      <c r="N56" s="507">
        <v>1</v>
      </c>
      <c r="O56" s="574">
        <v>0.5</v>
      </c>
      <c r="P56" s="508">
        <v>213.49</v>
      </c>
      <c r="Q56" s="528">
        <v>1</v>
      </c>
      <c r="R56" s="507">
        <v>1</v>
      </c>
      <c r="S56" s="528">
        <v>1</v>
      </c>
      <c r="T56" s="574">
        <v>0.5</v>
      </c>
      <c r="U56" s="529">
        <v>1</v>
      </c>
    </row>
    <row r="57" spans="1:21" ht="14.45" customHeight="1" x14ac:dyDescent="0.2">
      <c r="A57" s="506">
        <v>28</v>
      </c>
      <c r="B57" s="507" t="s">
        <v>502</v>
      </c>
      <c r="C57" s="507" t="s">
        <v>505</v>
      </c>
      <c r="D57" s="572" t="s">
        <v>718</v>
      </c>
      <c r="E57" s="573" t="s">
        <v>512</v>
      </c>
      <c r="F57" s="507" t="s">
        <v>503</v>
      </c>
      <c r="G57" s="507" t="s">
        <v>681</v>
      </c>
      <c r="H57" s="507" t="s">
        <v>462</v>
      </c>
      <c r="I57" s="507" t="s">
        <v>682</v>
      </c>
      <c r="J57" s="507" t="s">
        <v>683</v>
      </c>
      <c r="K57" s="507" t="s">
        <v>684</v>
      </c>
      <c r="L57" s="508">
        <v>58.86</v>
      </c>
      <c r="M57" s="508">
        <v>58.86</v>
      </c>
      <c r="N57" s="507">
        <v>1</v>
      </c>
      <c r="O57" s="574">
        <v>1</v>
      </c>
      <c r="P57" s="508">
        <v>58.86</v>
      </c>
      <c r="Q57" s="528">
        <v>1</v>
      </c>
      <c r="R57" s="507">
        <v>1</v>
      </c>
      <c r="S57" s="528">
        <v>1</v>
      </c>
      <c r="T57" s="574">
        <v>1</v>
      </c>
      <c r="U57" s="529">
        <v>1</v>
      </c>
    </row>
    <row r="58" spans="1:21" ht="14.45" customHeight="1" x14ac:dyDescent="0.2">
      <c r="A58" s="506">
        <v>28</v>
      </c>
      <c r="B58" s="507" t="s">
        <v>502</v>
      </c>
      <c r="C58" s="507" t="s">
        <v>505</v>
      </c>
      <c r="D58" s="572" t="s">
        <v>718</v>
      </c>
      <c r="E58" s="573" t="s">
        <v>512</v>
      </c>
      <c r="F58" s="507" t="s">
        <v>503</v>
      </c>
      <c r="G58" s="507" t="s">
        <v>685</v>
      </c>
      <c r="H58" s="507" t="s">
        <v>462</v>
      </c>
      <c r="I58" s="507" t="s">
        <v>686</v>
      </c>
      <c r="J58" s="507" t="s">
        <v>687</v>
      </c>
      <c r="K58" s="507" t="s">
        <v>688</v>
      </c>
      <c r="L58" s="508">
        <v>0</v>
      </c>
      <c r="M58" s="508">
        <v>0</v>
      </c>
      <c r="N58" s="507">
        <v>1</v>
      </c>
      <c r="O58" s="574">
        <v>0.5</v>
      </c>
      <c r="P58" s="508">
        <v>0</v>
      </c>
      <c r="Q58" s="528"/>
      <c r="R58" s="507">
        <v>1</v>
      </c>
      <c r="S58" s="528">
        <v>1</v>
      </c>
      <c r="T58" s="574">
        <v>0.5</v>
      </c>
      <c r="U58" s="529">
        <v>1</v>
      </c>
    </row>
    <row r="59" spans="1:21" ht="14.45" customHeight="1" x14ac:dyDescent="0.2">
      <c r="A59" s="506">
        <v>28</v>
      </c>
      <c r="B59" s="507" t="s">
        <v>502</v>
      </c>
      <c r="C59" s="507" t="s">
        <v>505</v>
      </c>
      <c r="D59" s="572" t="s">
        <v>718</v>
      </c>
      <c r="E59" s="573" t="s">
        <v>512</v>
      </c>
      <c r="F59" s="507" t="s">
        <v>503</v>
      </c>
      <c r="G59" s="507" t="s">
        <v>689</v>
      </c>
      <c r="H59" s="507" t="s">
        <v>462</v>
      </c>
      <c r="I59" s="507" t="s">
        <v>690</v>
      </c>
      <c r="J59" s="507" t="s">
        <v>691</v>
      </c>
      <c r="K59" s="507" t="s">
        <v>692</v>
      </c>
      <c r="L59" s="508">
        <v>136.04</v>
      </c>
      <c r="M59" s="508">
        <v>136.04</v>
      </c>
      <c r="N59" s="507">
        <v>1</v>
      </c>
      <c r="O59" s="574">
        <v>1</v>
      </c>
      <c r="P59" s="508"/>
      <c r="Q59" s="528">
        <v>0</v>
      </c>
      <c r="R59" s="507"/>
      <c r="S59" s="528">
        <v>0</v>
      </c>
      <c r="T59" s="574"/>
      <c r="U59" s="529">
        <v>0</v>
      </c>
    </row>
    <row r="60" spans="1:21" ht="14.45" customHeight="1" x14ac:dyDescent="0.2">
      <c r="A60" s="506">
        <v>28</v>
      </c>
      <c r="B60" s="507" t="s">
        <v>502</v>
      </c>
      <c r="C60" s="507" t="s">
        <v>505</v>
      </c>
      <c r="D60" s="572" t="s">
        <v>718</v>
      </c>
      <c r="E60" s="573" t="s">
        <v>512</v>
      </c>
      <c r="F60" s="507" t="s">
        <v>503</v>
      </c>
      <c r="G60" s="507" t="s">
        <v>693</v>
      </c>
      <c r="H60" s="507" t="s">
        <v>462</v>
      </c>
      <c r="I60" s="507" t="s">
        <v>694</v>
      </c>
      <c r="J60" s="507" t="s">
        <v>695</v>
      </c>
      <c r="K60" s="507" t="s">
        <v>648</v>
      </c>
      <c r="L60" s="508">
        <v>61.97</v>
      </c>
      <c r="M60" s="508">
        <v>61.97</v>
      </c>
      <c r="N60" s="507">
        <v>1</v>
      </c>
      <c r="O60" s="574">
        <v>1</v>
      </c>
      <c r="P60" s="508">
        <v>61.97</v>
      </c>
      <c r="Q60" s="528">
        <v>1</v>
      </c>
      <c r="R60" s="507">
        <v>1</v>
      </c>
      <c r="S60" s="528">
        <v>1</v>
      </c>
      <c r="T60" s="574">
        <v>1</v>
      </c>
      <c r="U60" s="529">
        <v>1</v>
      </c>
    </row>
    <row r="61" spans="1:21" ht="14.45" customHeight="1" x14ac:dyDescent="0.2">
      <c r="A61" s="506">
        <v>28</v>
      </c>
      <c r="B61" s="507" t="s">
        <v>502</v>
      </c>
      <c r="C61" s="507" t="s">
        <v>505</v>
      </c>
      <c r="D61" s="572" t="s">
        <v>718</v>
      </c>
      <c r="E61" s="573" t="s">
        <v>512</v>
      </c>
      <c r="F61" s="507" t="s">
        <v>503</v>
      </c>
      <c r="G61" s="507" t="s">
        <v>520</v>
      </c>
      <c r="H61" s="507" t="s">
        <v>462</v>
      </c>
      <c r="I61" s="507" t="s">
        <v>521</v>
      </c>
      <c r="J61" s="507" t="s">
        <v>522</v>
      </c>
      <c r="K61" s="507" t="s">
        <v>523</v>
      </c>
      <c r="L61" s="508">
        <v>91.78</v>
      </c>
      <c r="M61" s="508">
        <v>183.56</v>
      </c>
      <c r="N61" s="507">
        <v>2</v>
      </c>
      <c r="O61" s="574">
        <v>1</v>
      </c>
      <c r="P61" s="508">
        <v>183.56</v>
      </c>
      <c r="Q61" s="528">
        <v>1</v>
      </c>
      <c r="R61" s="507">
        <v>2</v>
      </c>
      <c r="S61" s="528">
        <v>1</v>
      </c>
      <c r="T61" s="574">
        <v>1</v>
      </c>
      <c r="U61" s="529">
        <v>1</v>
      </c>
    </row>
    <row r="62" spans="1:21" ht="14.45" customHeight="1" x14ac:dyDescent="0.2">
      <c r="A62" s="506">
        <v>28</v>
      </c>
      <c r="B62" s="507" t="s">
        <v>502</v>
      </c>
      <c r="C62" s="507" t="s">
        <v>505</v>
      </c>
      <c r="D62" s="572" t="s">
        <v>718</v>
      </c>
      <c r="E62" s="573" t="s">
        <v>512</v>
      </c>
      <c r="F62" s="507" t="s">
        <v>503</v>
      </c>
      <c r="G62" s="507" t="s">
        <v>590</v>
      </c>
      <c r="H62" s="507" t="s">
        <v>462</v>
      </c>
      <c r="I62" s="507" t="s">
        <v>591</v>
      </c>
      <c r="J62" s="507" t="s">
        <v>592</v>
      </c>
      <c r="K62" s="507" t="s">
        <v>593</v>
      </c>
      <c r="L62" s="508">
        <v>42.14</v>
      </c>
      <c r="M62" s="508">
        <v>42.14</v>
      </c>
      <c r="N62" s="507">
        <v>1</v>
      </c>
      <c r="O62" s="574">
        <v>1</v>
      </c>
      <c r="P62" s="508"/>
      <c r="Q62" s="528">
        <v>0</v>
      </c>
      <c r="R62" s="507"/>
      <c r="S62" s="528">
        <v>0</v>
      </c>
      <c r="T62" s="574"/>
      <c r="U62" s="529">
        <v>0</v>
      </c>
    </row>
    <row r="63" spans="1:21" ht="14.45" customHeight="1" x14ac:dyDescent="0.2">
      <c r="A63" s="506">
        <v>28</v>
      </c>
      <c r="B63" s="507" t="s">
        <v>502</v>
      </c>
      <c r="C63" s="507" t="s">
        <v>505</v>
      </c>
      <c r="D63" s="572" t="s">
        <v>718</v>
      </c>
      <c r="E63" s="573" t="s">
        <v>512</v>
      </c>
      <c r="F63" s="507" t="s">
        <v>503</v>
      </c>
      <c r="G63" s="507" t="s">
        <v>603</v>
      </c>
      <c r="H63" s="507" t="s">
        <v>462</v>
      </c>
      <c r="I63" s="507" t="s">
        <v>604</v>
      </c>
      <c r="J63" s="507" t="s">
        <v>605</v>
      </c>
      <c r="K63" s="507" t="s">
        <v>544</v>
      </c>
      <c r="L63" s="508">
        <v>61.97</v>
      </c>
      <c r="M63" s="508">
        <v>61.97</v>
      </c>
      <c r="N63" s="507">
        <v>1</v>
      </c>
      <c r="O63" s="574">
        <v>0.5</v>
      </c>
      <c r="P63" s="508">
        <v>61.97</v>
      </c>
      <c r="Q63" s="528">
        <v>1</v>
      </c>
      <c r="R63" s="507">
        <v>1</v>
      </c>
      <c r="S63" s="528">
        <v>1</v>
      </c>
      <c r="T63" s="574">
        <v>0.5</v>
      </c>
      <c r="U63" s="529">
        <v>1</v>
      </c>
    </row>
    <row r="64" spans="1:21" ht="14.45" customHeight="1" x14ac:dyDescent="0.2">
      <c r="A64" s="506">
        <v>28</v>
      </c>
      <c r="B64" s="507" t="s">
        <v>502</v>
      </c>
      <c r="C64" s="507" t="s">
        <v>505</v>
      </c>
      <c r="D64" s="572" t="s">
        <v>718</v>
      </c>
      <c r="E64" s="573" t="s">
        <v>512</v>
      </c>
      <c r="F64" s="507" t="s">
        <v>503</v>
      </c>
      <c r="G64" s="507" t="s">
        <v>696</v>
      </c>
      <c r="H64" s="507" t="s">
        <v>462</v>
      </c>
      <c r="I64" s="507" t="s">
        <v>697</v>
      </c>
      <c r="J64" s="507" t="s">
        <v>698</v>
      </c>
      <c r="K64" s="507" t="s">
        <v>699</v>
      </c>
      <c r="L64" s="508">
        <v>65.06</v>
      </c>
      <c r="M64" s="508">
        <v>130.12</v>
      </c>
      <c r="N64" s="507">
        <v>2</v>
      </c>
      <c r="O64" s="574">
        <v>2</v>
      </c>
      <c r="P64" s="508">
        <v>130.12</v>
      </c>
      <c r="Q64" s="528">
        <v>1</v>
      </c>
      <c r="R64" s="507">
        <v>2</v>
      </c>
      <c r="S64" s="528">
        <v>1</v>
      </c>
      <c r="T64" s="574">
        <v>2</v>
      </c>
      <c r="U64" s="529">
        <v>1</v>
      </c>
    </row>
    <row r="65" spans="1:21" ht="14.45" customHeight="1" x14ac:dyDescent="0.2">
      <c r="A65" s="506">
        <v>28</v>
      </c>
      <c r="B65" s="507" t="s">
        <v>502</v>
      </c>
      <c r="C65" s="507" t="s">
        <v>505</v>
      </c>
      <c r="D65" s="572" t="s">
        <v>718</v>
      </c>
      <c r="E65" s="573" t="s">
        <v>512</v>
      </c>
      <c r="F65" s="507" t="s">
        <v>503</v>
      </c>
      <c r="G65" s="507" t="s">
        <v>700</v>
      </c>
      <c r="H65" s="507" t="s">
        <v>462</v>
      </c>
      <c r="I65" s="507" t="s">
        <v>701</v>
      </c>
      <c r="J65" s="507" t="s">
        <v>702</v>
      </c>
      <c r="K65" s="507" t="s">
        <v>703</v>
      </c>
      <c r="L65" s="508">
        <v>181.04</v>
      </c>
      <c r="M65" s="508">
        <v>362.08</v>
      </c>
      <c r="N65" s="507">
        <v>2</v>
      </c>
      <c r="O65" s="574">
        <v>1</v>
      </c>
      <c r="P65" s="508">
        <v>362.08</v>
      </c>
      <c r="Q65" s="528">
        <v>1</v>
      </c>
      <c r="R65" s="507">
        <v>2</v>
      </c>
      <c r="S65" s="528">
        <v>1</v>
      </c>
      <c r="T65" s="574">
        <v>1</v>
      </c>
      <c r="U65" s="529">
        <v>1</v>
      </c>
    </row>
    <row r="66" spans="1:21" ht="14.45" customHeight="1" x14ac:dyDescent="0.2">
      <c r="A66" s="506">
        <v>28</v>
      </c>
      <c r="B66" s="507" t="s">
        <v>502</v>
      </c>
      <c r="C66" s="507" t="s">
        <v>505</v>
      </c>
      <c r="D66" s="572" t="s">
        <v>718</v>
      </c>
      <c r="E66" s="573" t="s">
        <v>512</v>
      </c>
      <c r="F66" s="507" t="s">
        <v>503</v>
      </c>
      <c r="G66" s="507" t="s">
        <v>524</v>
      </c>
      <c r="H66" s="507" t="s">
        <v>462</v>
      </c>
      <c r="I66" s="507" t="s">
        <v>525</v>
      </c>
      <c r="J66" s="507" t="s">
        <v>526</v>
      </c>
      <c r="K66" s="507" t="s">
        <v>527</v>
      </c>
      <c r="L66" s="508">
        <v>42.54</v>
      </c>
      <c r="M66" s="508">
        <v>127.62</v>
      </c>
      <c r="N66" s="507">
        <v>3</v>
      </c>
      <c r="O66" s="574">
        <v>1</v>
      </c>
      <c r="P66" s="508">
        <v>85.08</v>
      </c>
      <c r="Q66" s="528">
        <v>0.66666666666666663</v>
      </c>
      <c r="R66" s="507">
        <v>2</v>
      </c>
      <c r="S66" s="528">
        <v>0.66666666666666663</v>
      </c>
      <c r="T66" s="574">
        <v>0.5</v>
      </c>
      <c r="U66" s="529">
        <v>0.5</v>
      </c>
    </row>
    <row r="67" spans="1:21" ht="14.45" customHeight="1" x14ac:dyDescent="0.2">
      <c r="A67" s="506">
        <v>28</v>
      </c>
      <c r="B67" s="507" t="s">
        <v>502</v>
      </c>
      <c r="C67" s="507" t="s">
        <v>505</v>
      </c>
      <c r="D67" s="572" t="s">
        <v>718</v>
      </c>
      <c r="E67" s="573" t="s">
        <v>512</v>
      </c>
      <c r="F67" s="507" t="s">
        <v>503</v>
      </c>
      <c r="G67" s="507" t="s">
        <v>657</v>
      </c>
      <c r="H67" s="507" t="s">
        <v>462</v>
      </c>
      <c r="I67" s="507" t="s">
        <v>704</v>
      </c>
      <c r="J67" s="507" t="s">
        <v>705</v>
      </c>
      <c r="K67" s="507" t="s">
        <v>706</v>
      </c>
      <c r="L67" s="508">
        <v>0</v>
      </c>
      <c r="M67" s="508">
        <v>0</v>
      </c>
      <c r="N67" s="507">
        <v>1</v>
      </c>
      <c r="O67" s="574">
        <v>0.5</v>
      </c>
      <c r="P67" s="508">
        <v>0</v>
      </c>
      <c r="Q67" s="528"/>
      <c r="R67" s="507">
        <v>1</v>
      </c>
      <c r="S67" s="528">
        <v>1</v>
      </c>
      <c r="T67" s="574">
        <v>0.5</v>
      </c>
      <c r="U67" s="529">
        <v>1</v>
      </c>
    </row>
    <row r="68" spans="1:21" ht="14.45" customHeight="1" x14ac:dyDescent="0.2">
      <c r="A68" s="506">
        <v>28</v>
      </c>
      <c r="B68" s="507" t="s">
        <v>502</v>
      </c>
      <c r="C68" s="507" t="s">
        <v>505</v>
      </c>
      <c r="D68" s="572" t="s">
        <v>718</v>
      </c>
      <c r="E68" s="573" t="s">
        <v>512</v>
      </c>
      <c r="F68" s="507" t="s">
        <v>503</v>
      </c>
      <c r="G68" s="507" t="s">
        <v>707</v>
      </c>
      <c r="H68" s="507" t="s">
        <v>719</v>
      </c>
      <c r="I68" s="507" t="s">
        <v>708</v>
      </c>
      <c r="J68" s="507" t="s">
        <v>709</v>
      </c>
      <c r="K68" s="507" t="s">
        <v>710</v>
      </c>
      <c r="L68" s="508">
        <v>84.18</v>
      </c>
      <c r="M68" s="508">
        <v>252.54000000000002</v>
      </c>
      <c r="N68" s="507">
        <v>3</v>
      </c>
      <c r="O68" s="574">
        <v>0.5</v>
      </c>
      <c r="P68" s="508">
        <v>252.54000000000002</v>
      </c>
      <c r="Q68" s="528">
        <v>1</v>
      </c>
      <c r="R68" s="507">
        <v>3</v>
      </c>
      <c r="S68" s="528">
        <v>1</v>
      </c>
      <c r="T68" s="574">
        <v>0.5</v>
      </c>
      <c r="U68" s="529">
        <v>1</v>
      </c>
    </row>
    <row r="69" spans="1:21" ht="14.45" customHeight="1" x14ac:dyDescent="0.2">
      <c r="A69" s="506">
        <v>28</v>
      </c>
      <c r="B69" s="507" t="s">
        <v>502</v>
      </c>
      <c r="C69" s="507" t="s">
        <v>505</v>
      </c>
      <c r="D69" s="572" t="s">
        <v>718</v>
      </c>
      <c r="E69" s="573" t="s">
        <v>512</v>
      </c>
      <c r="F69" s="507" t="s">
        <v>503</v>
      </c>
      <c r="G69" s="507" t="s">
        <v>711</v>
      </c>
      <c r="H69" s="507" t="s">
        <v>462</v>
      </c>
      <c r="I69" s="507" t="s">
        <v>712</v>
      </c>
      <c r="J69" s="507" t="s">
        <v>713</v>
      </c>
      <c r="K69" s="507" t="s">
        <v>714</v>
      </c>
      <c r="L69" s="508">
        <v>299.24</v>
      </c>
      <c r="M69" s="508">
        <v>897.72</v>
      </c>
      <c r="N69" s="507">
        <v>3</v>
      </c>
      <c r="O69" s="574">
        <v>0.5</v>
      </c>
      <c r="P69" s="508">
        <v>897.72</v>
      </c>
      <c r="Q69" s="528">
        <v>1</v>
      </c>
      <c r="R69" s="507">
        <v>3</v>
      </c>
      <c r="S69" s="528">
        <v>1</v>
      </c>
      <c r="T69" s="574">
        <v>0.5</v>
      </c>
      <c r="U69" s="529">
        <v>1</v>
      </c>
    </row>
    <row r="70" spans="1:21" ht="14.45" customHeight="1" x14ac:dyDescent="0.2">
      <c r="A70" s="506">
        <v>28</v>
      </c>
      <c r="B70" s="507" t="s">
        <v>502</v>
      </c>
      <c r="C70" s="507" t="s">
        <v>505</v>
      </c>
      <c r="D70" s="572" t="s">
        <v>718</v>
      </c>
      <c r="E70" s="573" t="s">
        <v>512</v>
      </c>
      <c r="F70" s="507" t="s">
        <v>503</v>
      </c>
      <c r="G70" s="507" t="s">
        <v>528</v>
      </c>
      <c r="H70" s="507" t="s">
        <v>462</v>
      </c>
      <c r="I70" s="507" t="s">
        <v>529</v>
      </c>
      <c r="J70" s="507" t="s">
        <v>530</v>
      </c>
      <c r="K70" s="507" t="s">
        <v>531</v>
      </c>
      <c r="L70" s="508">
        <v>107.27</v>
      </c>
      <c r="M70" s="508">
        <v>214.54</v>
      </c>
      <c r="N70" s="507">
        <v>2</v>
      </c>
      <c r="O70" s="574">
        <v>0.5</v>
      </c>
      <c r="P70" s="508">
        <v>214.54</v>
      </c>
      <c r="Q70" s="528">
        <v>1</v>
      </c>
      <c r="R70" s="507">
        <v>2</v>
      </c>
      <c r="S70" s="528">
        <v>1</v>
      </c>
      <c r="T70" s="574">
        <v>0.5</v>
      </c>
      <c r="U70" s="529">
        <v>1</v>
      </c>
    </row>
    <row r="71" spans="1:21" ht="14.45" customHeight="1" x14ac:dyDescent="0.2">
      <c r="A71" s="506">
        <v>28</v>
      </c>
      <c r="B71" s="507" t="s">
        <v>502</v>
      </c>
      <c r="C71" s="507" t="s">
        <v>505</v>
      </c>
      <c r="D71" s="572" t="s">
        <v>718</v>
      </c>
      <c r="E71" s="573" t="s">
        <v>512</v>
      </c>
      <c r="F71" s="507" t="s">
        <v>503</v>
      </c>
      <c r="G71" s="507" t="s">
        <v>528</v>
      </c>
      <c r="H71" s="507" t="s">
        <v>462</v>
      </c>
      <c r="I71" s="507" t="s">
        <v>532</v>
      </c>
      <c r="J71" s="507" t="s">
        <v>530</v>
      </c>
      <c r="K71" s="507" t="s">
        <v>531</v>
      </c>
      <c r="L71" s="508">
        <v>107.27</v>
      </c>
      <c r="M71" s="508">
        <v>214.54</v>
      </c>
      <c r="N71" s="507">
        <v>2</v>
      </c>
      <c r="O71" s="574">
        <v>0.5</v>
      </c>
      <c r="P71" s="508">
        <v>214.54</v>
      </c>
      <c r="Q71" s="528">
        <v>1</v>
      </c>
      <c r="R71" s="507">
        <v>2</v>
      </c>
      <c r="S71" s="528">
        <v>1</v>
      </c>
      <c r="T71" s="574">
        <v>0.5</v>
      </c>
      <c r="U71" s="529">
        <v>1</v>
      </c>
    </row>
    <row r="72" spans="1:21" ht="14.45" customHeight="1" thickBot="1" x14ac:dyDescent="0.25">
      <c r="A72" s="513">
        <v>28</v>
      </c>
      <c r="B72" s="514" t="s">
        <v>502</v>
      </c>
      <c r="C72" s="514" t="s">
        <v>505</v>
      </c>
      <c r="D72" s="575" t="s">
        <v>718</v>
      </c>
      <c r="E72" s="576" t="s">
        <v>512</v>
      </c>
      <c r="F72" s="514" t="s">
        <v>504</v>
      </c>
      <c r="G72" s="514" t="s">
        <v>715</v>
      </c>
      <c r="H72" s="514" t="s">
        <v>462</v>
      </c>
      <c r="I72" s="514" t="s">
        <v>716</v>
      </c>
      <c r="J72" s="514" t="s">
        <v>717</v>
      </c>
      <c r="K72" s="514"/>
      <c r="L72" s="515">
        <v>0</v>
      </c>
      <c r="M72" s="515">
        <v>0</v>
      </c>
      <c r="N72" s="514">
        <v>1</v>
      </c>
      <c r="O72" s="577">
        <v>1</v>
      </c>
      <c r="P72" s="515"/>
      <c r="Q72" s="530"/>
      <c r="R72" s="514"/>
      <c r="S72" s="530">
        <v>0</v>
      </c>
      <c r="T72" s="577"/>
      <c r="U72" s="531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1DB44C09-F5BC-4E3B-AB55-3BAA53FD399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721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8" t="s">
        <v>160</v>
      </c>
      <c r="B4" s="579" t="s">
        <v>14</v>
      </c>
      <c r="C4" s="580" t="s">
        <v>2</v>
      </c>
      <c r="D4" s="579" t="s">
        <v>14</v>
      </c>
      <c r="E4" s="580" t="s">
        <v>2</v>
      </c>
      <c r="F4" s="581" t="s">
        <v>14</v>
      </c>
    </row>
    <row r="5" spans="1:6" ht="14.45" customHeight="1" x14ac:dyDescent="0.2">
      <c r="A5" s="590" t="s">
        <v>512</v>
      </c>
      <c r="B5" s="116">
        <v>136.04</v>
      </c>
      <c r="C5" s="571">
        <v>0.35009521848782743</v>
      </c>
      <c r="D5" s="116">
        <v>252.54000000000002</v>
      </c>
      <c r="E5" s="571">
        <v>0.64990478151217246</v>
      </c>
      <c r="F5" s="582">
        <v>388.58000000000004</v>
      </c>
    </row>
    <row r="6" spans="1:6" ht="14.45" customHeight="1" x14ac:dyDescent="0.2">
      <c r="A6" s="591" t="s">
        <v>515</v>
      </c>
      <c r="B6" s="511">
        <v>86.43</v>
      </c>
      <c r="C6" s="528">
        <v>8.9078297793397723E-2</v>
      </c>
      <c r="D6" s="511">
        <v>883.84</v>
      </c>
      <c r="E6" s="528">
        <v>0.91092170220660229</v>
      </c>
      <c r="F6" s="512">
        <v>970.27</v>
      </c>
    </row>
    <row r="7" spans="1:6" ht="14.45" customHeight="1" x14ac:dyDescent="0.2">
      <c r="A7" s="591" t="s">
        <v>513</v>
      </c>
      <c r="B7" s="511"/>
      <c r="C7" s="528"/>
      <c r="D7" s="511">
        <v>0</v>
      </c>
      <c r="E7" s="528"/>
      <c r="F7" s="512">
        <v>0</v>
      </c>
    </row>
    <row r="8" spans="1:6" ht="14.45" customHeight="1" thickBot="1" x14ac:dyDescent="0.25">
      <c r="A8" s="592" t="s">
        <v>510</v>
      </c>
      <c r="B8" s="583">
        <v>0</v>
      </c>
      <c r="C8" s="584">
        <v>0</v>
      </c>
      <c r="D8" s="583">
        <v>154.36000000000001</v>
      </c>
      <c r="E8" s="584">
        <v>1</v>
      </c>
      <c r="F8" s="585">
        <v>154.36000000000001</v>
      </c>
    </row>
    <row r="9" spans="1:6" ht="14.45" customHeight="1" thickBot="1" x14ac:dyDescent="0.25">
      <c r="A9" s="586" t="s">
        <v>3</v>
      </c>
      <c r="B9" s="587">
        <v>222.47</v>
      </c>
      <c r="C9" s="588">
        <v>0.14701858962074002</v>
      </c>
      <c r="D9" s="587">
        <v>1290.74</v>
      </c>
      <c r="E9" s="588">
        <v>0.85298141037926001</v>
      </c>
      <c r="F9" s="589">
        <v>1513.21</v>
      </c>
    </row>
    <row r="10" spans="1:6" ht="14.45" customHeight="1" thickBot="1" x14ac:dyDescent="0.25"/>
    <row r="11" spans="1:6" ht="14.45" customHeight="1" x14ac:dyDescent="0.2">
      <c r="A11" s="590" t="s">
        <v>722</v>
      </c>
      <c r="B11" s="116">
        <v>136.04</v>
      </c>
      <c r="C11" s="571">
        <v>1</v>
      </c>
      <c r="D11" s="116"/>
      <c r="E11" s="571">
        <v>0</v>
      </c>
      <c r="F11" s="582">
        <v>136.04</v>
      </c>
    </row>
    <row r="12" spans="1:6" ht="14.45" customHeight="1" x14ac:dyDescent="0.2">
      <c r="A12" s="591" t="s">
        <v>723</v>
      </c>
      <c r="B12" s="511">
        <v>86.43</v>
      </c>
      <c r="C12" s="528">
        <v>1</v>
      </c>
      <c r="D12" s="511"/>
      <c r="E12" s="528">
        <v>0</v>
      </c>
      <c r="F12" s="512">
        <v>86.43</v>
      </c>
    </row>
    <row r="13" spans="1:6" ht="14.45" customHeight="1" x14ac:dyDescent="0.2">
      <c r="A13" s="591" t="s">
        <v>724</v>
      </c>
      <c r="B13" s="511"/>
      <c r="C13" s="528">
        <v>0</v>
      </c>
      <c r="D13" s="511">
        <v>239.4</v>
      </c>
      <c r="E13" s="528">
        <v>1</v>
      </c>
      <c r="F13" s="512">
        <v>239.4</v>
      </c>
    </row>
    <row r="14" spans="1:6" ht="14.45" customHeight="1" x14ac:dyDescent="0.2">
      <c r="A14" s="591" t="s">
        <v>725</v>
      </c>
      <c r="B14" s="511"/>
      <c r="C14" s="528">
        <v>0</v>
      </c>
      <c r="D14" s="511">
        <v>352.65</v>
      </c>
      <c r="E14" s="528">
        <v>1</v>
      </c>
      <c r="F14" s="512">
        <v>352.65</v>
      </c>
    </row>
    <row r="15" spans="1:6" ht="14.45" customHeight="1" x14ac:dyDescent="0.2">
      <c r="A15" s="591" t="s">
        <v>726</v>
      </c>
      <c r="B15" s="511"/>
      <c r="C15" s="528">
        <v>0</v>
      </c>
      <c r="D15" s="511">
        <v>63.75</v>
      </c>
      <c r="E15" s="528">
        <v>1</v>
      </c>
      <c r="F15" s="512">
        <v>63.75</v>
      </c>
    </row>
    <row r="16" spans="1:6" ht="14.45" customHeight="1" x14ac:dyDescent="0.2">
      <c r="A16" s="591" t="s">
        <v>727</v>
      </c>
      <c r="B16" s="511"/>
      <c r="C16" s="528">
        <v>0</v>
      </c>
      <c r="D16" s="511">
        <v>96.04</v>
      </c>
      <c r="E16" s="528">
        <v>1</v>
      </c>
      <c r="F16" s="512">
        <v>96.04</v>
      </c>
    </row>
    <row r="17" spans="1:6" ht="14.45" customHeight="1" x14ac:dyDescent="0.2">
      <c r="A17" s="591" t="s">
        <v>728</v>
      </c>
      <c r="B17" s="511"/>
      <c r="C17" s="528">
        <v>0</v>
      </c>
      <c r="D17" s="511">
        <v>154.36000000000001</v>
      </c>
      <c r="E17" s="528">
        <v>1</v>
      </c>
      <c r="F17" s="512">
        <v>154.36000000000001</v>
      </c>
    </row>
    <row r="18" spans="1:6" ht="14.45" customHeight="1" x14ac:dyDescent="0.2">
      <c r="A18" s="591" t="s">
        <v>729</v>
      </c>
      <c r="B18" s="511"/>
      <c r="C18" s="528">
        <v>0</v>
      </c>
      <c r="D18" s="511">
        <v>252.54000000000002</v>
      </c>
      <c r="E18" s="528">
        <v>1</v>
      </c>
      <c r="F18" s="512">
        <v>252.54000000000002</v>
      </c>
    </row>
    <row r="19" spans="1:6" ht="14.45" customHeight="1" x14ac:dyDescent="0.2">
      <c r="A19" s="591" t="s">
        <v>730</v>
      </c>
      <c r="B19" s="511"/>
      <c r="C19" s="528">
        <v>0</v>
      </c>
      <c r="D19" s="511">
        <v>132</v>
      </c>
      <c r="E19" s="528">
        <v>1</v>
      </c>
      <c r="F19" s="512">
        <v>132</v>
      </c>
    </row>
    <row r="20" spans="1:6" ht="14.45" customHeight="1" thickBot="1" x14ac:dyDescent="0.25">
      <c r="A20" s="592" t="s">
        <v>731</v>
      </c>
      <c r="B20" s="583">
        <v>0</v>
      </c>
      <c r="C20" s="584"/>
      <c r="D20" s="583">
        <v>0</v>
      </c>
      <c r="E20" s="584"/>
      <c r="F20" s="585">
        <v>0</v>
      </c>
    </row>
    <row r="21" spans="1:6" ht="14.45" customHeight="1" thickBot="1" x14ac:dyDescent="0.25">
      <c r="A21" s="586" t="s">
        <v>3</v>
      </c>
      <c r="B21" s="587">
        <v>222.47</v>
      </c>
      <c r="C21" s="588">
        <v>0.14701858962074002</v>
      </c>
      <c r="D21" s="587">
        <v>1290.74</v>
      </c>
      <c r="E21" s="588">
        <v>0.85298141037926001</v>
      </c>
      <c r="F21" s="589">
        <v>1513.21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{1DD710B0-AD19-4ADA-AF69-FDBFA90EA9C9}</x14:id>
        </ext>
      </extLst>
    </cfRule>
  </conditionalFormatting>
  <conditionalFormatting sqref="F11:F2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{485B8456-E11A-4961-82FA-CC6740A716C2}</x14:id>
        </ext>
      </extLst>
    </cfRule>
  </conditionalFormatting>
  <hyperlinks>
    <hyperlink ref="A2" location="Obsah!A1" display="Zpět na Obsah  KL 01  1.-4.měsíc" xr:uid="{43FD6FF2-9F81-4464-A5F7-A8EA3AC7D87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D710B0-AD19-4ADA-AF69-FDBFA90EA9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485B8456-E11A-4961-82FA-CC6740A716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742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4</v>
      </c>
      <c r="G3" s="43">
        <f>SUBTOTAL(9,G6:G1048576)</f>
        <v>222.47</v>
      </c>
      <c r="H3" s="44">
        <f>IF(M3=0,0,G3/M3)</f>
        <v>0.14701858962074002</v>
      </c>
      <c r="I3" s="43">
        <f>SUBTOTAL(9,I6:I1048576)</f>
        <v>14</v>
      </c>
      <c r="J3" s="43">
        <f>SUBTOTAL(9,J6:J1048576)</f>
        <v>1290.74</v>
      </c>
      <c r="K3" s="44">
        <f>IF(M3=0,0,J3/M3)</f>
        <v>0.85298141037926001</v>
      </c>
      <c r="L3" s="43">
        <f>SUBTOTAL(9,L6:L1048576)</f>
        <v>18</v>
      </c>
      <c r="M3" s="45">
        <f>SUBTOTAL(9,M6:M1048576)</f>
        <v>1513.21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8" t="s">
        <v>134</v>
      </c>
      <c r="B5" s="594" t="s">
        <v>130</v>
      </c>
      <c r="C5" s="594" t="s">
        <v>70</v>
      </c>
      <c r="D5" s="594" t="s">
        <v>131</v>
      </c>
      <c r="E5" s="594" t="s">
        <v>132</v>
      </c>
      <c r="F5" s="595" t="s">
        <v>28</v>
      </c>
      <c r="G5" s="595" t="s">
        <v>14</v>
      </c>
      <c r="H5" s="580" t="s">
        <v>133</v>
      </c>
      <c r="I5" s="579" t="s">
        <v>28</v>
      </c>
      <c r="J5" s="595" t="s">
        <v>14</v>
      </c>
      <c r="K5" s="580" t="s">
        <v>133</v>
      </c>
      <c r="L5" s="579" t="s">
        <v>28</v>
      </c>
      <c r="M5" s="596" t="s">
        <v>14</v>
      </c>
    </row>
    <row r="6" spans="1:13" ht="14.45" customHeight="1" x14ac:dyDescent="0.2">
      <c r="A6" s="565" t="s">
        <v>510</v>
      </c>
      <c r="B6" s="566" t="s">
        <v>732</v>
      </c>
      <c r="C6" s="566" t="s">
        <v>663</v>
      </c>
      <c r="D6" s="566" t="s">
        <v>655</v>
      </c>
      <c r="E6" s="566" t="s">
        <v>664</v>
      </c>
      <c r="F6" s="116"/>
      <c r="G6" s="116"/>
      <c r="H6" s="571">
        <v>0</v>
      </c>
      <c r="I6" s="116">
        <v>1</v>
      </c>
      <c r="J6" s="116">
        <v>154.36000000000001</v>
      </c>
      <c r="K6" s="571">
        <v>1</v>
      </c>
      <c r="L6" s="116">
        <v>1</v>
      </c>
      <c r="M6" s="582">
        <v>154.36000000000001</v>
      </c>
    </row>
    <row r="7" spans="1:13" ht="14.45" customHeight="1" x14ac:dyDescent="0.2">
      <c r="A7" s="506" t="s">
        <v>510</v>
      </c>
      <c r="B7" s="507" t="s">
        <v>733</v>
      </c>
      <c r="C7" s="507" t="s">
        <v>658</v>
      </c>
      <c r="D7" s="507" t="s">
        <v>659</v>
      </c>
      <c r="E7" s="507" t="s">
        <v>660</v>
      </c>
      <c r="F7" s="511">
        <v>1</v>
      </c>
      <c r="G7" s="511">
        <v>0</v>
      </c>
      <c r="H7" s="528"/>
      <c r="I7" s="511"/>
      <c r="J7" s="511"/>
      <c r="K7" s="528"/>
      <c r="L7" s="511">
        <v>1</v>
      </c>
      <c r="M7" s="512">
        <v>0</v>
      </c>
    </row>
    <row r="8" spans="1:13" ht="14.45" customHeight="1" x14ac:dyDescent="0.2">
      <c r="A8" s="506" t="s">
        <v>510</v>
      </c>
      <c r="B8" s="507" t="s">
        <v>733</v>
      </c>
      <c r="C8" s="507" t="s">
        <v>661</v>
      </c>
      <c r="D8" s="507" t="s">
        <v>659</v>
      </c>
      <c r="E8" s="507" t="s">
        <v>662</v>
      </c>
      <c r="F8" s="511"/>
      <c r="G8" s="511"/>
      <c r="H8" s="528"/>
      <c r="I8" s="511">
        <v>1</v>
      </c>
      <c r="J8" s="511">
        <v>0</v>
      </c>
      <c r="K8" s="528"/>
      <c r="L8" s="511">
        <v>1</v>
      </c>
      <c r="M8" s="512">
        <v>0</v>
      </c>
    </row>
    <row r="9" spans="1:13" ht="14.45" customHeight="1" x14ac:dyDescent="0.2">
      <c r="A9" s="506" t="s">
        <v>512</v>
      </c>
      <c r="B9" s="507" t="s">
        <v>734</v>
      </c>
      <c r="C9" s="507" t="s">
        <v>708</v>
      </c>
      <c r="D9" s="507" t="s">
        <v>709</v>
      </c>
      <c r="E9" s="507" t="s">
        <v>710</v>
      </c>
      <c r="F9" s="511"/>
      <c r="G9" s="511"/>
      <c r="H9" s="528">
        <v>0</v>
      </c>
      <c r="I9" s="511">
        <v>3</v>
      </c>
      <c r="J9" s="511">
        <v>252.54000000000002</v>
      </c>
      <c r="K9" s="528">
        <v>1</v>
      </c>
      <c r="L9" s="511">
        <v>3</v>
      </c>
      <c r="M9" s="512">
        <v>252.54000000000002</v>
      </c>
    </row>
    <row r="10" spans="1:13" ht="14.45" customHeight="1" x14ac:dyDescent="0.2">
      <c r="A10" s="506" t="s">
        <v>512</v>
      </c>
      <c r="B10" s="507" t="s">
        <v>735</v>
      </c>
      <c r="C10" s="507" t="s">
        <v>690</v>
      </c>
      <c r="D10" s="507" t="s">
        <v>691</v>
      </c>
      <c r="E10" s="507" t="s">
        <v>692</v>
      </c>
      <c r="F10" s="511">
        <v>1</v>
      </c>
      <c r="G10" s="511">
        <v>136.04</v>
      </c>
      <c r="H10" s="528">
        <v>1</v>
      </c>
      <c r="I10" s="511"/>
      <c r="J10" s="511"/>
      <c r="K10" s="528">
        <v>0</v>
      </c>
      <c r="L10" s="511">
        <v>1</v>
      </c>
      <c r="M10" s="512">
        <v>136.04</v>
      </c>
    </row>
    <row r="11" spans="1:13" ht="14.45" customHeight="1" x14ac:dyDescent="0.2">
      <c r="A11" s="506" t="s">
        <v>512</v>
      </c>
      <c r="B11" s="507" t="s">
        <v>733</v>
      </c>
      <c r="C11" s="507" t="s">
        <v>704</v>
      </c>
      <c r="D11" s="507" t="s">
        <v>705</v>
      </c>
      <c r="E11" s="507" t="s">
        <v>706</v>
      </c>
      <c r="F11" s="511">
        <v>1</v>
      </c>
      <c r="G11" s="511">
        <v>0</v>
      </c>
      <c r="H11" s="528"/>
      <c r="I11" s="511"/>
      <c r="J11" s="511"/>
      <c r="K11" s="528"/>
      <c r="L11" s="511">
        <v>1</v>
      </c>
      <c r="M11" s="512">
        <v>0</v>
      </c>
    </row>
    <row r="12" spans="1:13" ht="14.45" customHeight="1" x14ac:dyDescent="0.2">
      <c r="A12" s="506" t="s">
        <v>513</v>
      </c>
      <c r="B12" s="507" t="s">
        <v>733</v>
      </c>
      <c r="C12" s="507" t="s">
        <v>673</v>
      </c>
      <c r="D12" s="507" t="s">
        <v>659</v>
      </c>
      <c r="E12" s="507" t="s">
        <v>660</v>
      </c>
      <c r="F12" s="511"/>
      <c r="G12" s="511"/>
      <c r="H12" s="528"/>
      <c r="I12" s="511">
        <v>1</v>
      </c>
      <c r="J12" s="511">
        <v>0</v>
      </c>
      <c r="K12" s="528"/>
      <c r="L12" s="511">
        <v>1</v>
      </c>
      <c r="M12" s="512">
        <v>0</v>
      </c>
    </row>
    <row r="13" spans="1:13" ht="14.45" customHeight="1" x14ac:dyDescent="0.2">
      <c r="A13" s="506" t="s">
        <v>515</v>
      </c>
      <c r="B13" s="507" t="s">
        <v>736</v>
      </c>
      <c r="C13" s="507" t="s">
        <v>611</v>
      </c>
      <c r="D13" s="507" t="s">
        <v>612</v>
      </c>
      <c r="E13" s="507" t="s">
        <v>613</v>
      </c>
      <c r="F13" s="511">
        <v>1</v>
      </c>
      <c r="G13" s="511">
        <v>86.43</v>
      </c>
      <c r="H13" s="528">
        <v>1</v>
      </c>
      <c r="I13" s="511"/>
      <c r="J13" s="511"/>
      <c r="K13" s="528">
        <v>0</v>
      </c>
      <c r="L13" s="511">
        <v>1</v>
      </c>
      <c r="M13" s="512">
        <v>86.43</v>
      </c>
    </row>
    <row r="14" spans="1:13" ht="14.45" customHeight="1" x14ac:dyDescent="0.2">
      <c r="A14" s="506" t="s">
        <v>515</v>
      </c>
      <c r="B14" s="507" t="s">
        <v>737</v>
      </c>
      <c r="C14" s="507" t="s">
        <v>550</v>
      </c>
      <c r="D14" s="507" t="s">
        <v>551</v>
      </c>
      <c r="E14" s="507" t="s">
        <v>552</v>
      </c>
      <c r="F14" s="511"/>
      <c r="G14" s="511"/>
      <c r="H14" s="528">
        <v>0</v>
      </c>
      <c r="I14" s="511">
        <v>1</v>
      </c>
      <c r="J14" s="511">
        <v>96.04</v>
      </c>
      <c r="K14" s="528">
        <v>1</v>
      </c>
      <c r="L14" s="511">
        <v>1</v>
      </c>
      <c r="M14" s="512">
        <v>96.04</v>
      </c>
    </row>
    <row r="15" spans="1:13" ht="14.45" customHeight="1" x14ac:dyDescent="0.2">
      <c r="A15" s="506" t="s">
        <v>515</v>
      </c>
      <c r="B15" s="507" t="s">
        <v>738</v>
      </c>
      <c r="C15" s="507" t="s">
        <v>546</v>
      </c>
      <c r="D15" s="507" t="s">
        <v>547</v>
      </c>
      <c r="E15" s="507" t="s">
        <v>548</v>
      </c>
      <c r="F15" s="511"/>
      <c r="G15" s="511"/>
      <c r="H15" s="528">
        <v>0</v>
      </c>
      <c r="I15" s="511">
        <v>2</v>
      </c>
      <c r="J15" s="511">
        <v>239.4</v>
      </c>
      <c r="K15" s="528">
        <v>1</v>
      </c>
      <c r="L15" s="511">
        <v>2</v>
      </c>
      <c r="M15" s="512">
        <v>239.4</v>
      </c>
    </row>
    <row r="16" spans="1:13" ht="14.45" customHeight="1" x14ac:dyDescent="0.2">
      <c r="A16" s="506" t="s">
        <v>515</v>
      </c>
      <c r="B16" s="507" t="s">
        <v>739</v>
      </c>
      <c r="C16" s="507" t="s">
        <v>626</v>
      </c>
      <c r="D16" s="507" t="s">
        <v>627</v>
      </c>
      <c r="E16" s="507" t="s">
        <v>628</v>
      </c>
      <c r="F16" s="511"/>
      <c r="G16" s="511"/>
      <c r="H16" s="528">
        <v>0</v>
      </c>
      <c r="I16" s="511">
        <v>1</v>
      </c>
      <c r="J16" s="511">
        <v>132</v>
      </c>
      <c r="K16" s="528">
        <v>1</v>
      </c>
      <c r="L16" s="511">
        <v>1</v>
      </c>
      <c r="M16" s="512">
        <v>132</v>
      </c>
    </row>
    <row r="17" spans="1:13" ht="14.45" customHeight="1" x14ac:dyDescent="0.2">
      <c r="A17" s="506" t="s">
        <v>515</v>
      </c>
      <c r="B17" s="507" t="s">
        <v>740</v>
      </c>
      <c r="C17" s="507" t="s">
        <v>638</v>
      </c>
      <c r="D17" s="507" t="s">
        <v>639</v>
      </c>
      <c r="E17" s="507" t="s">
        <v>640</v>
      </c>
      <c r="F17" s="511"/>
      <c r="G17" s="511"/>
      <c r="H17" s="528">
        <v>0</v>
      </c>
      <c r="I17" s="511">
        <v>1</v>
      </c>
      <c r="J17" s="511">
        <v>63.75</v>
      </c>
      <c r="K17" s="528">
        <v>1</v>
      </c>
      <c r="L17" s="511">
        <v>1</v>
      </c>
      <c r="M17" s="512">
        <v>63.75</v>
      </c>
    </row>
    <row r="18" spans="1:13" ht="14.45" customHeight="1" thickBot="1" x14ac:dyDescent="0.25">
      <c r="A18" s="513" t="s">
        <v>515</v>
      </c>
      <c r="B18" s="514" t="s">
        <v>741</v>
      </c>
      <c r="C18" s="514" t="s">
        <v>554</v>
      </c>
      <c r="D18" s="514" t="s">
        <v>555</v>
      </c>
      <c r="E18" s="514" t="s">
        <v>556</v>
      </c>
      <c r="F18" s="518"/>
      <c r="G18" s="518"/>
      <c r="H18" s="530">
        <v>0</v>
      </c>
      <c r="I18" s="518">
        <v>3</v>
      </c>
      <c r="J18" s="518">
        <v>352.65</v>
      </c>
      <c r="K18" s="530">
        <v>1</v>
      </c>
      <c r="L18" s="518">
        <v>3</v>
      </c>
      <c r="M18" s="519">
        <v>352.65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62A81A1-FC34-469D-8412-188705F284BC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8" t="s">
        <v>460</v>
      </c>
      <c r="B5" s="489" t="s">
        <v>461</v>
      </c>
      <c r="C5" s="490" t="s">
        <v>462</v>
      </c>
      <c r="D5" s="490" t="s">
        <v>462</v>
      </c>
      <c r="E5" s="490"/>
      <c r="F5" s="490" t="s">
        <v>462</v>
      </c>
      <c r="G5" s="490" t="s">
        <v>462</v>
      </c>
      <c r="H5" s="490" t="s">
        <v>462</v>
      </c>
      <c r="I5" s="491" t="s">
        <v>462</v>
      </c>
      <c r="J5" s="492" t="s">
        <v>68</v>
      </c>
    </row>
    <row r="6" spans="1:10" ht="14.45" customHeight="1" x14ac:dyDescent="0.2">
      <c r="A6" s="488" t="s">
        <v>460</v>
      </c>
      <c r="B6" s="489" t="s">
        <v>743</v>
      </c>
      <c r="C6" s="490">
        <v>4019.9522100000008</v>
      </c>
      <c r="D6" s="490">
        <v>4386.0187200000018</v>
      </c>
      <c r="E6" s="490"/>
      <c r="F6" s="490">
        <v>3092.3704499999985</v>
      </c>
      <c r="G6" s="490">
        <v>3200.000265136719</v>
      </c>
      <c r="H6" s="490">
        <v>-107.62981513672048</v>
      </c>
      <c r="I6" s="491">
        <v>0.96636568555655356</v>
      </c>
      <c r="J6" s="492" t="s">
        <v>1</v>
      </c>
    </row>
    <row r="7" spans="1:10" ht="14.45" customHeight="1" x14ac:dyDescent="0.2">
      <c r="A7" s="488" t="s">
        <v>460</v>
      </c>
      <c r="B7" s="489" t="s">
        <v>744</v>
      </c>
      <c r="C7" s="490">
        <v>296.5492999999999</v>
      </c>
      <c r="D7" s="490">
        <v>254.07305999999994</v>
      </c>
      <c r="E7" s="490"/>
      <c r="F7" s="490">
        <v>213.06486999999998</v>
      </c>
      <c r="G7" s="490">
        <v>200</v>
      </c>
      <c r="H7" s="490">
        <v>13.064869999999985</v>
      </c>
      <c r="I7" s="491">
        <v>1.06532435</v>
      </c>
      <c r="J7" s="492" t="s">
        <v>1</v>
      </c>
    </row>
    <row r="8" spans="1:10" ht="14.45" customHeight="1" x14ac:dyDescent="0.2">
      <c r="A8" s="488" t="s">
        <v>460</v>
      </c>
      <c r="B8" s="489" t="s">
        <v>745</v>
      </c>
      <c r="C8" s="490">
        <v>12.898490000000001</v>
      </c>
      <c r="D8" s="490">
        <v>8.2284700000000015</v>
      </c>
      <c r="E8" s="490"/>
      <c r="F8" s="490">
        <v>7.5468200000000003</v>
      </c>
      <c r="G8" s="490">
        <v>10.0000009765625</v>
      </c>
      <c r="H8" s="490">
        <v>-2.4531809765624999</v>
      </c>
      <c r="I8" s="491">
        <v>0.75468192630059316</v>
      </c>
      <c r="J8" s="492" t="s">
        <v>1</v>
      </c>
    </row>
    <row r="9" spans="1:10" ht="14.45" customHeight="1" x14ac:dyDescent="0.2">
      <c r="A9" s="488" t="s">
        <v>460</v>
      </c>
      <c r="B9" s="489" t="s">
        <v>746</v>
      </c>
      <c r="C9" s="490">
        <v>194.93993</v>
      </c>
      <c r="D9" s="490">
        <v>148.39417000000003</v>
      </c>
      <c r="E9" s="490"/>
      <c r="F9" s="490">
        <v>97.367499999999993</v>
      </c>
      <c r="G9" s="490">
        <v>190</v>
      </c>
      <c r="H9" s="490">
        <v>-92.632500000000007</v>
      </c>
      <c r="I9" s="491">
        <v>0.51246052631578942</v>
      </c>
      <c r="J9" s="492" t="s">
        <v>1</v>
      </c>
    </row>
    <row r="10" spans="1:10" ht="14.45" customHeight="1" x14ac:dyDescent="0.2">
      <c r="A10" s="488" t="s">
        <v>460</v>
      </c>
      <c r="B10" s="489" t="s">
        <v>747</v>
      </c>
      <c r="C10" s="490">
        <v>3.496</v>
      </c>
      <c r="D10" s="490">
        <v>3.1909999999999998</v>
      </c>
      <c r="E10" s="490"/>
      <c r="F10" s="490">
        <v>3.5680000000000001</v>
      </c>
      <c r="G10" s="490">
        <v>5</v>
      </c>
      <c r="H10" s="490">
        <v>-1.4319999999999999</v>
      </c>
      <c r="I10" s="491">
        <v>0.71360000000000001</v>
      </c>
      <c r="J10" s="492" t="s">
        <v>1</v>
      </c>
    </row>
    <row r="11" spans="1:10" ht="14.45" customHeight="1" x14ac:dyDescent="0.2">
      <c r="A11" s="488" t="s">
        <v>460</v>
      </c>
      <c r="B11" s="489" t="s">
        <v>748</v>
      </c>
      <c r="C11" s="490">
        <v>17.505499999999998</v>
      </c>
      <c r="D11" s="490">
        <v>18.904980000000002</v>
      </c>
      <c r="E11" s="490"/>
      <c r="F11" s="490">
        <v>15.047150000000002</v>
      </c>
      <c r="G11" s="490">
        <v>19.999999511718752</v>
      </c>
      <c r="H11" s="490">
        <v>-4.9528495117187497</v>
      </c>
      <c r="I11" s="491">
        <v>0.7523575183681035</v>
      </c>
      <c r="J11" s="492" t="s">
        <v>1</v>
      </c>
    </row>
    <row r="12" spans="1:10" ht="14.45" customHeight="1" x14ac:dyDescent="0.2">
      <c r="A12" s="488" t="s">
        <v>460</v>
      </c>
      <c r="B12" s="489" t="s">
        <v>464</v>
      </c>
      <c r="C12" s="490">
        <v>4545.3414300000004</v>
      </c>
      <c r="D12" s="490">
        <v>4818.8104000000021</v>
      </c>
      <c r="E12" s="490"/>
      <c r="F12" s="490">
        <v>3428.9647899999986</v>
      </c>
      <c r="G12" s="490">
        <v>3625.0002656250003</v>
      </c>
      <c r="H12" s="490">
        <v>-196.03547562500171</v>
      </c>
      <c r="I12" s="491">
        <v>0.94592125206611466</v>
      </c>
      <c r="J12" s="492" t="s">
        <v>465</v>
      </c>
    </row>
    <row r="14" spans="1:10" ht="14.45" customHeight="1" x14ac:dyDescent="0.2">
      <c r="A14" s="488" t="s">
        <v>460</v>
      </c>
      <c r="B14" s="489" t="s">
        <v>461</v>
      </c>
      <c r="C14" s="490" t="s">
        <v>462</v>
      </c>
      <c r="D14" s="490" t="s">
        <v>462</v>
      </c>
      <c r="E14" s="490"/>
      <c r="F14" s="490" t="s">
        <v>462</v>
      </c>
      <c r="G14" s="490" t="s">
        <v>462</v>
      </c>
      <c r="H14" s="490" t="s">
        <v>462</v>
      </c>
      <c r="I14" s="491" t="s">
        <v>462</v>
      </c>
      <c r="J14" s="492" t="s">
        <v>68</v>
      </c>
    </row>
    <row r="15" spans="1:10" ht="14.45" customHeight="1" x14ac:dyDescent="0.2">
      <c r="A15" s="488" t="s">
        <v>466</v>
      </c>
      <c r="B15" s="489" t="s">
        <v>467</v>
      </c>
      <c r="C15" s="490" t="s">
        <v>462</v>
      </c>
      <c r="D15" s="490" t="s">
        <v>462</v>
      </c>
      <c r="E15" s="490"/>
      <c r="F15" s="490" t="s">
        <v>462</v>
      </c>
      <c r="G15" s="490" t="s">
        <v>462</v>
      </c>
      <c r="H15" s="490" t="s">
        <v>462</v>
      </c>
      <c r="I15" s="491" t="s">
        <v>462</v>
      </c>
      <c r="J15" s="492" t="s">
        <v>0</v>
      </c>
    </row>
    <row r="16" spans="1:10" ht="14.45" customHeight="1" x14ac:dyDescent="0.2">
      <c r="A16" s="488" t="s">
        <v>466</v>
      </c>
      <c r="B16" s="489" t="s">
        <v>743</v>
      </c>
      <c r="C16" s="490">
        <v>0</v>
      </c>
      <c r="D16" s="490">
        <v>0.65405999999999997</v>
      </c>
      <c r="E16" s="490"/>
      <c r="F16" s="490">
        <v>0</v>
      </c>
      <c r="G16" s="490">
        <v>1</v>
      </c>
      <c r="H16" s="490">
        <v>-1</v>
      </c>
      <c r="I16" s="491">
        <v>0</v>
      </c>
      <c r="J16" s="492" t="s">
        <v>1</v>
      </c>
    </row>
    <row r="17" spans="1:10" ht="14.45" customHeight="1" x14ac:dyDescent="0.2">
      <c r="A17" s="488" t="s">
        <v>466</v>
      </c>
      <c r="B17" s="489" t="s">
        <v>744</v>
      </c>
      <c r="C17" s="490">
        <v>2.7793699999999997</v>
      </c>
      <c r="D17" s="490">
        <v>0</v>
      </c>
      <c r="E17" s="490"/>
      <c r="F17" s="490">
        <v>1.5812299999999999</v>
      </c>
      <c r="G17" s="490">
        <v>0</v>
      </c>
      <c r="H17" s="490">
        <v>1.5812299999999999</v>
      </c>
      <c r="I17" s="491" t="s">
        <v>462</v>
      </c>
      <c r="J17" s="492" t="s">
        <v>1</v>
      </c>
    </row>
    <row r="18" spans="1:10" ht="14.45" customHeight="1" x14ac:dyDescent="0.2">
      <c r="A18" s="488" t="s">
        <v>466</v>
      </c>
      <c r="B18" s="489" t="s">
        <v>745</v>
      </c>
      <c r="C18" s="490">
        <v>10.862070000000001</v>
      </c>
      <c r="D18" s="490">
        <v>5.9966400000000011</v>
      </c>
      <c r="E18" s="490"/>
      <c r="F18" s="490">
        <v>5.06907</v>
      </c>
      <c r="G18" s="490">
        <v>7</v>
      </c>
      <c r="H18" s="490">
        <v>-1.93093</v>
      </c>
      <c r="I18" s="491">
        <v>0.72415285714285715</v>
      </c>
      <c r="J18" s="492" t="s">
        <v>1</v>
      </c>
    </row>
    <row r="19" spans="1:10" ht="14.45" customHeight="1" x14ac:dyDescent="0.2">
      <c r="A19" s="488" t="s">
        <v>466</v>
      </c>
      <c r="B19" s="489" t="s">
        <v>746</v>
      </c>
      <c r="C19" s="490">
        <v>26.595120000000005</v>
      </c>
      <c r="D19" s="490">
        <v>19.26942</v>
      </c>
      <c r="E19" s="490"/>
      <c r="F19" s="490">
        <v>20.921470000000003</v>
      </c>
      <c r="G19" s="490">
        <v>70</v>
      </c>
      <c r="H19" s="490">
        <v>-49.078530000000001</v>
      </c>
      <c r="I19" s="491">
        <v>0.29887814285714293</v>
      </c>
      <c r="J19" s="492" t="s">
        <v>1</v>
      </c>
    </row>
    <row r="20" spans="1:10" ht="14.45" customHeight="1" x14ac:dyDescent="0.2">
      <c r="A20" s="488" t="s">
        <v>466</v>
      </c>
      <c r="B20" s="489" t="s">
        <v>747</v>
      </c>
      <c r="C20" s="490">
        <v>3.1080000000000001</v>
      </c>
      <c r="D20" s="490">
        <v>2.6179999999999999</v>
      </c>
      <c r="E20" s="490"/>
      <c r="F20" s="490">
        <v>3.1379999999999999</v>
      </c>
      <c r="G20" s="490">
        <v>4</v>
      </c>
      <c r="H20" s="490">
        <v>-0.8620000000000001</v>
      </c>
      <c r="I20" s="491">
        <v>0.78449999999999998</v>
      </c>
      <c r="J20" s="492" t="s">
        <v>1</v>
      </c>
    </row>
    <row r="21" spans="1:10" ht="14.45" customHeight="1" x14ac:dyDescent="0.2">
      <c r="A21" s="488" t="s">
        <v>466</v>
      </c>
      <c r="B21" s="489" t="s">
        <v>748</v>
      </c>
      <c r="C21" s="490">
        <v>6.9</v>
      </c>
      <c r="D21" s="490">
        <v>6.6588200000000004</v>
      </c>
      <c r="E21" s="490"/>
      <c r="F21" s="490">
        <v>6.7366700000000002</v>
      </c>
      <c r="G21" s="490">
        <v>8</v>
      </c>
      <c r="H21" s="490">
        <v>-1.2633299999999998</v>
      </c>
      <c r="I21" s="491">
        <v>0.84208375000000002</v>
      </c>
      <c r="J21" s="492" t="s">
        <v>1</v>
      </c>
    </row>
    <row r="22" spans="1:10" ht="14.45" customHeight="1" x14ac:dyDescent="0.2">
      <c r="A22" s="488" t="s">
        <v>466</v>
      </c>
      <c r="B22" s="489" t="s">
        <v>468</v>
      </c>
      <c r="C22" s="490">
        <v>50.24456</v>
      </c>
      <c r="D22" s="490">
        <v>35.196939999999998</v>
      </c>
      <c r="E22" s="490"/>
      <c r="F22" s="490">
        <v>37.446439999999996</v>
      </c>
      <c r="G22" s="490">
        <v>90</v>
      </c>
      <c r="H22" s="490">
        <v>-52.553560000000004</v>
      </c>
      <c r="I22" s="491">
        <v>0.41607155555555553</v>
      </c>
      <c r="J22" s="492" t="s">
        <v>469</v>
      </c>
    </row>
    <row r="23" spans="1:10" ht="14.45" customHeight="1" x14ac:dyDescent="0.2">
      <c r="A23" s="488" t="s">
        <v>462</v>
      </c>
      <c r="B23" s="489" t="s">
        <v>462</v>
      </c>
      <c r="C23" s="490" t="s">
        <v>462</v>
      </c>
      <c r="D23" s="490" t="s">
        <v>462</v>
      </c>
      <c r="E23" s="490"/>
      <c r="F23" s="490" t="s">
        <v>462</v>
      </c>
      <c r="G23" s="490" t="s">
        <v>462</v>
      </c>
      <c r="H23" s="490" t="s">
        <v>462</v>
      </c>
      <c r="I23" s="491" t="s">
        <v>462</v>
      </c>
      <c r="J23" s="492" t="s">
        <v>470</v>
      </c>
    </row>
    <row r="24" spans="1:10" ht="14.45" customHeight="1" x14ac:dyDescent="0.2">
      <c r="A24" s="488" t="s">
        <v>471</v>
      </c>
      <c r="B24" s="489" t="s">
        <v>472</v>
      </c>
      <c r="C24" s="490" t="s">
        <v>462</v>
      </c>
      <c r="D24" s="490" t="s">
        <v>462</v>
      </c>
      <c r="E24" s="490"/>
      <c r="F24" s="490" t="s">
        <v>462</v>
      </c>
      <c r="G24" s="490" t="s">
        <v>462</v>
      </c>
      <c r="H24" s="490" t="s">
        <v>462</v>
      </c>
      <c r="I24" s="491" t="s">
        <v>462</v>
      </c>
      <c r="J24" s="492" t="s">
        <v>0</v>
      </c>
    </row>
    <row r="25" spans="1:10" ht="14.45" customHeight="1" x14ac:dyDescent="0.2">
      <c r="A25" s="488" t="s">
        <v>471</v>
      </c>
      <c r="B25" s="489" t="s">
        <v>743</v>
      </c>
      <c r="C25" s="490">
        <v>4019.9522100000008</v>
      </c>
      <c r="D25" s="490">
        <v>4385.364660000002</v>
      </c>
      <c r="E25" s="490"/>
      <c r="F25" s="490">
        <v>3092.3704499999985</v>
      </c>
      <c r="G25" s="490">
        <v>3199</v>
      </c>
      <c r="H25" s="490">
        <v>-106.62955000000147</v>
      </c>
      <c r="I25" s="491">
        <v>0.9666678493279145</v>
      </c>
      <c r="J25" s="492" t="s">
        <v>1</v>
      </c>
    </row>
    <row r="26" spans="1:10" ht="14.45" customHeight="1" x14ac:dyDescent="0.2">
      <c r="A26" s="488" t="s">
        <v>471</v>
      </c>
      <c r="B26" s="489" t="s">
        <v>744</v>
      </c>
      <c r="C26" s="490">
        <v>293.76992999999993</v>
      </c>
      <c r="D26" s="490">
        <v>254.07305999999994</v>
      </c>
      <c r="E26" s="490"/>
      <c r="F26" s="490">
        <v>211.48363999999998</v>
      </c>
      <c r="G26" s="490">
        <v>200</v>
      </c>
      <c r="H26" s="490">
        <v>11.48363999999998</v>
      </c>
      <c r="I26" s="491">
        <v>1.0574181999999999</v>
      </c>
      <c r="J26" s="492" t="s">
        <v>1</v>
      </c>
    </row>
    <row r="27" spans="1:10" ht="14.45" customHeight="1" x14ac:dyDescent="0.2">
      <c r="A27" s="488" t="s">
        <v>471</v>
      </c>
      <c r="B27" s="489" t="s">
        <v>745</v>
      </c>
      <c r="C27" s="490">
        <v>2.0364199999999997</v>
      </c>
      <c r="D27" s="490">
        <v>2.23183</v>
      </c>
      <c r="E27" s="490"/>
      <c r="F27" s="490">
        <v>2.4777499999999999</v>
      </c>
      <c r="G27" s="490">
        <v>3</v>
      </c>
      <c r="H27" s="490">
        <v>-0.5222500000000001</v>
      </c>
      <c r="I27" s="491">
        <v>0.82591666666666663</v>
      </c>
      <c r="J27" s="492" t="s">
        <v>1</v>
      </c>
    </row>
    <row r="28" spans="1:10" ht="14.45" customHeight="1" x14ac:dyDescent="0.2">
      <c r="A28" s="488" t="s">
        <v>471</v>
      </c>
      <c r="B28" s="489" t="s">
        <v>746</v>
      </c>
      <c r="C28" s="490">
        <v>168.34481</v>
      </c>
      <c r="D28" s="490">
        <v>129.12475000000003</v>
      </c>
      <c r="E28" s="490"/>
      <c r="F28" s="490">
        <v>76.446029999999993</v>
      </c>
      <c r="G28" s="490">
        <v>120</v>
      </c>
      <c r="H28" s="490">
        <v>-43.553970000000007</v>
      </c>
      <c r="I28" s="491">
        <v>0.63705024999999993</v>
      </c>
      <c r="J28" s="492" t="s">
        <v>1</v>
      </c>
    </row>
    <row r="29" spans="1:10" ht="14.45" customHeight="1" x14ac:dyDescent="0.2">
      <c r="A29" s="488" t="s">
        <v>471</v>
      </c>
      <c r="B29" s="489" t="s">
        <v>747</v>
      </c>
      <c r="C29" s="490">
        <v>0.38800000000000001</v>
      </c>
      <c r="D29" s="490">
        <v>0.57299999999999995</v>
      </c>
      <c r="E29" s="490"/>
      <c r="F29" s="490">
        <v>0.43</v>
      </c>
      <c r="G29" s="490">
        <v>1</v>
      </c>
      <c r="H29" s="490">
        <v>-0.57000000000000006</v>
      </c>
      <c r="I29" s="491">
        <v>0.43</v>
      </c>
      <c r="J29" s="492" t="s">
        <v>1</v>
      </c>
    </row>
    <row r="30" spans="1:10" ht="14.45" customHeight="1" x14ac:dyDescent="0.2">
      <c r="A30" s="488" t="s">
        <v>471</v>
      </c>
      <c r="B30" s="489" t="s">
        <v>748</v>
      </c>
      <c r="C30" s="490">
        <v>10.605499999999999</v>
      </c>
      <c r="D30" s="490">
        <v>12.24616</v>
      </c>
      <c r="E30" s="490"/>
      <c r="F30" s="490">
        <v>8.3104800000000019</v>
      </c>
      <c r="G30" s="490">
        <v>12</v>
      </c>
      <c r="H30" s="490">
        <v>-3.6895199999999981</v>
      </c>
      <c r="I30" s="491">
        <v>0.69254000000000016</v>
      </c>
      <c r="J30" s="492" t="s">
        <v>1</v>
      </c>
    </row>
    <row r="31" spans="1:10" ht="14.45" customHeight="1" x14ac:dyDescent="0.2">
      <c r="A31" s="488" t="s">
        <v>471</v>
      </c>
      <c r="B31" s="489" t="s">
        <v>473</v>
      </c>
      <c r="C31" s="490">
        <v>4495.0968700000003</v>
      </c>
      <c r="D31" s="490">
        <v>4783.6134600000014</v>
      </c>
      <c r="E31" s="490"/>
      <c r="F31" s="490">
        <v>3391.5183499999985</v>
      </c>
      <c r="G31" s="490">
        <v>3535</v>
      </c>
      <c r="H31" s="490">
        <v>-143.48165000000154</v>
      </c>
      <c r="I31" s="491">
        <v>0.95941113154172519</v>
      </c>
      <c r="J31" s="492" t="s">
        <v>469</v>
      </c>
    </row>
    <row r="32" spans="1:10" ht="14.45" customHeight="1" x14ac:dyDescent="0.2">
      <c r="A32" s="488" t="s">
        <v>462</v>
      </c>
      <c r="B32" s="489" t="s">
        <v>462</v>
      </c>
      <c r="C32" s="490" t="s">
        <v>462</v>
      </c>
      <c r="D32" s="490" t="s">
        <v>462</v>
      </c>
      <c r="E32" s="490"/>
      <c r="F32" s="490" t="s">
        <v>462</v>
      </c>
      <c r="G32" s="490" t="s">
        <v>462</v>
      </c>
      <c r="H32" s="490" t="s">
        <v>462</v>
      </c>
      <c r="I32" s="491" t="s">
        <v>462</v>
      </c>
      <c r="J32" s="492" t="s">
        <v>470</v>
      </c>
    </row>
    <row r="33" spans="1:10" ht="14.45" customHeight="1" x14ac:dyDescent="0.2">
      <c r="A33" s="488" t="s">
        <v>460</v>
      </c>
      <c r="B33" s="489" t="s">
        <v>464</v>
      </c>
      <c r="C33" s="490">
        <v>4545.3414300000004</v>
      </c>
      <c r="D33" s="490">
        <v>4818.8104000000012</v>
      </c>
      <c r="E33" s="490"/>
      <c r="F33" s="490">
        <v>3428.9647899999986</v>
      </c>
      <c r="G33" s="490">
        <v>3625</v>
      </c>
      <c r="H33" s="490">
        <v>-196.03521000000137</v>
      </c>
      <c r="I33" s="491">
        <v>0.94592132137930995</v>
      </c>
      <c r="J33" s="492" t="s">
        <v>465</v>
      </c>
    </row>
  </sheetData>
  <mergeCells count="3">
    <mergeCell ref="A1:I1"/>
    <mergeCell ref="F3:I3"/>
    <mergeCell ref="C4:D4"/>
  </mergeCells>
  <conditionalFormatting sqref="F13 F3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3">
    <cfRule type="expression" dxfId="11" priority="6">
      <formula>$H14&gt;0</formula>
    </cfRule>
  </conditionalFormatting>
  <conditionalFormatting sqref="A14:A33">
    <cfRule type="expression" dxfId="10" priority="5">
      <formula>AND($J14&lt;&gt;"mezeraKL",$J14&lt;&gt;"")</formula>
    </cfRule>
  </conditionalFormatting>
  <conditionalFormatting sqref="I14:I33">
    <cfRule type="expression" dxfId="9" priority="7">
      <formula>$I14&gt;1</formula>
    </cfRule>
  </conditionalFormatting>
  <conditionalFormatting sqref="B14:B33">
    <cfRule type="expression" dxfId="8" priority="4">
      <formula>OR($J14="NS",$J14="SumaNS",$J14="Účet")</formula>
    </cfRule>
  </conditionalFormatting>
  <conditionalFormatting sqref="A14:D33 F14:I33">
    <cfRule type="expression" dxfId="7" priority="8">
      <formula>AND($J14&lt;&gt;"",$J14&lt;&gt;"mezeraKL")</formula>
    </cfRule>
  </conditionalFormatting>
  <conditionalFormatting sqref="B14:D33 F14:I33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3 F14:I33">
    <cfRule type="expression" dxfId="5" priority="2">
      <formula>OR($J14="SumaNS",$J14="NS")</formula>
    </cfRule>
  </conditionalFormatting>
  <hyperlinks>
    <hyperlink ref="A2" location="Obsah!A1" display="Zpět na Obsah  KL 01  1.-4.měsíc" xr:uid="{CCB77D64-3C17-47E4-B76E-E89EEFF9F255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1248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18.801260730901515</v>
      </c>
      <c r="J3" s="98">
        <f>SUBTOTAL(9,J5:J1048576)</f>
        <v>186414</v>
      </c>
      <c r="K3" s="99">
        <f>SUBTOTAL(9,K5:K1048576)</f>
        <v>3504818.2178902747</v>
      </c>
    </row>
    <row r="4" spans="1:11" s="208" customFormat="1" ht="14.45" customHeight="1" thickBot="1" x14ac:dyDescent="0.25">
      <c r="A4" s="597" t="s">
        <v>4</v>
      </c>
      <c r="B4" s="598" t="s">
        <v>5</v>
      </c>
      <c r="C4" s="598" t="s">
        <v>0</v>
      </c>
      <c r="D4" s="598" t="s">
        <v>6</v>
      </c>
      <c r="E4" s="598" t="s">
        <v>7</v>
      </c>
      <c r="F4" s="598" t="s">
        <v>1</v>
      </c>
      <c r="G4" s="598" t="s">
        <v>70</v>
      </c>
      <c r="H4" s="496" t="s">
        <v>11</v>
      </c>
      <c r="I4" s="497" t="s">
        <v>141</v>
      </c>
      <c r="J4" s="497" t="s">
        <v>13</v>
      </c>
      <c r="K4" s="498" t="s">
        <v>155</v>
      </c>
    </row>
    <row r="5" spans="1:11" ht="14.45" customHeight="1" x14ac:dyDescent="0.2">
      <c r="A5" s="565" t="s">
        <v>460</v>
      </c>
      <c r="B5" s="566" t="s">
        <v>461</v>
      </c>
      <c r="C5" s="569" t="s">
        <v>466</v>
      </c>
      <c r="D5" s="599" t="s">
        <v>467</v>
      </c>
      <c r="E5" s="569" t="s">
        <v>749</v>
      </c>
      <c r="F5" s="599" t="s">
        <v>750</v>
      </c>
      <c r="G5" s="569" t="s">
        <v>751</v>
      </c>
      <c r="H5" s="569" t="s">
        <v>752</v>
      </c>
      <c r="I5" s="116">
        <v>15.810000419616699</v>
      </c>
      <c r="J5" s="116">
        <v>100</v>
      </c>
      <c r="K5" s="582">
        <v>1581.22998046875</v>
      </c>
    </row>
    <row r="6" spans="1:11" ht="14.45" customHeight="1" x14ac:dyDescent="0.2">
      <c r="A6" s="506" t="s">
        <v>460</v>
      </c>
      <c r="B6" s="507" t="s">
        <v>461</v>
      </c>
      <c r="C6" s="508" t="s">
        <v>466</v>
      </c>
      <c r="D6" s="509" t="s">
        <v>467</v>
      </c>
      <c r="E6" s="508" t="s">
        <v>753</v>
      </c>
      <c r="F6" s="509" t="s">
        <v>754</v>
      </c>
      <c r="G6" s="508" t="s">
        <v>755</v>
      </c>
      <c r="H6" s="508" t="s">
        <v>756</v>
      </c>
      <c r="I6" s="511">
        <v>0.57999998331069946</v>
      </c>
      <c r="J6" s="511">
        <v>1500</v>
      </c>
      <c r="K6" s="512">
        <v>868</v>
      </c>
    </row>
    <row r="7" spans="1:11" ht="14.45" customHeight="1" x14ac:dyDescent="0.2">
      <c r="A7" s="506" t="s">
        <v>460</v>
      </c>
      <c r="B7" s="507" t="s">
        <v>461</v>
      </c>
      <c r="C7" s="508" t="s">
        <v>466</v>
      </c>
      <c r="D7" s="509" t="s">
        <v>467</v>
      </c>
      <c r="E7" s="508" t="s">
        <v>753</v>
      </c>
      <c r="F7" s="509" t="s">
        <v>754</v>
      </c>
      <c r="G7" s="508" t="s">
        <v>757</v>
      </c>
      <c r="H7" s="508" t="s">
        <v>758</v>
      </c>
      <c r="I7" s="511">
        <v>1.4900000095367432</v>
      </c>
      <c r="J7" s="511">
        <v>200</v>
      </c>
      <c r="K7" s="512">
        <v>298</v>
      </c>
    </row>
    <row r="8" spans="1:11" ht="14.45" customHeight="1" x14ac:dyDescent="0.2">
      <c r="A8" s="506" t="s">
        <v>460</v>
      </c>
      <c r="B8" s="507" t="s">
        <v>461</v>
      </c>
      <c r="C8" s="508" t="s">
        <v>466</v>
      </c>
      <c r="D8" s="509" t="s">
        <v>467</v>
      </c>
      <c r="E8" s="508" t="s">
        <v>753</v>
      </c>
      <c r="F8" s="509" t="s">
        <v>754</v>
      </c>
      <c r="G8" s="508" t="s">
        <v>759</v>
      </c>
      <c r="H8" s="508" t="s">
        <v>760</v>
      </c>
      <c r="I8" s="511">
        <v>1.1699999570846558</v>
      </c>
      <c r="J8" s="511">
        <v>20</v>
      </c>
      <c r="K8" s="512">
        <v>23.399999618530273</v>
      </c>
    </row>
    <row r="9" spans="1:11" ht="14.45" customHeight="1" x14ac:dyDescent="0.2">
      <c r="A9" s="506" t="s">
        <v>460</v>
      </c>
      <c r="B9" s="507" t="s">
        <v>461</v>
      </c>
      <c r="C9" s="508" t="s">
        <v>466</v>
      </c>
      <c r="D9" s="509" t="s">
        <v>467</v>
      </c>
      <c r="E9" s="508" t="s">
        <v>753</v>
      </c>
      <c r="F9" s="509" t="s">
        <v>754</v>
      </c>
      <c r="G9" s="508" t="s">
        <v>761</v>
      </c>
      <c r="H9" s="508" t="s">
        <v>762</v>
      </c>
      <c r="I9" s="511">
        <v>10.119999885559082</v>
      </c>
      <c r="J9" s="511">
        <v>2</v>
      </c>
      <c r="K9" s="512">
        <v>20.239999771118164</v>
      </c>
    </row>
    <row r="10" spans="1:11" ht="14.45" customHeight="1" x14ac:dyDescent="0.2">
      <c r="A10" s="506" t="s">
        <v>460</v>
      </c>
      <c r="B10" s="507" t="s">
        <v>461</v>
      </c>
      <c r="C10" s="508" t="s">
        <v>466</v>
      </c>
      <c r="D10" s="509" t="s">
        <v>467</v>
      </c>
      <c r="E10" s="508" t="s">
        <v>753</v>
      </c>
      <c r="F10" s="509" t="s">
        <v>754</v>
      </c>
      <c r="G10" s="508" t="s">
        <v>763</v>
      </c>
      <c r="H10" s="508" t="s">
        <v>764</v>
      </c>
      <c r="I10" s="511">
        <v>13.020000457763672</v>
      </c>
      <c r="J10" s="511">
        <v>1</v>
      </c>
      <c r="K10" s="512">
        <v>13.020000457763672</v>
      </c>
    </row>
    <row r="11" spans="1:11" ht="14.45" customHeight="1" x14ac:dyDescent="0.2">
      <c r="A11" s="506" t="s">
        <v>460</v>
      </c>
      <c r="B11" s="507" t="s">
        <v>461</v>
      </c>
      <c r="C11" s="508" t="s">
        <v>466</v>
      </c>
      <c r="D11" s="509" t="s">
        <v>467</v>
      </c>
      <c r="E11" s="508" t="s">
        <v>753</v>
      </c>
      <c r="F11" s="509" t="s">
        <v>754</v>
      </c>
      <c r="G11" s="508" t="s">
        <v>765</v>
      </c>
      <c r="H11" s="508" t="s">
        <v>766</v>
      </c>
      <c r="I11" s="511">
        <v>0.86000001430511475</v>
      </c>
      <c r="J11" s="511">
        <v>100</v>
      </c>
      <c r="K11" s="512">
        <v>86</v>
      </c>
    </row>
    <row r="12" spans="1:11" ht="14.45" customHeight="1" x14ac:dyDescent="0.2">
      <c r="A12" s="506" t="s">
        <v>460</v>
      </c>
      <c r="B12" s="507" t="s">
        <v>461</v>
      </c>
      <c r="C12" s="508" t="s">
        <v>466</v>
      </c>
      <c r="D12" s="509" t="s">
        <v>467</v>
      </c>
      <c r="E12" s="508" t="s">
        <v>753</v>
      </c>
      <c r="F12" s="509" t="s">
        <v>754</v>
      </c>
      <c r="G12" s="508" t="s">
        <v>767</v>
      </c>
      <c r="H12" s="508" t="s">
        <v>768</v>
      </c>
      <c r="I12" s="511">
        <v>98.379997253417969</v>
      </c>
      <c r="J12" s="511">
        <v>2</v>
      </c>
      <c r="K12" s="512">
        <v>196.75999450683594</v>
      </c>
    </row>
    <row r="13" spans="1:11" ht="14.45" customHeight="1" x14ac:dyDescent="0.2">
      <c r="A13" s="506" t="s">
        <v>460</v>
      </c>
      <c r="B13" s="507" t="s">
        <v>461</v>
      </c>
      <c r="C13" s="508" t="s">
        <v>466</v>
      </c>
      <c r="D13" s="509" t="s">
        <v>467</v>
      </c>
      <c r="E13" s="508" t="s">
        <v>753</v>
      </c>
      <c r="F13" s="509" t="s">
        <v>754</v>
      </c>
      <c r="G13" s="508" t="s">
        <v>769</v>
      </c>
      <c r="H13" s="508" t="s">
        <v>770</v>
      </c>
      <c r="I13" s="511">
        <v>0.37999999523162842</v>
      </c>
      <c r="J13" s="511">
        <v>60</v>
      </c>
      <c r="K13" s="512">
        <v>22.799999237060547</v>
      </c>
    </row>
    <row r="14" spans="1:11" ht="14.45" customHeight="1" x14ac:dyDescent="0.2">
      <c r="A14" s="506" t="s">
        <v>460</v>
      </c>
      <c r="B14" s="507" t="s">
        <v>461</v>
      </c>
      <c r="C14" s="508" t="s">
        <v>466</v>
      </c>
      <c r="D14" s="509" t="s">
        <v>467</v>
      </c>
      <c r="E14" s="508" t="s">
        <v>753</v>
      </c>
      <c r="F14" s="509" t="s">
        <v>754</v>
      </c>
      <c r="G14" s="508" t="s">
        <v>765</v>
      </c>
      <c r="H14" s="508" t="s">
        <v>771</v>
      </c>
      <c r="I14" s="511">
        <v>0.85500001907348633</v>
      </c>
      <c r="J14" s="511">
        <v>100</v>
      </c>
      <c r="K14" s="512">
        <v>85.5</v>
      </c>
    </row>
    <row r="15" spans="1:11" ht="14.45" customHeight="1" x14ac:dyDescent="0.2">
      <c r="A15" s="506" t="s">
        <v>460</v>
      </c>
      <c r="B15" s="507" t="s">
        <v>461</v>
      </c>
      <c r="C15" s="508" t="s">
        <v>466</v>
      </c>
      <c r="D15" s="509" t="s">
        <v>467</v>
      </c>
      <c r="E15" s="508" t="s">
        <v>753</v>
      </c>
      <c r="F15" s="509" t="s">
        <v>754</v>
      </c>
      <c r="G15" s="508" t="s">
        <v>772</v>
      </c>
      <c r="H15" s="508" t="s">
        <v>773</v>
      </c>
      <c r="I15" s="511">
        <v>1.5149999856948853</v>
      </c>
      <c r="J15" s="511">
        <v>100</v>
      </c>
      <c r="K15" s="512">
        <v>151.5</v>
      </c>
    </row>
    <row r="16" spans="1:11" ht="14.45" customHeight="1" x14ac:dyDescent="0.2">
      <c r="A16" s="506" t="s">
        <v>460</v>
      </c>
      <c r="B16" s="507" t="s">
        <v>461</v>
      </c>
      <c r="C16" s="508" t="s">
        <v>466</v>
      </c>
      <c r="D16" s="509" t="s">
        <v>467</v>
      </c>
      <c r="E16" s="508" t="s">
        <v>753</v>
      </c>
      <c r="F16" s="509" t="s">
        <v>754</v>
      </c>
      <c r="G16" s="508" t="s">
        <v>774</v>
      </c>
      <c r="H16" s="508" t="s">
        <v>775</v>
      </c>
      <c r="I16" s="511">
        <v>4.5999999046325684</v>
      </c>
      <c r="J16" s="511">
        <v>24</v>
      </c>
      <c r="K16" s="512">
        <v>110.40000152587891</v>
      </c>
    </row>
    <row r="17" spans="1:11" ht="14.45" customHeight="1" x14ac:dyDescent="0.2">
      <c r="A17" s="506" t="s">
        <v>460</v>
      </c>
      <c r="B17" s="507" t="s">
        <v>461</v>
      </c>
      <c r="C17" s="508" t="s">
        <v>466</v>
      </c>
      <c r="D17" s="509" t="s">
        <v>467</v>
      </c>
      <c r="E17" s="508" t="s">
        <v>753</v>
      </c>
      <c r="F17" s="509" t="s">
        <v>754</v>
      </c>
      <c r="G17" s="508" t="s">
        <v>776</v>
      </c>
      <c r="H17" s="508" t="s">
        <v>777</v>
      </c>
      <c r="I17" s="511">
        <v>8.3999996185302734</v>
      </c>
      <c r="J17" s="511">
        <v>12</v>
      </c>
      <c r="K17" s="512">
        <v>100.80000305175781</v>
      </c>
    </row>
    <row r="18" spans="1:11" ht="14.45" customHeight="1" x14ac:dyDescent="0.2">
      <c r="A18" s="506" t="s">
        <v>460</v>
      </c>
      <c r="B18" s="507" t="s">
        <v>461</v>
      </c>
      <c r="C18" s="508" t="s">
        <v>466</v>
      </c>
      <c r="D18" s="509" t="s">
        <v>467</v>
      </c>
      <c r="E18" s="508" t="s">
        <v>753</v>
      </c>
      <c r="F18" s="509" t="s">
        <v>754</v>
      </c>
      <c r="G18" s="508" t="s">
        <v>778</v>
      </c>
      <c r="H18" s="508" t="s">
        <v>779</v>
      </c>
      <c r="I18" s="511">
        <v>7.0799999237060547</v>
      </c>
      <c r="J18" s="511">
        <v>4</v>
      </c>
      <c r="K18" s="512">
        <v>28.319999694824219</v>
      </c>
    </row>
    <row r="19" spans="1:11" ht="14.45" customHeight="1" x14ac:dyDescent="0.2">
      <c r="A19" s="506" t="s">
        <v>460</v>
      </c>
      <c r="B19" s="507" t="s">
        <v>461</v>
      </c>
      <c r="C19" s="508" t="s">
        <v>466</v>
      </c>
      <c r="D19" s="509" t="s">
        <v>467</v>
      </c>
      <c r="E19" s="508" t="s">
        <v>753</v>
      </c>
      <c r="F19" s="509" t="s">
        <v>754</v>
      </c>
      <c r="G19" s="508" t="s">
        <v>780</v>
      </c>
      <c r="H19" s="508" t="s">
        <v>781</v>
      </c>
      <c r="I19" s="511">
        <v>8.3400001525878906</v>
      </c>
      <c r="J19" s="511">
        <v>4</v>
      </c>
      <c r="K19" s="512">
        <v>33.360000610351563</v>
      </c>
    </row>
    <row r="20" spans="1:11" ht="14.45" customHeight="1" x14ac:dyDescent="0.2">
      <c r="A20" s="506" t="s">
        <v>460</v>
      </c>
      <c r="B20" s="507" t="s">
        <v>461</v>
      </c>
      <c r="C20" s="508" t="s">
        <v>466</v>
      </c>
      <c r="D20" s="509" t="s">
        <v>467</v>
      </c>
      <c r="E20" s="508" t="s">
        <v>753</v>
      </c>
      <c r="F20" s="509" t="s">
        <v>754</v>
      </c>
      <c r="G20" s="508" t="s">
        <v>782</v>
      </c>
      <c r="H20" s="508" t="s">
        <v>783</v>
      </c>
      <c r="I20" s="511">
        <v>9.5900001525878906</v>
      </c>
      <c r="J20" s="511">
        <v>2</v>
      </c>
      <c r="K20" s="512">
        <v>19.180000305175781</v>
      </c>
    </row>
    <row r="21" spans="1:11" ht="14.45" customHeight="1" x14ac:dyDescent="0.2">
      <c r="A21" s="506" t="s">
        <v>460</v>
      </c>
      <c r="B21" s="507" t="s">
        <v>461</v>
      </c>
      <c r="C21" s="508" t="s">
        <v>466</v>
      </c>
      <c r="D21" s="509" t="s">
        <v>467</v>
      </c>
      <c r="E21" s="508" t="s">
        <v>753</v>
      </c>
      <c r="F21" s="509" t="s">
        <v>754</v>
      </c>
      <c r="G21" s="508" t="s">
        <v>784</v>
      </c>
      <c r="H21" s="508" t="s">
        <v>785</v>
      </c>
      <c r="I21" s="511">
        <v>2.7300000190734863</v>
      </c>
      <c r="J21" s="511">
        <v>15</v>
      </c>
      <c r="K21" s="512">
        <v>40.900001525878906</v>
      </c>
    </row>
    <row r="22" spans="1:11" ht="14.45" customHeight="1" x14ac:dyDescent="0.2">
      <c r="A22" s="506" t="s">
        <v>460</v>
      </c>
      <c r="B22" s="507" t="s">
        <v>461</v>
      </c>
      <c r="C22" s="508" t="s">
        <v>466</v>
      </c>
      <c r="D22" s="509" t="s">
        <v>467</v>
      </c>
      <c r="E22" s="508" t="s">
        <v>753</v>
      </c>
      <c r="F22" s="509" t="s">
        <v>754</v>
      </c>
      <c r="G22" s="508" t="s">
        <v>786</v>
      </c>
      <c r="H22" s="508" t="s">
        <v>787</v>
      </c>
      <c r="I22" s="511">
        <v>0.67000001668930054</v>
      </c>
      <c r="J22" s="511">
        <v>50</v>
      </c>
      <c r="K22" s="512">
        <v>33.5</v>
      </c>
    </row>
    <row r="23" spans="1:11" ht="14.45" customHeight="1" x14ac:dyDescent="0.2">
      <c r="A23" s="506" t="s">
        <v>460</v>
      </c>
      <c r="B23" s="507" t="s">
        <v>461</v>
      </c>
      <c r="C23" s="508" t="s">
        <v>466</v>
      </c>
      <c r="D23" s="509" t="s">
        <v>467</v>
      </c>
      <c r="E23" s="508" t="s">
        <v>753</v>
      </c>
      <c r="F23" s="509" t="s">
        <v>754</v>
      </c>
      <c r="G23" s="508" t="s">
        <v>788</v>
      </c>
      <c r="H23" s="508" t="s">
        <v>789</v>
      </c>
      <c r="I23" s="511">
        <v>30.505000114440918</v>
      </c>
      <c r="J23" s="511">
        <v>8</v>
      </c>
      <c r="K23" s="512">
        <v>244.03000068664551</v>
      </c>
    </row>
    <row r="24" spans="1:11" ht="14.45" customHeight="1" x14ac:dyDescent="0.2">
      <c r="A24" s="506" t="s">
        <v>460</v>
      </c>
      <c r="B24" s="507" t="s">
        <v>461</v>
      </c>
      <c r="C24" s="508" t="s">
        <v>466</v>
      </c>
      <c r="D24" s="509" t="s">
        <v>467</v>
      </c>
      <c r="E24" s="508" t="s">
        <v>753</v>
      </c>
      <c r="F24" s="509" t="s">
        <v>754</v>
      </c>
      <c r="G24" s="508" t="s">
        <v>790</v>
      </c>
      <c r="H24" s="508" t="s">
        <v>791</v>
      </c>
      <c r="I24" s="511">
        <v>29.883332570393879</v>
      </c>
      <c r="J24" s="511">
        <v>30</v>
      </c>
      <c r="K24" s="512">
        <v>896.49996948242188</v>
      </c>
    </row>
    <row r="25" spans="1:11" ht="14.45" customHeight="1" x14ac:dyDescent="0.2">
      <c r="A25" s="506" t="s">
        <v>460</v>
      </c>
      <c r="B25" s="507" t="s">
        <v>461</v>
      </c>
      <c r="C25" s="508" t="s">
        <v>466</v>
      </c>
      <c r="D25" s="509" t="s">
        <v>467</v>
      </c>
      <c r="E25" s="508" t="s">
        <v>753</v>
      </c>
      <c r="F25" s="509" t="s">
        <v>754</v>
      </c>
      <c r="G25" s="508" t="s">
        <v>788</v>
      </c>
      <c r="H25" s="508" t="s">
        <v>792</v>
      </c>
      <c r="I25" s="511">
        <v>30.036000061035157</v>
      </c>
      <c r="J25" s="511">
        <v>10</v>
      </c>
      <c r="K25" s="512">
        <v>300.36000061035156</v>
      </c>
    </row>
    <row r="26" spans="1:11" ht="14.45" customHeight="1" x14ac:dyDescent="0.2">
      <c r="A26" s="506" t="s">
        <v>460</v>
      </c>
      <c r="B26" s="507" t="s">
        <v>461</v>
      </c>
      <c r="C26" s="508" t="s">
        <v>466</v>
      </c>
      <c r="D26" s="509" t="s">
        <v>467</v>
      </c>
      <c r="E26" s="508" t="s">
        <v>753</v>
      </c>
      <c r="F26" s="509" t="s">
        <v>754</v>
      </c>
      <c r="G26" s="508" t="s">
        <v>790</v>
      </c>
      <c r="H26" s="508" t="s">
        <v>793</v>
      </c>
      <c r="I26" s="511">
        <v>29.19999967302595</v>
      </c>
      <c r="J26" s="511">
        <v>50</v>
      </c>
      <c r="K26" s="512">
        <v>1458.699951171875</v>
      </c>
    </row>
    <row r="27" spans="1:11" ht="14.45" customHeight="1" x14ac:dyDescent="0.2">
      <c r="A27" s="506" t="s">
        <v>460</v>
      </c>
      <c r="B27" s="507" t="s">
        <v>461</v>
      </c>
      <c r="C27" s="508" t="s">
        <v>466</v>
      </c>
      <c r="D27" s="509" t="s">
        <v>467</v>
      </c>
      <c r="E27" s="508" t="s">
        <v>753</v>
      </c>
      <c r="F27" s="509" t="s">
        <v>754</v>
      </c>
      <c r="G27" s="508" t="s">
        <v>794</v>
      </c>
      <c r="H27" s="508" t="s">
        <v>795</v>
      </c>
      <c r="I27" s="511">
        <v>18.899999618530273</v>
      </c>
      <c r="J27" s="511">
        <v>2</v>
      </c>
      <c r="K27" s="512">
        <v>37.799999237060547</v>
      </c>
    </row>
    <row r="28" spans="1:11" ht="14.45" customHeight="1" x14ac:dyDescent="0.2">
      <c r="A28" s="506" t="s">
        <v>460</v>
      </c>
      <c r="B28" s="507" t="s">
        <v>461</v>
      </c>
      <c r="C28" s="508" t="s">
        <v>466</v>
      </c>
      <c r="D28" s="509" t="s">
        <v>467</v>
      </c>
      <c r="E28" s="508" t="s">
        <v>796</v>
      </c>
      <c r="F28" s="509" t="s">
        <v>797</v>
      </c>
      <c r="G28" s="508" t="s">
        <v>798</v>
      </c>
      <c r="H28" s="508" t="s">
        <v>799</v>
      </c>
      <c r="I28" s="511">
        <v>1.1666666405896345E-2</v>
      </c>
      <c r="J28" s="511">
        <v>1000</v>
      </c>
      <c r="K28" s="512">
        <v>12</v>
      </c>
    </row>
    <row r="29" spans="1:11" ht="14.45" customHeight="1" x14ac:dyDescent="0.2">
      <c r="A29" s="506" t="s">
        <v>460</v>
      </c>
      <c r="B29" s="507" t="s">
        <v>461</v>
      </c>
      <c r="C29" s="508" t="s">
        <v>466</v>
      </c>
      <c r="D29" s="509" t="s">
        <v>467</v>
      </c>
      <c r="E29" s="508" t="s">
        <v>796</v>
      </c>
      <c r="F29" s="509" t="s">
        <v>797</v>
      </c>
      <c r="G29" s="508" t="s">
        <v>798</v>
      </c>
      <c r="H29" s="508" t="s">
        <v>800</v>
      </c>
      <c r="I29" s="511">
        <v>1.4285713966403688E-2</v>
      </c>
      <c r="J29" s="511">
        <v>950</v>
      </c>
      <c r="K29" s="512">
        <v>13.5</v>
      </c>
    </row>
    <row r="30" spans="1:11" ht="14.45" customHeight="1" x14ac:dyDescent="0.2">
      <c r="A30" s="506" t="s">
        <v>460</v>
      </c>
      <c r="B30" s="507" t="s">
        <v>461</v>
      </c>
      <c r="C30" s="508" t="s">
        <v>466</v>
      </c>
      <c r="D30" s="509" t="s">
        <v>467</v>
      </c>
      <c r="E30" s="508" t="s">
        <v>796</v>
      </c>
      <c r="F30" s="509" t="s">
        <v>797</v>
      </c>
      <c r="G30" s="508" t="s">
        <v>801</v>
      </c>
      <c r="H30" s="508" t="s">
        <v>802</v>
      </c>
      <c r="I30" s="511">
        <v>59.040000915527344</v>
      </c>
      <c r="J30" s="511">
        <v>2</v>
      </c>
      <c r="K30" s="512">
        <v>118.08000183105469</v>
      </c>
    </row>
    <row r="31" spans="1:11" ht="14.45" customHeight="1" x14ac:dyDescent="0.2">
      <c r="A31" s="506" t="s">
        <v>460</v>
      </c>
      <c r="B31" s="507" t="s">
        <v>461</v>
      </c>
      <c r="C31" s="508" t="s">
        <v>466</v>
      </c>
      <c r="D31" s="509" t="s">
        <v>467</v>
      </c>
      <c r="E31" s="508" t="s">
        <v>796</v>
      </c>
      <c r="F31" s="509" t="s">
        <v>797</v>
      </c>
      <c r="G31" s="508" t="s">
        <v>803</v>
      </c>
      <c r="H31" s="508" t="s">
        <v>804</v>
      </c>
      <c r="I31" s="511">
        <v>3.1400001049041748</v>
      </c>
      <c r="J31" s="511">
        <v>100</v>
      </c>
      <c r="K31" s="512">
        <v>314</v>
      </c>
    </row>
    <row r="32" spans="1:11" ht="14.45" customHeight="1" x14ac:dyDescent="0.2">
      <c r="A32" s="506" t="s">
        <v>460</v>
      </c>
      <c r="B32" s="507" t="s">
        <v>461</v>
      </c>
      <c r="C32" s="508" t="s">
        <v>466</v>
      </c>
      <c r="D32" s="509" t="s">
        <v>467</v>
      </c>
      <c r="E32" s="508" t="s">
        <v>796</v>
      </c>
      <c r="F32" s="509" t="s">
        <v>797</v>
      </c>
      <c r="G32" s="508" t="s">
        <v>805</v>
      </c>
      <c r="H32" s="508" t="s">
        <v>806</v>
      </c>
      <c r="I32" s="511">
        <v>35.090000152587891</v>
      </c>
      <c r="J32" s="511">
        <v>2</v>
      </c>
      <c r="K32" s="512">
        <v>70.180000305175781</v>
      </c>
    </row>
    <row r="33" spans="1:11" ht="14.45" customHeight="1" x14ac:dyDescent="0.2">
      <c r="A33" s="506" t="s">
        <v>460</v>
      </c>
      <c r="B33" s="507" t="s">
        <v>461</v>
      </c>
      <c r="C33" s="508" t="s">
        <v>466</v>
      </c>
      <c r="D33" s="509" t="s">
        <v>467</v>
      </c>
      <c r="E33" s="508" t="s">
        <v>796</v>
      </c>
      <c r="F33" s="509" t="s">
        <v>797</v>
      </c>
      <c r="G33" s="508" t="s">
        <v>807</v>
      </c>
      <c r="H33" s="508" t="s">
        <v>808</v>
      </c>
      <c r="I33" s="511">
        <v>1.059999942779541</v>
      </c>
      <c r="J33" s="511">
        <v>100</v>
      </c>
      <c r="K33" s="512">
        <v>106</v>
      </c>
    </row>
    <row r="34" spans="1:11" ht="14.45" customHeight="1" x14ac:dyDescent="0.2">
      <c r="A34" s="506" t="s">
        <v>460</v>
      </c>
      <c r="B34" s="507" t="s">
        <v>461</v>
      </c>
      <c r="C34" s="508" t="s">
        <v>466</v>
      </c>
      <c r="D34" s="509" t="s">
        <v>467</v>
      </c>
      <c r="E34" s="508" t="s">
        <v>796</v>
      </c>
      <c r="F34" s="509" t="s">
        <v>797</v>
      </c>
      <c r="G34" s="508" t="s">
        <v>809</v>
      </c>
      <c r="H34" s="508" t="s">
        <v>810</v>
      </c>
      <c r="I34" s="511">
        <v>11.736666361490885</v>
      </c>
      <c r="J34" s="511">
        <v>45</v>
      </c>
      <c r="K34" s="512">
        <v>528.20001220703125</v>
      </c>
    </row>
    <row r="35" spans="1:11" ht="14.45" customHeight="1" x14ac:dyDescent="0.2">
      <c r="A35" s="506" t="s">
        <v>460</v>
      </c>
      <c r="B35" s="507" t="s">
        <v>461</v>
      </c>
      <c r="C35" s="508" t="s">
        <v>466</v>
      </c>
      <c r="D35" s="509" t="s">
        <v>467</v>
      </c>
      <c r="E35" s="508" t="s">
        <v>796</v>
      </c>
      <c r="F35" s="509" t="s">
        <v>797</v>
      </c>
      <c r="G35" s="508" t="s">
        <v>811</v>
      </c>
      <c r="H35" s="508" t="s">
        <v>812</v>
      </c>
      <c r="I35" s="511">
        <v>13.310000419616699</v>
      </c>
      <c r="J35" s="511">
        <v>95</v>
      </c>
      <c r="K35" s="512">
        <v>1264.4500122070313</v>
      </c>
    </row>
    <row r="36" spans="1:11" ht="14.45" customHeight="1" x14ac:dyDescent="0.2">
      <c r="A36" s="506" t="s">
        <v>460</v>
      </c>
      <c r="B36" s="507" t="s">
        <v>461</v>
      </c>
      <c r="C36" s="508" t="s">
        <v>466</v>
      </c>
      <c r="D36" s="509" t="s">
        <v>467</v>
      </c>
      <c r="E36" s="508" t="s">
        <v>796</v>
      </c>
      <c r="F36" s="509" t="s">
        <v>797</v>
      </c>
      <c r="G36" s="508" t="s">
        <v>813</v>
      </c>
      <c r="H36" s="508" t="s">
        <v>814</v>
      </c>
      <c r="I36" s="511">
        <v>25.530000686645508</v>
      </c>
      <c r="J36" s="511">
        <v>22</v>
      </c>
      <c r="K36" s="512">
        <v>561.66000747680664</v>
      </c>
    </row>
    <row r="37" spans="1:11" ht="14.45" customHeight="1" x14ac:dyDescent="0.2">
      <c r="A37" s="506" t="s">
        <v>460</v>
      </c>
      <c r="B37" s="507" t="s">
        <v>461</v>
      </c>
      <c r="C37" s="508" t="s">
        <v>466</v>
      </c>
      <c r="D37" s="509" t="s">
        <v>467</v>
      </c>
      <c r="E37" s="508" t="s">
        <v>796</v>
      </c>
      <c r="F37" s="509" t="s">
        <v>797</v>
      </c>
      <c r="G37" s="508" t="s">
        <v>815</v>
      </c>
      <c r="H37" s="508" t="s">
        <v>816</v>
      </c>
      <c r="I37" s="511">
        <v>4.9699997901916504</v>
      </c>
      <c r="J37" s="511">
        <v>200</v>
      </c>
      <c r="K37" s="512">
        <v>994</v>
      </c>
    </row>
    <row r="38" spans="1:11" ht="14.45" customHeight="1" x14ac:dyDescent="0.2">
      <c r="A38" s="506" t="s">
        <v>460</v>
      </c>
      <c r="B38" s="507" t="s">
        <v>461</v>
      </c>
      <c r="C38" s="508" t="s">
        <v>466</v>
      </c>
      <c r="D38" s="509" t="s">
        <v>467</v>
      </c>
      <c r="E38" s="508" t="s">
        <v>796</v>
      </c>
      <c r="F38" s="509" t="s">
        <v>797</v>
      </c>
      <c r="G38" s="508" t="s">
        <v>811</v>
      </c>
      <c r="H38" s="508" t="s">
        <v>817</v>
      </c>
      <c r="I38" s="511">
        <v>13.310000419616699</v>
      </c>
      <c r="J38" s="511">
        <v>115</v>
      </c>
      <c r="K38" s="512">
        <v>1530.6500511169434</v>
      </c>
    </row>
    <row r="39" spans="1:11" ht="14.45" customHeight="1" x14ac:dyDescent="0.2">
      <c r="A39" s="506" t="s">
        <v>460</v>
      </c>
      <c r="B39" s="507" t="s">
        <v>461</v>
      </c>
      <c r="C39" s="508" t="s">
        <v>466</v>
      </c>
      <c r="D39" s="509" t="s">
        <v>467</v>
      </c>
      <c r="E39" s="508" t="s">
        <v>796</v>
      </c>
      <c r="F39" s="509" t="s">
        <v>797</v>
      </c>
      <c r="G39" s="508" t="s">
        <v>818</v>
      </c>
      <c r="H39" s="508" t="s">
        <v>819</v>
      </c>
      <c r="I39" s="511">
        <v>311.67500305175781</v>
      </c>
      <c r="J39" s="511">
        <v>4</v>
      </c>
      <c r="K39" s="512">
        <v>1246.7000122070313</v>
      </c>
    </row>
    <row r="40" spans="1:11" ht="14.45" customHeight="1" x14ac:dyDescent="0.2">
      <c r="A40" s="506" t="s">
        <v>460</v>
      </c>
      <c r="B40" s="507" t="s">
        <v>461</v>
      </c>
      <c r="C40" s="508" t="s">
        <v>466</v>
      </c>
      <c r="D40" s="509" t="s">
        <v>467</v>
      </c>
      <c r="E40" s="508" t="s">
        <v>796</v>
      </c>
      <c r="F40" s="509" t="s">
        <v>797</v>
      </c>
      <c r="G40" s="508" t="s">
        <v>820</v>
      </c>
      <c r="H40" s="508" t="s">
        <v>821</v>
      </c>
      <c r="I40" s="511">
        <v>148.22999572753906</v>
      </c>
      <c r="J40" s="511">
        <v>4</v>
      </c>
      <c r="K40" s="512">
        <v>592.91998291015625</v>
      </c>
    </row>
    <row r="41" spans="1:11" ht="14.45" customHeight="1" x14ac:dyDescent="0.2">
      <c r="A41" s="506" t="s">
        <v>460</v>
      </c>
      <c r="B41" s="507" t="s">
        <v>461</v>
      </c>
      <c r="C41" s="508" t="s">
        <v>466</v>
      </c>
      <c r="D41" s="509" t="s">
        <v>467</v>
      </c>
      <c r="E41" s="508" t="s">
        <v>796</v>
      </c>
      <c r="F41" s="509" t="s">
        <v>797</v>
      </c>
      <c r="G41" s="508" t="s">
        <v>822</v>
      </c>
      <c r="H41" s="508" t="s">
        <v>823</v>
      </c>
      <c r="I41" s="511">
        <v>14.159999847412109</v>
      </c>
      <c r="J41" s="511">
        <v>40</v>
      </c>
      <c r="K41" s="512">
        <v>566.3699951171875</v>
      </c>
    </row>
    <row r="42" spans="1:11" ht="14.45" customHeight="1" x14ac:dyDescent="0.2">
      <c r="A42" s="506" t="s">
        <v>460</v>
      </c>
      <c r="B42" s="507" t="s">
        <v>461</v>
      </c>
      <c r="C42" s="508" t="s">
        <v>466</v>
      </c>
      <c r="D42" s="509" t="s">
        <v>467</v>
      </c>
      <c r="E42" s="508" t="s">
        <v>796</v>
      </c>
      <c r="F42" s="509" t="s">
        <v>797</v>
      </c>
      <c r="G42" s="508" t="s">
        <v>824</v>
      </c>
      <c r="H42" s="508" t="s">
        <v>825</v>
      </c>
      <c r="I42" s="511">
        <v>0.47999998927116394</v>
      </c>
      <c r="J42" s="511">
        <v>100</v>
      </c>
      <c r="K42" s="512">
        <v>48</v>
      </c>
    </row>
    <row r="43" spans="1:11" ht="14.45" customHeight="1" x14ac:dyDescent="0.2">
      <c r="A43" s="506" t="s">
        <v>460</v>
      </c>
      <c r="B43" s="507" t="s">
        <v>461</v>
      </c>
      <c r="C43" s="508" t="s">
        <v>466</v>
      </c>
      <c r="D43" s="509" t="s">
        <v>467</v>
      </c>
      <c r="E43" s="508" t="s">
        <v>796</v>
      </c>
      <c r="F43" s="509" t="s">
        <v>797</v>
      </c>
      <c r="G43" s="508" t="s">
        <v>826</v>
      </c>
      <c r="H43" s="508" t="s">
        <v>827</v>
      </c>
      <c r="I43" s="511">
        <v>15.029999732971191</v>
      </c>
      <c r="J43" s="511">
        <v>2</v>
      </c>
      <c r="K43" s="512">
        <v>30.059999465942383</v>
      </c>
    </row>
    <row r="44" spans="1:11" ht="14.45" customHeight="1" x14ac:dyDescent="0.2">
      <c r="A44" s="506" t="s">
        <v>460</v>
      </c>
      <c r="B44" s="507" t="s">
        <v>461</v>
      </c>
      <c r="C44" s="508" t="s">
        <v>466</v>
      </c>
      <c r="D44" s="509" t="s">
        <v>467</v>
      </c>
      <c r="E44" s="508" t="s">
        <v>796</v>
      </c>
      <c r="F44" s="509" t="s">
        <v>797</v>
      </c>
      <c r="G44" s="508" t="s">
        <v>828</v>
      </c>
      <c r="H44" s="508" t="s">
        <v>829</v>
      </c>
      <c r="I44" s="511">
        <v>6.2399997711181641</v>
      </c>
      <c r="J44" s="511">
        <v>3</v>
      </c>
      <c r="K44" s="512">
        <v>18.719999313354492</v>
      </c>
    </row>
    <row r="45" spans="1:11" ht="14.45" customHeight="1" x14ac:dyDescent="0.2">
      <c r="A45" s="506" t="s">
        <v>460</v>
      </c>
      <c r="B45" s="507" t="s">
        <v>461</v>
      </c>
      <c r="C45" s="508" t="s">
        <v>466</v>
      </c>
      <c r="D45" s="509" t="s">
        <v>467</v>
      </c>
      <c r="E45" s="508" t="s">
        <v>796</v>
      </c>
      <c r="F45" s="509" t="s">
        <v>797</v>
      </c>
      <c r="G45" s="508" t="s">
        <v>830</v>
      </c>
      <c r="H45" s="508" t="s">
        <v>831</v>
      </c>
      <c r="I45" s="511">
        <v>2.369999885559082</v>
      </c>
      <c r="J45" s="511">
        <v>50</v>
      </c>
      <c r="K45" s="512">
        <v>118.5</v>
      </c>
    </row>
    <row r="46" spans="1:11" ht="14.45" customHeight="1" x14ac:dyDescent="0.2">
      <c r="A46" s="506" t="s">
        <v>460</v>
      </c>
      <c r="B46" s="507" t="s">
        <v>461</v>
      </c>
      <c r="C46" s="508" t="s">
        <v>466</v>
      </c>
      <c r="D46" s="509" t="s">
        <v>467</v>
      </c>
      <c r="E46" s="508" t="s">
        <v>796</v>
      </c>
      <c r="F46" s="509" t="s">
        <v>797</v>
      </c>
      <c r="G46" s="508" t="s">
        <v>830</v>
      </c>
      <c r="H46" s="508" t="s">
        <v>832</v>
      </c>
      <c r="I46" s="511">
        <v>2.369999885559082</v>
      </c>
      <c r="J46" s="511">
        <v>50</v>
      </c>
      <c r="K46" s="512">
        <v>118.5</v>
      </c>
    </row>
    <row r="47" spans="1:11" ht="14.45" customHeight="1" x14ac:dyDescent="0.2">
      <c r="A47" s="506" t="s">
        <v>460</v>
      </c>
      <c r="B47" s="507" t="s">
        <v>461</v>
      </c>
      <c r="C47" s="508" t="s">
        <v>466</v>
      </c>
      <c r="D47" s="509" t="s">
        <v>467</v>
      </c>
      <c r="E47" s="508" t="s">
        <v>796</v>
      </c>
      <c r="F47" s="509" t="s">
        <v>797</v>
      </c>
      <c r="G47" s="508" t="s">
        <v>833</v>
      </c>
      <c r="H47" s="508" t="s">
        <v>834</v>
      </c>
      <c r="I47" s="511">
        <v>1.9800000190734863</v>
      </c>
      <c r="J47" s="511">
        <v>50</v>
      </c>
      <c r="K47" s="512">
        <v>99</v>
      </c>
    </row>
    <row r="48" spans="1:11" ht="14.45" customHeight="1" x14ac:dyDescent="0.2">
      <c r="A48" s="506" t="s">
        <v>460</v>
      </c>
      <c r="B48" s="507" t="s">
        <v>461</v>
      </c>
      <c r="C48" s="508" t="s">
        <v>466</v>
      </c>
      <c r="D48" s="509" t="s">
        <v>467</v>
      </c>
      <c r="E48" s="508" t="s">
        <v>796</v>
      </c>
      <c r="F48" s="509" t="s">
        <v>797</v>
      </c>
      <c r="G48" s="508" t="s">
        <v>833</v>
      </c>
      <c r="H48" s="508" t="s">
        <v>835</v>
      </c>
      <c r="I48" s="511">
        <v>1.9800000190734863</v>
      </c>
      <c r="J48" s="511">
        <v>50</v>
      </c>
      <c r="K48" s="512">
        <v>99</v>
      </c>
    </row>
    <row r="49" spans="1:11" ht="14.45" customHeight="1" x14ac:dyDescent="0.2">
      <c r="A49" s="506" t="s">
        <v>460</v>
      </c>
      <c r="B49" s="507" t="s">
        <v>461</v>
      </c>
      <c r="C49" s="508" t="s">
        <v>466</v>
      </c>
      <c r="D49" s="509" t="s">
        <v>467</v>
      </c>
      <c r="E49" s="508" t="s">
        <v>796</v>
      </c>
      <c r="F49" s="509" t="s">
        <v>797</v>
      </c>
      <c r="G49" s="508" t="s">
        <v>836</v>
      </c>
      <c r="H49" s="508" t="s">
        <v>837</v>
      </c>
      <c r="I49" s="511">
        <v>2.0307692014254055</v>
      </c>
      <c r="J49" s="511">
        <v>1700</v>
      </c>
      <c r="K49" s="512">
        <v>3452.9800109863281</v>
      </c>
    </row>
    <row r="50" spans="1:11" ht="14.45" customHeight="1" x14ac:dyDescent="0.2">
      <c r="A50" s="506" t="s">
        <v>460</v>
      </c>
      <c r="B50" s="507" t="s">
        <v>461</v>
      </c>
      <c r="C50" s="508" t="s">
        <v>466</v>
      </c>
      <c r="D50" s="509" t="s">
        <v>467</v>
      </c>
      <c r="E50" s="508" t="s">
        <v>796</v>
      </c>
      <c r="F50" s="509" t="s">
        <v>797</v>
      </c>
      <c r="G50" s="508" t="s">
        <v>838</v>
      </c>
      <c r="H50" s="508" t="s">
        <v>839</v>
      </c>
      <c r="I50" s="511">
        <v>2.7000000476837158</v>
      </c>
      <c r="J50" s="511">
        <v>300</v>
      </c>
      <c r="K50" s="512">
        <v>810</v>
      </c>
    </row>
    <row r="51" spans="1:11" ht="14.45" customHeight="1" x14ac:dyDescent="0.2">
      <c r="A51" s="506" t="s">
        <v>460</v>
      </c>
      <c r="B51" s="507" t="s">
        <v>461</v>
      </c>
      <c r="C51" s="508" t="s">
        <v>466</v>
      </c>
      <c r="D51" s="509" t="s">
        <v>467</v>
      </c>
      <c r="E51" s="508" t="s">
        <v>796</v>
      </c>
      <c r="F51" s="509" t="s">
        <v>797</v>
      </c>
      <c r="G51" s="508" t="s">
        <v>840</v>
      </c>
      <c r="H51" s="508" t="s">
        <v>841</v>
      </c>
      <c r="I51" s="511">
        <v>1.9199999570846558</v>
      </c>
      <c r="J51" s="511">
        <v>50</v>
      </c>
      <c r="K51" s="512">
        <v>96</v>
      </c>
    </row>
    <row r="52" spans="1:11" ht="14.45" customHeight="1" x14ac:dyDescent="0.2">
      <c r="A52" s="506" t="s">
        <v>460</v>
      </c>
      <c r="B52" s="507" t="s">
        <v>461</v>
      </c>
      <c r="C52" s="508" t="s">
        <v>466</v>
      </c>
      <c r="D52" s="509" t="s">
        <v>467</v>
      </c>
      <c r="E52" s="508" t="s">
        <v>796</v>
      </c>
      <c r="F52" s="509" t="s">
        <v>797</v>
      </c>
      <c r="G52" s="508" t="s">
        <v>842</v>
      </c>
      <c r="H52" s="508" t="s">
        <v>843</v>
      </c>
      <c r="I52" s="511">
        <v>3.0899999141693115</v>
      </c>
      <c r="J52" s="511">
        <v>50</v>
      </c>
      <c r="K52" s="512">
        <v>154.5</v>
      </c>
    </row>
    <row r="53" spans="1:11" ht="14.45" customHeight="1" x14ac:dyDescent="0.2">
      <c r="A53" s="506" t="s">
        <v>460</v>
      </c>
      <c r="B53" s="507" t="s">
        <v>461</v>
      </c>
      <c r="C53" s="508" t="s">
        <v>466</v>
      </c>
      <c r="D53" s="509" t="s">
        <v>467</v>
      </c>
      <c r="E53" s="508" t="s">
        <v>796</v>
      </c>
      <c r="F53" s="509" t="s">
        <v>797</v>
      </c>
      <c r="G53" s="508" t="s">
        <v>838</v>
      </c>
      <c r="H53" s="508" t="s">
        <v>844</v>
      </c>
      <c r="I53" s="511">
        <v>2.690000057220459</v>
      </c>
      <c r="J53" s="511">
        <v>100</v>
      </c>
      <c r="K53" s="512">
        <v>269</v>
      </c>
    </row>
    <row r="54" spans="1:11" ht="14.45" customHeight="1" x14ac:dyDescent="0.2">
      <c r="A54" s="506" t="s">
        <v>460</v>
      </c>
      <c r="B54" s="507" t="s">
        <v>461</v>
      </c>
      <c r="C54" s="508" t="s">
        <v>466</v>
      </c>
      <c r="D54" s="509" t="s">
        <v>467</v>
      </c>
      <c r="E54" s="508" t="s">
        <v>796</v>
      </c>
      <c r="F54" s="509" t="s">
        <v>797</v>
      </c>
      <c r="G54" s="508" t="s">
        <v>840</v>
      </c>
      <c r="H54" s="508" t="s">
        <v>845</v>
      </c>
      <c r="I54" s="511">
        <v>1.9299999475479126</v>
      </c>
      <c r="J54" s="511">
        <v>50</v>
      </c>
      <c r="K54" s="512">
        <v>96.5</v>
      </c>
    </row>
    <row r="55" spans="1:11" ht="14.45" customHeight="1" x14ac:dyDescent="0.2">
      <c r="A55" s="506" t="s">
        <v>460</v>
      </c>
      <c r="B55" s="507" t="s">
        <v>461</v>
      </c>
      <c r="C55" s="508" t="s">
        <v>466</v>
      </c>
      <c r="D55" s="509" t="s">
        <v>467</v>
      </c>
      <c r="E55" s="508" t="s">
        <v>796</v>
      </c>
      <c r="F55" s="509" t="s">
        <v>797</v>
      </c>
      <c r="G55" s="508" t="s">
        <v>846</v>
      </c>
      <c r="H55" s="508" t="s">
        <v>847</v>
      </c>
      <c r="I55" s="511">
        <v>1.9199999570846558</v>
      </c>
      <c r="J55" s="511">
        <v>50</v>
      </c>
      <c r="K55" s="512">
        <v>96</v>
      </c>
    </row>
    <row r="56" spans="1:11" ht="14.45" customHeight="1" x14ac:dyDescent="0.2">
      <c r="A56" s="506" t="s">
        <v>460</v>
      </c>
      <c r="B56" s="507" t="s">
        <v>461</v>
      </c>
      <c r="C56" s="508" t="s">
        <v>466</v>
      </c>
      <c r="D56" s="509" t="s">
        <v>467</v>
      </c>
      <c r="E56" s="508" t="s">
        <v>796</v>
      </c>
      <c r="F56" s="509" t="s">
        <v>797</v>
      </c>
      <c r="G56" s="508" t="s">
        <v>848</v>
      </c>
      <c r="H56" s="508" t="s">
        <v>849</v>
      </c>
      <c r="I56" s="511">
        <v>2.1650000810623169</v>
      </c>
      <c r="J56" s="511">
        <v>50</v>
      </c>
      <c r="K56" s="512">
        <v>108.29999923706055</v>
      </c>
    </row>
    <row r="57" spans="1:11" ht="14.45" customHeight="1" x14ac:dyDescent="0.2">
      <c r="A57" s="506" t="s">
        <v>460</v>
      </c>
      <c r="B57" s="507" t="s">
        <v>461</v>
      </c>
      <c r="C57" s="508" t="s">
        <v>466</v>
      </c>
      <c r="D57" s="509" t="s">
        <v>467</v>
      </c>
      <c r="E57" s="508" t="s">
        <v>796</v>
      </c>
      <c r="F57" s="509" t="s">
        <v>797</v>
      </c>
      <c r="G57" s="508" t="s">
        <v>848</v>
      </c>
      <c r="H57" s="508" t="s">
        <v>850</v>
      </c>
      <c r="I57" s="511">
        <v>2.1666667461395264</v>
      </c>
      <c r="J57" s="511">
        <v>150</v>
      </c>
      <c r="K57" s="512">
        <v>325</v>
      </c>
    </row>
    <row r="58" spans="1:11" ht="14.45" customHeight="1" x14ac:dyDescent="0.2">
      <c r="A58" s="506" t="s">
        <v>460</v>
      </c>
      <c r="B58" s="507" t="s">
        <v>461</v>
      </c>
      <c r="C58" s="508" t="s">
        <v>466</v>
      </c>
      <c r="D58" s="509" t="s">
        <v>467</v>
      </c>
      <c r="E58" s="508" t="s">
        <v>796</v>
      </c>
      <c r="F58" s="509" t="s">
        <v>797</v>
      </c>
      <c r="G58" s="508" t="s">
        <v>851</v>
      </c>
      <c r="H58" s="508" t="s">
        <v>852</v>
      </c>
      <c r="I58" s="511">
        <v>2</v>
      </c>
      <c r="J58" s="511">
        <v>50</v>
      </c>
      <c r="K58" s="512">
        <v>100</v>
      </c>
    </row>
    <row r="59" spans="1:11" ht="14.45" customHeight="1" x14ac:dyDescent="0.2">
      <c r="A59" s="506" t="s">
        <v>460</v>
      </c>
      <c r="B59" s="507" t="s">
        <v>461</v>
      </c>
      <c r="C59" s="508" t="s">
        <v>466</v>
      </c>
      <c r="D59" s="509" t="s">
        <v>467</v>
      </c>
      <c r="E59" s="508" t="s">
        <v>796</v>
      </c>
      <c r="F59" s="509" t="s">
        <v>797</v>
      </c>
      <c r="G59" s="508" t="s">
        <v>853</v>
      </c>
      <c r="H59" s="508" t="s">
        <v>854</v>
      </c>
      <c r="I59" s="511">
        <v>2.5199999809265137</v>
      </c>
      <c r="J59" s="511">
        <v>50</v>
      </c>
      <c r="K59" s="512">
        <v>126</v>
      </c>
    </row>
    <row r="60" spans="1:11" ht="14.45" customHeight="1" x14ac:dyDescent="0.2">
      <c r="A60" s="506" t="s">
        <v>460</v>
      </c>
      <c r="B60" s="507" t="s">
        <v>461</v>
      </c>
      <c r="C60" s="508" t="s">
        <v>466</v>
      </c>
      <c r="D60" s="509" t="s">
        <v>467</v>
      </c>
      <c r="E60" s="508" t="s">
        <v>796</v>
      </c>
      <c r="F60" s="509" t="s">
        <v>797</v>
      </c>
      <c r="G60" s="508" t="s">
        <v>855</v>
      </c>
      <c r="H60" s="508" t="s">
        <v>856</v>
      </c>
      <c r="I60" s="511">
        <v>3.6099998950958252</v>
      </c>
      <c r="J60" s="511">
        <v>50</v>
      </c>
      <c r="K60" s="512">
        <v>180.5</v>
      </c>
    </row>
    <row r="61" spans="1:11" ht="14.45" customHeight="1" x14ac:dyDescent="0.2">
      <c r="A61" s="506" t="s">
        <v>460</v>
      </c>
      <c r="B61" s="507" t="s">
        <v>461</v>
      </c>
      <c r="C61" s="508" t="s">
        <v>466</v>
      </c>
      <c r="D61" s="509" t="s">
        <v>467</v>
      </c>
      <c r="E61" s="508" t="s">
        <v>796</v>
      </c>
      <c r="F61" s="509" t="s">
        <v>797</v>
      </c>
      <c r="G61" s="508" t="s">
        <v>857</v>
      </c>
      <c r="H61" s="508" t="s">
        <v>858</v>
      </c>
      <c r="I61" s="511">
        <v>2.0199999809265137</v>
      </c>
      <c r="J61" s="511">
        <v>200</v>
      </c>
      <c r="K61" s="512">
        <v>404.6199951171875</v>
      </c>
    </row>
    <row r="62" spans="1:11" ht="14.45" customHeight="1" x14ac:dyDescent="0.2">
      <c r="A62" s="506" t="s">
        <v>460</v>
      </c>
      <c r="B62" s="507" t="s">
        <v>461</v>
      </c>
      <c r="C62" s="508" t="s">
        <v>466</v>
      </c>
      <c r="D62" s="509" t="s">
        <v>467</v>
      </c>
      <c r="E62" s="508" t="s">
        <v>796</v>
      </c>
      <c r="F62" s="509" t="s">
        <v>797</v>
      </c>
      <c r="G62" s="508" t="s">
        <v>859</v>
      </c>
      <c r="H62" s="508" t="s">
        <v>860</v>
      </c>
      <c r="I62" s="511">
        <v>2.0199999809265137</v>
      </c>
      <c r="J62" s="511">
        <v>1400</v>
      </c>
      <c r="K62" s="512">
        <v>2828.97998046875</v>
      </c>
    </row>
    <row r="63" spans="1:11" ht="14.45" customHeight="1" x14ac:dyDescent="0.2">
      <c r="A63" s="506" t="s">
        <v>460</v>
      </c>
      <c r="B63" s="507" t="s">
        <v>461</v>
      </c>
      <c r="C63" s="508" t="s">
        <v>466</v>
      </c>
      <c r="D63" s="509" t="s">
        <v>467</v>
      </c>
      <c r="E63" s="508" t="s">
        <v>796</v>
      </c>
      <c r="F63" s="509" t="s">
        <v>797</v>
      </c>
      <c r="G63" s="508" t="s">
        <v>861</v>
      </c>
      <c r="H63" s="508" t="s">
        <v>862</v>
      </c>
      <c r="I63" s="511">
        <v>21.234999656677246</v>
      </c>
      <c r="J63" s="511">
        <v>30</v>
      </c>
      <c r="K63" s="512">
        <v>637.09999084472656</v>
      </c>
    </row>
    <row r="64" spans="1:11" ht="14.45" customHeight="1" x14ac:dyDescent="0.2">
      <c r="A64" s="506" t="s">
        <v>460</v>
      </c>
      <c r="B64" s="507" t="s">
        <v>461</v>
      </c>
      <c r="C64" s="508" t="s">
        <v>466</v>
      </c>
      <c r="D64" s="509" t="s">
        <v>467</v>
      </c>
      <c r="E64" s="508" t="s">
        <v>796</v>
      </c>
      <c r="F64" s="509" t="s">
        <v>797</v>
      </c>
      <c r="G64" s="508" t="s">
        <v>863</v>
      </c>
      <c r="H64" s="508" t="s">
        <v>864</v>
      </c>
      <c r="I64" s="511">
        <v>21.234999656677246</v>
      </c>
      <c r="J64" s="511">
        <v>30</v>
      </c>
      <c r="K64" s="512">
        <v>637</v>
      </c>
    </row>
    <row r="65" spans="1:11" ht="14.45" customHeight="1" x14ac:dyDescent="0.2">
      <c r="A65" s="506" t="s">
        <v>460</v>
      </c>
      <c r="B65" s="507" t="s">
        <v>461</v>
      </c>
      <c r="C65" s="508" t="s">
        <v>466</v>
      </c>
      <c r="D65" s="509" t="s">
        <v>467</v>
      </c>
      <c r="E65" s="508" t="s">
        <v>796</v>
      </c>
      <c r="F65" s="509" t="s">
        <v>797</v>
      </c>
      <c r="G65" s="508" t="s">
        <v>865</v>
      </c>
      <c r="H65" s="508" t="s">
        <v>866</v>
      </c>
      <c r="I65" s="511">
        <v>2.525714261191232</v>
      </c>
      <c r="J65" s="511">
        <v>450</v>
      </c>
      <c r="K65" s="512">
        <v>1137</v>
      </c>
    </row>
    <row r="66" spans="1:11" ht="14.45" customHeight="1" x14ac:dyDescent="0.2">
      <c r="A66" s="506" t="s">
        <v>460</v>
      </c>
      <c r="B66" s="507" t="s">
        <v>461</v>
      </c>
      <c r="C66" s="508" t="s">
        <v>466</v>
      </c>
      <c r="D66" s="509" t="s">
        <v>467</v>
      </c>
      <c r="E66" s="508" t="s">
        <v>796</v>
      </c>
      <c r="F66" s="509" t="s">
        <v>797</v>
      </c>
      <c r="G66" s="508" t="s">
        <v>865</v>
      </c>
      <c r="H66" s="508" t="s">
        <v>867</v>
      </c>
      <c r="I66" s="511">
        <v>2.528333306312561</v>
      </c>
      <c r="J66" s="511">
        <v>400</v>
      </c>
      <c r="K66" s="512">
        <v>1011.5</v>
      </c>
    </row>
    <row r="67" spans="1:11" ht="14.45" customHeight="1" x14ac:dyDescent="0.2">
      <c r="A67" s="506" t="s">
        <v>460</v>
      </c>
      <c r="B67" s="507" t="s">
        <v>461</v>
      </c>
      <c r="C67" s="508" t="s">
        <v>466</v>
      </c>
      <c r="D67" s="509" t="s">
        <v>467</v>
      </c>
      <c r="E67" s="508" t="s">
        <v>868</v>
      </c>
      <c r="F67" s="509" t="s">
        <v>869</v>
      </c>
      <c r="G67" s="508" t="s">
        <v>870</v>
      </c>
      <c r="H67" s="508" t="s">
        <v>871</v>
      </c>
      <c r="I67" s="511">
        <v>0.47999998927116394</v>
      </c>
      <c r="J67" s="511">
        <v>100</v>
      </c>
      <c r="K67" s="512">
        <v>48</v>
      </c>
    </row>
    <row r="68" spans="1:11" ht="14.45" customHeight="1" x14ac:dyDescent="0.2">
      <c r="A68" s="506" t="s">
        <v>460</v>
      </c>
      <c r="B68" s="507" t="s">
        <v>461</v>
      </c>
      <c r="C68" s="508" t="s">
        <v>466</v>
      </c>
      <c r="D68" s="509" t="s">
        <v>467</v>
      </c>
      <c r="E68" s="508" t="s">
        <v>868</v>
      </c>
      <c r="F68" s="509" t="s">
        <v>869</v>
      </c>
      <c r="G68" s="508" t="s">
        <v>872</v>
      </c>
      <c r="H68" s="508" t="s">
        <v>873</v>
      </c>
      <c r="I68" s="511">
        <v>0.30000001192092896</v>
      </c>
      <c r="J68" s="511">
        <v>300</v>
      </c>
      <c r="K68" s="512">
        <v>90</v>
      </c>
    </row>
    <row r="69" spans="1:11" ht="14.45" customHeight="1" x14ac:dyDescent="0.2">
      <c r="A69" s="506" t="s">
        <v>460</v>
      </c>
      <c r="B69" s="507" t="s">
        <v>461</v>
      </c>
      <c r="C69" s="508" t="s">
        <v>466</v>
      </c>
      <c r="D69" s="509" t="s">
        <v>467</v>
      </c>
      <c r="E69" s="508" t="s">
        <v>868</v>
      </c>
      <c r="F69" s="509" t="s">
        <v>869</v>
      </c>
      <c r="G69" s="508" t="s">
        <v>874</v>
      </c>
      <c r="H69" s="508" t="s">
        <v>875</v>
      </c>
      <c r="I69" s="511">
        <v>0.54000002145767212</v>
      </c>
      <c r="J69" s="511">
        <v>100</v>
      </c>
      <c r="K69" s="512">
        <v>54</v>
      </c>
    </row>
    <row r="70" spans="1:11" ht="14.45" customHeight="1" x14ac:dyDescent="0.2">
      <c r="A70" s="506" t="s">
        <v>460</v>
      </c>
      <c r="B70" s="507" t="s">
        <v>461</v>
      </c>
      <c r="C70" s="508" t="s">
        <v>466</v>
      </c>
      <c r="D70" s="509" t="s">
        <v>467</v>
      </c>
      <c r="E70" s="508" t="s">
        <v>868</v>
      </c>
      <c r="F70" s="509" t="s">
        <v>869</v>
      </c>
      <c r="G70" s="508" t="s">
        <v>876</v>
      </c>
      <c r="H70" s="508" t="s">
        <v>877</v>
      </c>
      <c r="I70" s="511">
        <v>0.31000000238418579</v>
      </c>
      <c r="J70" s="511">
        <v>100</v>
      </c>
      <c r="K70" s="512">
        <v>31</v>
      </c>
    </row>
    <row r="71" spans="1:11" ht="14.45" customHeight="1" x14ac:dyDescent="0.2">
      <c r="A71" s="506" t="s">
        <v>460</v>
      </c>
      <c r="B71" s="507" t="s">
        <v>461</v>
      </c>
      <c r="C71" s="508" t="s">
        <v>466</v>
      </c>
      <c r="D71" s="509" t="s">
        <v>467</v>
      </c>
      <c r="E71" s="508" t="s">
        <v>868</v>
      </c>
      <c r="F71" s="509" t="s">
        <v>869</v>
      </c>
      <c r="G71" s="508" t="s">
        <v>872</v>
      </c>
      <c r="H71" s="508" t="s">
        <v>878</v>
      </c>
      <c r="I71" s="511">
        <v>0.31000000238418579</v>
      </c>
      <c r="J71" s="511">
        <v>100</v>
      </c>
      <c r="K71" s="512">
        <v>31</v>
      </c>
    </row>
    <row r="72" spans="1:11" ht="14.45" customHeight="1" x14ac:dyDescent="0.2">
      <c r="A72" s="506" t="s">
        <v>460</v>
      </c>
      <c r="B72" s="507" t="s">
        <v>461</v>
      </c>
      <c r="C72" s="508" t="s">
        <v>466</v>
      </c>
      <c r="D72" s="509" t="s">
        <v>467</v>
      </c>
      <c r="E72" s="508" t="s">
        <v>868</v>
      </c>
      <c r="F72" s="509" t="s">
        <v>869</v>
      </c>
      <c r="G72" s="508" t="s">
        <v>879</v>
      </c>
      <c r="H72" s="508" t="s">
        <v>880</v>
      </c>
      <c r="I72" s="511">
        <v>1.8042856625148229</v>
      </c>
      <c r="J72" s="511">
        <v>700</v>
      </c>
      <c r="K72" s="512">
        <v>1263</v>
      </c>
    </row>
    <row r="73" spans="1:11" ht="14.45" customHeight="1" x14ac:dyDescent="0.2">
      <c r="A73" s="506" t="s">
        <v>460</v>
      </c>
      <c r="B73" s="507" t="s">
        <v>461</v>
      </c>
      <c r="C73" s="508" t="s">
        <v>466</v>
      </c>
      <c r="D73" s="509" t="s">
        <v>467</v>
      </c>
      <c r="E73" s="508" t="s">
        <v>868</v>
      </c>
      <c r="F73" s="509" t="s">
        <v>869</v>
      </c>
      <c r="G73" s="508" t="s">
        <v>881</v>
      </c>
      <c r="H73" s="508" t="s">
        <v>882</v>
      </c>
      <c r="I73" s="511">
        <v>1.809999942779541</v>
      </c>
      <c r="J73" s="511">
        <v>100</v>
      </c>
      <c r="K73" s="512">
        <v>181</v>
      </c>
    </row>
    <row r="74" spans="1:11" ht="14.45" customHeight="1" x14ac:dyDescent="0.2">
      <c r="A74" s="506" t="s">
        <v>460</v>
      </c>
      <c r="B74" s="507" t="s">
        <v>461</v>
      </c>
      <c r="C74" s="508" t="s">
        <v>466</v>
      </c>
      <c r="D74" s="509" t="s">
        <v>467</v>
      </c>
      <c r="E74" s="508" t="s">
        <v>868</v>
      </c>
      <c r="F74" s="509" t="s">
        <v>869</v>
      </c>
      <c r="G74" s="508" t="s">
        <v>879</v>
      </c>
      <c r="H74" s="508" t="s">
        <v>883</v>
      </c>
      <c r="I74" s="511">
        <v>1.7999999523162842</v>
      </c>
      <c r="J74" s="511">
        <v>800</v>
      </c>
      <c r="K74" s="512">
        <v>1440</v>
      </c>
    </row>
    <row r="75" spans="1:11" ht="14.45" customHeight="1" x14ac:dyDescent="0.2">
      <c r="A75" s="506" t="s">
        <v>460</v>
      </c>
      <c r="B75" s="507" t="s">
        <v>461</v>
      </c>
      <c r="C75" s="508" t="s">
        <v>466</v>
      </c>
      <c r="D75" s="509" t="s">
        <v>467</v>
      </c>
      <c r="E75" s="508" t="s">
        <v>884</v>
      </c>
      <c r="F75" s="509" t="s">
        <v>885</v>
      </c>
      <c r="G75" s="508" t="s">
        <v>886</v>
      </c>
      <c r="H75" s="508" t="s">
        <v>887</v>
      </c>
      <c r="I75" s="511">
        <v>7.0199999809265137</v>
      </c>
      <c r="J75" s="511">
        <v>4</v>
      </c>
      <c r="K75" s="512">
        <v>28.079999923706055</v>
      </c>
    </row>
    <row r="76" spans="1:11" ht="14.45" customHeight="1" x14ac:dyDescent="0.2">
      <c r="A76" s="506" t="s">
        <v>460</v>
      </c>
      <c r="B76" s="507" t="s">
        <v>461</v>
      </c>
      <c r="C76" s="508" t="s">
        <v>466</v>
      </c>
      <c r="D76" s="509" t="s">
        <v>467</v>
      </c>
      <c r="E76" s="508" t="s">
        <v>884</v>
      </c>
      <c r="F76" s="509" t="s">
        <v>885</v>
      </c>
      <c r="G76" s="508" t="s">
        <v>888</v>
      </c>
      <c r="H76" s="508" t="s">
        <v>889</v>
      </c>
      <c r="I76" s="511">
        <v>0.62999999523162842</v>
      </c>
      <c r="J76" s="511">
        <v>1200</v>
      </c>
      <c r="K76" s="512">
        <v>756</v>
      </c>
    </row>
    <row r="77" spans="1:11" ht="14.45" customHeight="1" x14ac:dyDescent="0.2">
      <c r="A77" s="506" t="s">
        <v>460</v>
      </c>
      <c r="B77" s="507" t="s">
        <v>461</v>
      </c>
      <c r="C77" s="508" t="s">
        <v>466</v>
      </c>
      <c r="D77" s="509" t="s">
        <v>467</v>
      </c>
      <c r="E77" s="508" t="s">
        <v>884</v>
      </c>
      <c r="F77" s="509" t="s">
        <v>885</v>
      </c>
      <c r="G77" s="508" t="s">
        <v>890</v>
      </c>
      <c r="H77" s="508" t="s">
        <v>891</v>
      </c>
      <c r="I77" s="511">
        <v>0.62999999523162842</v>
      </c>
      <c r="J77" s="511">
        <v>2600</v>
      </c>
      <c r="K77" s="512">
        <v>1638</v>
      </c>
    </row>
    <row r="78" spans="1:11" ht="14.45" customHeight="1" x14ac:dyDescent="0.2">
      <c r="A78" s="506" t="s">
        <v>460</v>
      </c>
      <c r="B78" s="507" t="s">
        <v>461</v>
      </c>
      <c r="C78" s="508" t="s">
        <v>466</v>
      </c>
      <c r="D78" s="509" t="s">
        <v>467</v>
      </c>
      <c r="E78" s="508" t="s">
        <v>884</v>
      </c>
      <c r="F78" s="509" t="s">
        <v>885</v>
      </c>
      <c r="G78" s="508" t="s">
        <v>892</v>
      </c>
      <c r="H78" s="508" t="s">
        <v>893</v>
      </c>
      <c r="I78" s="511">
        <v>0.62999999523162842</v>
      </c>
      <c r="J78" s="511">
        <v>1800</v>
      </c>
      <c r="K78" s="512">
        <v>1134</v>
      </c>
    </row>
    <row r="79" spans="1:11" ht="14.45" customHeight="1" x14ac:dyDescent="0.2">
      <c r="A79" s="506" t="s">
        <v>460</v>
      </c>
      <c r="B79" s="507" t="s">
        <v>461</v>
      </c>
      <c r="C79" s="508" t="s">
        <v>466</v>
      </c>
      <c r="D79" s="509" t="s">
        <v>467</v>
      </c>
      <c r="E79" s="508" t="s">
        <v>884</v>
      </c>
      <c r="F79" s="509" t="s">
        <v>885</v>
      </c>
      <c r="G79" s="508" t="s">
        <v>894</v>
      </c>
      <c r="H79" s="508" t="s">
        <v>895</v>
      </c>
      <c r="I79" s="511">
        <v>0.74000000953674316</v>
      </c>
      <c r="J79" s="511">
        <v>500</v>
      </c>
      <c r="K79" s="512">
        <v>369.91999816894531</v>
      </c>
    </row>
    <row r="80" spans="1:11" ht="14.45" customHeight="1" x14ac:dyDescent="0.2">
      <c r="A80" s="506" t="s">
        <v>460</v>
      </c>
      <c r="B80" s="507" t="s">
        <v>461</v>
      </c>
      <c r="C80" s="508" t="s">
        <v>466</v>
      </c>
      <c r="D80" s="509" t="s">
        <v>467</v>
      </c>
      <c r="E80" s="508" t="s">
        <v>884</v>
      </c>
      <c r="F80" s="509" t="s">
        <v>885</v>
      </c>
      <c r="G80" s="508" t="s">
        <v>888</v>
      </c>
      <c r="H80" s="508" t="s">
        <v>896</v>
      </c>
      <c r="I80" s="511">
        <v>0.62999999523162842</v>
      </c>
      <c r="J80" s="511">
        <v>800</v>
      </c>
      <c r="K80" s="512">
        <v>504</v>
      </c>
    </row>
    <row r="81" spans="1:11" ht="14.45" customHeight="1" x14ac:dyDescent="0.2">
      <c r="A81" s="506" t="s">
        <v>460</v>
      </c>
      <c r="B81" s="507" t="s">
        <v>461</v>
      </c>
      <c r="C81" s="508" t="s">
        <v>466</v>
      </c>
      <c r="D81" s="509" t="s">
        <v>467</v>
      </c>
      <c r="E81" s="508" t="s">
        <v>884</v>
      </c>
      <c r="F81" s="509" t="s">
        <v>885</v>
      </c>
      <c r="G81" s="508" t="s">
        <v>890</v>
      </c>
      <c r="H81" s="508" t="s">
        <v>897</v>
      </c>
      <c r="I81" s="511">
        <v>0.62857142516544884</v>
      </c>
      <c r="J81" s="511">
        <v>2800</v>
      </c>
      <c r="K81" s="512">
        <v>1760</v>
      </c>
    </row>
    <row r="82" spans="1:11" ht="14.45" customHeight="1" x14ac:dyDescent="0.2">
      <c r="A82" s="506" t="s">
        <v>460</v>
      </c>
      <c r="B82" s="507" t="s">
        <v>461</v>
      </c>
      <c r="C82" s="508" t="s">
        <v>466</v>
      </c>
      <c r="D82" s="509" t="s">
        <v>467</v>
      </c>
      <c r="E82" s="508" t="s">
        <v>884</v>
      </c>
      <c r="F82" s="509" t="s">
        <v>885</v>
      </c>
      <c r="G82" s="508" t="s">
        <v>892</v>
      </c>
      <c r="H82" s="508" t="s">
        <v>898</v>
      </c>
      <c r="I82" s="511">
        <v>0.62999999523162842</v>
      </c>
      <c r="J82" s="511">
        <v>400</v>
      </c>
      <c r="K82" s="512">
        <v>252</v>
      </c>
    </row>
    <row r="83" spans="1:11" ht="14.45" customHeight="1" x14ac:dyDescent="0.2">
      <c r="A83" s="506" t="s">
        <v>460</v>
      </c>
      <c r="B83" s="507" t="s">
        <v>461</v>
      </c>
      <c r="C83" s="508" t="s">
        <v>466</v>
      </c>
      <c r="D83" s="509" t="s">
        <v>467</v>
      </c>
      <c r="E83" s="508" t="s">
        <v>884</v>
      </c>
      <c r="F83" s="509" t="s">
        <v>885</v>
      </c>
      <c r="G83" s="508" t="s">
        <v>899</v>
      </c>
      <c r="H83" s="508" t="s">
        <v>900</v>
      </c>
      <c r="I83" s="511">
        <v>0.73500001430511475</v>
      </c>
      <c r="J83" s="511">
        <v>400</v>
      </c>
      <c r="K83" s="512">
        <v>294.66999816894531</v>
      </c>
    </row>
    <row r="84" spans="1:11" ht="14.45" customHeight="1" x14ac:dyDescent="0.2">
      <c r="A84" s="506" t="s">
        <v>460</v>
      </c>
      <c r="B84" s="507" t="s">
        <v>461</v>
      </c>
      <c r="C84" s="508" t="s">
        <v>471</v>
      </c>
      <c r="D84" s="509" t="s">
        <v>472</v>
      </c>
      <c r="E84" s="508" t="s">
        <v>901</v>
      </c>
      <c r="F84" s="509" t="s">
        <v>902</v>
      </c>
      <c r="G84" s="508" t="s">
        <v>903</v>
      </c>
      <c r="H84" s="508" t="s">
        <v>904</v>
      </c>
      <c r="I84" s="511">
        <v>18755</v>
      </c>
      <c r="J84" s="511">
        <v>2</v>
      </c>
      <c r="K84" s="512">
        <v>37510</v>
      </c>
    </row>
    <row r="85" spans="1:11" ht="14.45" customHeight="1" x14ac:dyDescent="0.2">
      <c r="A85" s="506" t="s">
        <v>460</v>
      </c>
      <c r="B85" s="507" t="s">
        <v>461</v>
      </c>
      <c r="C85" s="508" t="s">
        <v>471</v>
      </c>
      <c r="D85" s="509" t="s">
        <v>472</v>
      </c>
      <c r="E85" s="508" t="s">
        <v>901</v>
      </c>
      <c r="F85" s="509" t="s">
        <v>902</v>
      </c>
      <c r="G85" s="508" t="s">
        <v>905</v>
      </c>
      <c r="H85" s="508" t="s">
        <v>906</v>
      </c>
      <c r="I85" s="511">
        <v>1270.5</v>
      </c>
      <c r="J85" s="511">
        <v>50</v>
      </c>
      <c r="K85" s="512">
        <v>63525</v>
      </c>
    </row>
    <row r="86" spans="1:11" ht="14.45" customHeight="1" x14ac:dyDescent="0.2">
      <c r="A86" s="506" t="s">
        <v>460</v>
      </c>
      <c r="B86" s="507" t="s">
        <v>461</v>
      </c>
      <c r="C86" s="508" t="s">
        <v>471</v>
      </c>
      <c r="D86" s="509" t="s">
        <v>472</v>
      </c>
      <c r="E86" s="508" t="s">
        <v>901</v>
      </c>
      <c r="F86" s="509" t="s">
        <v>902</v>
      </c>
      <c r="G86" s="508" t="s">
        <v>907</v>
      </c>
      <c r="H86" s="508" t="s">
        <v>908</v>
      </c>
      <c r="I86" s="511">
        <v>25835.19921875</v>
      </c>
      <c r="J86" s="511">
        <v>2</v>
      </c>
      <c r="K86" s="512">
        <v>51670.390625</v>
      </c>
    </row>
    <row r="87" spans="1:11" ht="14.45" customHeight="1" x14ac:dyDescent="0.2">
      <c r="A87" s="506" t="s">
        <v>460</v>
      </c>
      <c r="B87" s="507" t="s">
        <v>461</v>
      </c>
      <c r="C87" s="508" t="s">
        <v>471</v>
      </c>
      <c r="D87" s="509" t="s">
        <v>472</v>
      </c>
      <c r="E87" s="508" t="s">
        <v>901</v>
      </c>
      <c r="F87" s="509" t="s">
        <v>902</v>
      </c>
      <c r="G87" s="508" t="s">
        <v>909</v>
      </c>
      <c r="H87" s="508" t="s">
        <v>910</v>
      </c>
      <c r="I87" s="511">
        <v>34249.2890625</v>
      </c>
      <c r="J87" s="511">
        <v>2</v>
      </c>
      <c r="K87" s="512">
        <v>68498.578125</v>
      </c>
    </row>
    <row r="88" spans="1:11" ht="14.45" customHeight="1" x14ac:dyDescent="0.2">
      <c r="A88" s="506" t="s">
        <v>460</v>
      </c>
      <c r="B88" s="507" t="s">
        <v>461</v>
      </c>
      <c r="C88" s="508" t="s">
        <v>471</v>
      </c>
      <c r="D88" s="509" t="s">
        <v>472</v>
      </c>
      <c r="E88" s="508" t="s">
        <v>901</v>
      </c>
      <c r="F88" s="509" t="s">
        <v>902</v>
      </c>
      <c r="G88" s="508" t="s">
        <v>911</v>
      </c>
      <c r="H88" s="508" t="s">
        <v>912</v>
      </c>
      <c r="I88" s="511">
        <v>202.06999969482422</v>
      </c>
      <c r="J88" s="511">
        <v>3</v>
      </c>
      <c r="K88" s="512">
        <v>618.30999755859375</v>
      </c>
    </row>
    <row r="89" spans="1:11" ht="14.45" customHeight="1" x14ac:dyDescent="0.2">
      <c r="A89" s="506" t="s">
        <v>460</v>
      </c>
      <c r="B89" s="507" t="s">
        <v>461</v>
      </c>
      <c r="C89" s="508" t="s">
        <v>471</v>
      </c>
      <c r="D89" s="509" t="s">
        <v>472</v>
      </c>
      <c r="E89" s="508" t="s">
        <v>901</v>
      </c>
      <c r="F89" s="509" t="s">
        <v>902</v>
      </c>
      <c r="G89" s="508" t="s">
        <v>913</v>
      </c>
      <c r="H89" s="508" t="s">
        <v>914</v>
      </c>
      <c r="I89" s="511">
        <v>55889.8984375</v>
      </c>
      <c r="J89" s="511">
        <v>1</v>
      </c>
      <c r="K89" s="512">
        <v>55889.8984375</v>
      </c>
    </row>
    <row r="90" spans="1:11" ht="14.45" customHeight="1" x14ac:dyDescent="0.2">
      <c r="A90" s="506" t="s">
        <v>460</v>
      </c>
      <c r="B90" s="507" t="s">
        <v>461</v>
      </c>
      <c r="C90" s="508" t="s">
        <v>471</v>
      </c>
      <c r="D90" s="509" t="s">
        <v>472</v>
      </c>
      <c r="E90" s="508" t="s">
        <v>901</v>
      </c>
      <c r="F90" s="509" t="s">
        <v>902</v>
      </c>
      <c r="G90" s="508" t="s">
        <v>915</v>
      </c>
      <c r="H90" s="508" t="s">
        <v>916</v>
      </c>
      <c r="I90" s="511">
        <v>3990.60009765625</v>
      </c>
      <c r="J90" s="511">
        <v>1</v>
      </c>
      <c r="K90" s="512">
        <v>3990.60009765625</v>
      </c>
    </row>
    <row r="91" spans="1:11" ht="14.45" customHeight="1" x14ac:dyDescent="0.2">
      <c r="A91" s="506" t="s">
        <v>460</v>
      </c>
      <c r="B91" s="507" t="s">
        <v>461</v>
      </c>
      <c r="C91" s="508" t="s">
        <v>471</v>
      </c>
      <c r="D91" s="509" t="s">
        <v>472</v>
      </c>
      <c r="E91" s="508" t="s">
        <v>901</v>
      </c>
      <c r="F91" s="509" t="s">
        <v>902</v>
      </c>
      <c r="G91" s="508" t="s">
        <v>917</v>
      </c>
      <c r="H91" s="508" t="s">
        <v>918</v>
      </c>
      <c r="I91" s="511">
        <v>9486.400390625</v>
      </c>
      <c r="J91" s="511">
        <v>1</v>
      </c>
      <c r="K91" s="512">
        <v>9486.400390625</v>
      </c>
    </row>
    <row r="92" spans="1:11" ht="14.45" customHeight="1" x14ac:dyDescent="0.2">
      <c r="A92" s="506" t="s">
        <v>460</v>
      </c>
      <c r="B92" s="507" t="s">
        <v>461</v>
      </c>
      <c r="C92" s="508" t="s">
        <v>471</v>
      </c>
      <c r="D92" s="509" t="s">
        <v>472</v>
      </c>
      <c r="E92" s="508" t="s">
        <v>901</v>
      </c>
      <c r="F92" s="509" t="s">
        <v>902</v>
      </c>
      <c r="G92" s="508" t="s">
        <v>919</v>
      </c>
      <c r="H92" s="508" t="s">
        <v>920</v>
      </c>
      <c r="I92" s="511">
        <v>50493</v>
      </c>
      <c r="J92" s="511">
        <v>1</v>
      </c>
      <c r="K92" s="512">
        <v>50493</v>
      </c>
    </row>
    <row r="93" spans="1:11" ht="14.45" customHeight="1" x14ac:dyDescent="0.2">
      <c r="A93" s="506" t="s">
        <v>460</v>
      </c>
      <c r="B93" s="507" t="s">
        <v>461</v>
      </c>
      <c r="C93" s="508" t="s">
        <v>471</v>
      </c>
      <c r="D93" s="509" t="s">
        <v>472</v>
      </c>
      <c r="E93" s="508" t="s">
        <v>901</v>
      </c>
      <c r="F93" s="509" t="s">
        <v>902</v>
      </c>
      <c r="G93" s="508" t="s">
        <v>921</v>
      </c>
      <c r="H93" s="508" t="s">
        <v>922</v>
      </c>
      <c r="I93" s="511">
        <v>6122.60009765625</v>
      </c>
      <c r="J93" s="511">
        <v>3</v>
      </c>
      <c r="K93" s="512">
        <v>18367.80078125</v>
      </c>
    </row>
    <row r="94" spans="1:11" ht="14.45" customHeight="1" x14ac:dyDescent="0.2">
      <c r="A94" s="506" t="s">
        <v>460</v>
      </c>
      <c r="B94" s="507" t="s">
        <v>461</v>
      </c>
      <c r="C94" s="508" t="s">
        <v>471</v>
      </c>
      <c r="D94" s="509" t="s">
        <v>472</v>
      </c>
      <c r="E94" s="508" t="s">
        <v>901</v>
      </c>
      <c r="F94" s="509" t="s">
        <v>902</v>
      </c>
      <c r="G94" s="508" t="s">
        <v>923</v>
      </c>
      <c r="H94" s="508" t="s">
        <v>924</v>
      </c>
      <c r="I94" s="511">
        <v>48000</v>
      </c>
      <c r="J94" s="511">
        <v>7</v>
      </c>
      <c r="K94" s="512">
        <v>336000</v>
      </c>
    </row>
    <row r="95" spans="1:11" ht="14.45" customHeight="1" x14ac:dyDescent="0.2">
      <c r="A95" s="506" t="s">
        <v>460</v>
      </c>
      <c r="B95" s="507" t="s">
        <v>461</v>
      </c>
      <c r="C95" s="508" t="s">
        <v>471</v>
      </c>
      <c r="D95" s="509" t="s">
        <v>472</v>
      </c>
      <c r="E95" s="508" t="s">
        <v>901</v>
      </c>
      <c r="F95" s="509" t="s">
        <v>902</v>
      </c>
      <c r="G95" s="508" t="s">
        <v>925</v>
      </c>
      <c r="H95" s="508" t="s">
        <v>926</v>
      </c>
      <c r="I95" s="511">
        <v>88777.703125</v>
      </c>
      <c r="J95" s="511">
        <v>1</v>
      </c>
      <c r="K95" s="512">
        <v>88777.703125</v>
      </c>
    </row>
    <row r="96" spans="1:11" ht="14.45" customHeight="1" x14ac:dyDescent="0.2">
      <c r="A96" s="506" t="s">
        <v>460</v>
      </c>
      <c r="B96" s="507" t="s">
        <v>461</v>
      </c>
      <c r="C96" s="508" t="s">
        <v>471</v>
      </c>
      <c r="D96" s="509" t="s">
        <v>472</v>
      </c>
      <c r="E96" s="508" t="s">
        <v>901</v>
      </c>
      <c r="F96" s="509" t="s">
        <v>902</v>
      </c>
      <c r="G96" s="508" t="s">
        <v>927</v>
      </c>
      <c r="H96" s="508" t="s">
        <v>928</v>
      </c>
      <c r="I96" s="511">
        <v>327.34352892762143</v>
      </c>
      <c r="J96" s="511">
        <v>8</v>
      </c>
      <c r="K96" s="512">
        <v>2618.7482314209715</v>
      </c>
    </row>
    <row r="97" spans="1:11" ht="14.45" customHeight="1" x14ac:dyDescent="0.2">
      <c r="A97" s="506" t="s">
        <v>460</v>
      </c>
      <c r="B97" s="507" t="s">
        <v>461</v>
      </c>
      <c r="C97" s="508" t="s">
        <v>471</v>
      </c>
      <c r="D97" s="509" t="s">
        <v>472</v>
      </c>
      <c r="E97" s="508" t="s">
        <v>901</v>
      </c>
      <c r="F97" s="509" t="s">
        <v>902</v>
      </c>
      <c r="G97" s="508" t="s">
        <v>929</v>
      </c>
      <c r="H97" s="508" t="s">
        <v>930</v>
      </c>
      <c r="I97" s="511">
        <v>3445</v>
      </c>
      <c r="J97" s="511">
        <v>1</v>
      </c>
      <c r="K97" s="512">
        <v>3445</v>
      </c>
    </row>
    <row r="98" spans="1:11" ht="14.45" customHeight="1" x14ac:dyDescent="0.2">
      <c r="A98" s="506" t="s">
        <v>460</v>
      </c>
      <c r="B98" s="507" t="s">
        <v>461</v>
      </c>
      <c r="C98" s="508" t="s">
        <v>471</v>
      </c>
      <c r="D98" s="509" t="s">
        <v>472</v>
      </c>
      <c r="E98" s="508" t="s">
        <v>901</v>
      </c>
      <c r="F98" s="509" t="s">
        <v>902</v>
      </c>
      <c r="G98" s="508" t="s">
        <v>931</v>
      </c>
      <c r="H98" s="508" t="s">
        <v>932</v>
      </c>
      <c r="I98" s="511">
        <v>895.36816265708524</v>
      </c>
      <c r="J98" s="511">
        <v>37</v>
      </c>
      <c r="K98" s="512">
        <v>32515.120185852051</v>
      </c>
    </row>
    <row r="99" spans="1:11" ht="14.45" customHeight="1" x14ac:dyDescent="0.2">
      <c r="A99" s="506" t="s">
        <v>460</v>
      </c>
      <c r="B99" s="507" t="s">
        <v>461</v>
      </c>
      <c r="C99" s="508" t="s">
        <v>471</v>
      </c>
      <c r="D99" s="509" t="s">
        <v>472</v>
      </c>
      <c r="E99" s="508" t="s">
        <v>901</v>
      </c>
      <c r="F99" s="509" t="s">
        <v>902</v>
      </c>
      <c r="G99" s="508" t="s">
        <v>933</v>
      </c>
      <c r="H99" s="508" t="s">
        <v>934</v>
      </c>
      <c r="I99" s="511">
        <v>477.97786167689731</v>
      </c>
      <c r="J99" s="511">
        <v>16</v>
      </c>
      <c r="K99" s="512">
        <v>7647.5900268554688</v>
      </c>
    </row>
    <row r="100" spans="1:11" ht="14.45" customHeight="1" x14ac:dyDescent="0.2">
      <c r="A100" s="506" t="s">
        <v>460</v>
      </c>
      <c r="B100" s="507" t="s">
        <v>461</v>
      </c>
      <c r="C100" s="508" t="s">
        <v>471</v>
      </c>
      <c r="D100" s="509" t="s">
        <v>472</v>
      </c>
      <c r="E100" s="508" t="s">
        <v>901</v>
      </c>
      <c r="F100" s="509" t="s">
        <v>902</v>
      </c>
      <c r="G100" s="508" t="s">
        <v>935</v>
      </c>
      <c r="H100" s="508" t="s">
        <v>936</v>
      </c>
      <c r="I100" s="511">
        <v>2243.340087890625</v>
      </c>
      <c r="J100" s="511">
        <v>1</v>
      </c>
      <c r="K100" s="512">
        <v>2243.340087890625</v>
      </c>
    </row>
    <row r="101" spans="1:11" ht="14.45" customHeight="1" x14ac:dyDescent="0.2">
      <c r="A101" s="506" t="s">
        <v>460</v>
      </c>
      <c r="B101" s="507" t="s">
        <v>461</v>
      </c>
      <c r="C101" s="508" t="s">
        <v>471</v>
      </c>
      <c r="D101" s="509" t="s">
        <v>472</v>
      </c>
      <c r="E101" s="508" t="s">
        <v>901</v>
      </c>
      <c r="F101" s="509" t="s">
        <v>902</v>
      </c>
      <c r="G101" s="508" t="s">
        <v>937</v>
      </c>
      <c r="H101" s="508" t="s">
        <v>938</v>
      </c>
      <c r="I101" s="511">
        <v>2852</v>
      </c>
      <c r="J101" s="511">
        <v>1</v>
      </c>
      <c r="K101" s="512">
        <v>2852</v>
      </c>
    </row>
    <row r="102" spans="1:11" ht="14.45" customHeight="1" x14ac:dyDescent="0.2">
      <c r="A102" s="506" t="s">
        <v>460</v>
      </c>
      <c r="B102" s="507" t="s">
        <v>461</v>
      </c>
      <c r="C102" s="508" t="s">
        <v>471</v>
      </c>
      <c r="D102" s="509" t="s">
        <v>472</v>
      </c>
      <c r="E102" s="508" t="s">
        <v>901</v>
      </c>
      <c r="F102" s="509" t="s">
        <v>902</v>
      </c>
      <c r="G102" s="508" t="s">
        <v>939</v>
      </c>
      <c r="H102" s="508" t="s">
        <v>940</v>
      </c>
      <c r="I102" s="511">
        <v>1242.0433756510417</v>
      </c>
      <c r="J102" s="511">
        <v>3</v>
      </c>
      <c r="K102" s="512">
        <v>3726.130126953125</v>
      </c>
    </row>
    <row r="103" spans="1:11" ht="14.45" customHeight="1" x14ac:dyDescent="0.2">
      <c r="A103" s="506" t="s">
        <v>460</v>
      </c>
      <c r="B103" s="507" t="s">
        <v>461</v>
      </c>
      <c r="C103" s="508" t="s">
        <v>471</v>
      </c>
      <c r="D103" s="509" t="s">
        <v>472</v>
      </c>
      <c r="E103" s="508" t="s">
        <v>901</v>
      </c>
      <c r="F103" s="509" t="s">
        <v>902</v>
      </c>
      <c r="G103" s="508" t="s">
        <v>941</v>
      </c>
      <c r="H103" s="508" t="s">
        <v>942</v>
      </c>
      <c r="I103" s="511">
        <v>2420</v>
      </c>
      <c r="J103" s="511">
        <v>3</v>
      </c>
      <c r="K103" s="512">
        <v>7260</v>
      </c>
    </row>
    <row r="104" spans="1:11" ht="14.45" customHeight="1" x14ac:dyDescent="0.2">
      <c r="A104" s="506" t="s">
        <v>460</v>
      </c>
      <c r="B104" s="507" t="s">
        <v>461</v>
      </c>
      <c r="C104" s="508" t="s">
        <v>471</v>
      </c>
      <c r="D104" s="509" t="s">
        <v>472</v>
      </c>
      <c r="E104" s="508" t="s">
        <v>901</v>
      </c>
      <c r="F104" s="509" t="s">
        <v>902</v>
      </c>
      <c r="G104" s="508" t="s">
        <v>943</v>
      </c>
      <c r="H104" s="508" t="s">
        <v>944</v>
      </c>
      <c r="I104" s="511">
        <v>4356</v>
      </c>
      <c r="J104" s="511">
        <v>1</v>
      </c>
      <c r="K104" s="512">
        <v>4356</v>
      </c>
    </row>
    <row r="105" spans="1:11" ht="14.45" customHeight="1" x14ac:dyDescent="0.2">
      <c r="A105" s="506" t="s">
        <v>460</v>
      </c>
      <c r="B105" s="507" t="s">
        <v>461</v>
      </c>
      <c r="C105" s="508" t="s">
        <v>471</v>
      </c>
      <c r="D105" s="509" t="s">
        <v>472</v>
      </c>
      <c r="E105" s="508" t="s">
        <v>901</v>
      </c>
      <c r="F105" s="509" t="s">
        <v>902</v>
      </c>
      <c r="G105" s="508" t="s">
        <v>945</v>
      </c>
      <c r="H105" s="508" t="s">
        <v>946</v>
      </c>
      <c r="I105" s="511">
        <v>15169.76953125</v>
      </c>
      <c r="J105" s="511">
        <v>3</v>
      </c>
      <c r="K105" s="512">
        <v>45509.30859375</v>
      </c>
    </row>
    <row r="106" spans="1:11" ht="14.45" customHeight="1" x14ac:dyDescent="0.2">
      <c r="A106" s="506" t="s">
        <v>460</v>
      </c>
      <c r="B106" s="507" t="s">
        <v>461</v>
      </c>
      <c r="C106" s="508" t="s">
        <v>471</v>
      </c>
      <c r="D106" s="509" t="s">
        <v>472</v>
      </c>
      <c r="E106" s="508" t="s">
        <v>901</v>
      </c>
      <c r="F106" s="509" t="s">
        <v>902</v>
      </c>
      <c r="G106" s="508" t="s">
        <v>947</v>
      </c>
      <c r="H106" s="508" t="s">
        <v>948</v>
      </c>
      <c r="I106" s="511">
        <v>19335.80078125</v>
      </c>
      <c r="J106" s="511">
        <v>1</v>
      </c>
      <c r="K106" s="512">
        <v>19335.80078125</v>
      </c>
    </row>
    <row r="107" spans="1:11" ht="14.45" customHeight="1" x14ac:dyDescent="0.2">
      <c r="A107" s="506" t="s">
        <v>460</v>
      </c>
      <c r="B107" s="507" t="s">
        <v>461</v>
      </c>
      <c r="C107" s="508" t="s">
        <v>471</v>
      </c>
      <c r="D107" s="509" t="s">
        <v>472</v>
      </c>
      <c r="E107" s="508" t="s">
        <v>901</v>
      </c>
      <c r="F107" s="509" t="s">
        <v>902</v>
      </c>
      <c r="G107" s="508" t="s">
        <v>949</v>
      </c>
      <c r="H107" s="508" t="s">
        <v>950</v>
      </c>
      <c r="I107" s="511">
        <v>563.82501220703125</v>
      </c>
      <c r="J107" s="511">
        <v>2</v>
      </c>
      <c r="K107" s="512">
        <v>1127.6500244140625</v>
      </c>
    </row>
    <row r="108" spans="1:11" ht="14.45" customHeight="1" x14ac:dyDescent="0.2">
      <c r="A108" s="506" t="s">
        <v>460</v>
      </c>
      <c r="B108" s="507" t="s">
        <v>461</v>
      </c>
      <c r="C108" s="508" t="s">
        <v>471</v>
      </c>
      <c r="D108" s="509" t="s">
        <v>472</v>
      </c>
      <c r="E108" s="508" t="s">
        <v>901</v>
      </c>
      <c r="F108" s="509" t="s">
        <v>902</v>
      </c>
      <c r="G108" s="508" t="s">
        <v>951</v>
      </c>
      <c r="H108" s="508" t="s">
        <v>952</v>
      </c>
      <c r="I108" s="511">
        <v>319.93000793457031</v>
      </c>
      <c r="J108" s="511">
        <v>2</v>
      </c>
      <c r="K108" s="512">
        <v>639.86001586914063</v>
      </c>
    </row>
    <row r="109" spans="1:11" ht="14.45" customHeight="1" x14ac:dyDescent="0.2">
      <c r="A109" s="506" t="s">
        <v>460</v>
      </c>
      <c r="B109" s="507" t="s">
        <v>461</v>
      </c>
      <c r="C109" s="508" t="s">
        <v>471</v>
      </c>
      <c r="D109" s="509" t="s">
        <v>472</v>
      </c>
      <c r="E109" s="508" t="s">
        <v>901</v>
      </c>
      <c r="F109" s="509" t="s">
        <v>902</v>
      </c>
      <c r="G109" s="508" t="s">
        <v>953</v>
      </c>
      <c r="H109" s="508" t="s">
        <v>954</v>
      </c>
      <c r="I109" s="511">
        <v>183.74380175161667</v>
      </c>
      <c r="J109" s="511">
        <v>2</v>
      </c>
      <c r="K109" s="512">
        <v>367.48760350323334</v>
      </c>
    </row>
    <row r="110" spans="1:11" ht="14.45" customHeight="1" x14ac:dyDescent="0.2">
      <c r="A110" s="506" t="s">
        <v>460</v>
      </c>
      <c r="B110" s="507" t="s">
        <v>461</v>
      </c>
      <c r="C110" s="508" t="s">
        <v>471</v>
      </c>
      <c r="D110" s="509" t="s">
        <v>472</v>
      </c>
      <c r="E110" s="508" t="s">
        <v>901</v>
      </c>
      <c r="F110" s="509" t="s">
        <v>902</v>
      </c>
      <c r="G110" s="508" t="s">
        <v>955</v>
      </c>
      <c r="H110" s="508" t="s">
        <v>956</v>
      </c>
      <c r="I110" s="511">
        <v>20661.6796875</v>
      </c>
      <c r="J110" s="511">
        <v>1</v>
      </c>
      <c r="K110" s="512">
        <v>20661.6796875</v>
      </c>
    </row>
    <row r="111" spans="1:11" ht="14.45" customHeight="1" x14ac:dyDescent="0.2">
      <c r="A111" s="506" t="s">
        <v>460</v>
      </c>
      <c r="B111" s="507" t="s">
        <v>461</v>
      </c>
      <c r="C111" s="508" t="s">
        <v>471</v>
      </c>
      <c r="D111" s="509" t="s">
        <v>472</v>
      </c>
      <c r="E111" s="508" t="s">
        <v>901</v>
      </c>
      <c r="F111" s="509" t="s">
        <v>902</v>
      </c>
      <c r="G111" s="508" t="s">
        <v>957</v>
      </c>
      <c r="H111" s="508" t="s">
        <v>958</v>
      </c>
      <c r="I111" s="511">
        <v>3717.1201171875</v>
      </c>
      <c r="J111" s="511">
        <v>1</v>
      </c>
      <c r="K111" s="512">
        <v>3717.1201171875</v>
      </c>
    </row>
    <row r="112" spans="1:11" ht="14.45" customHeight="1" x14ac:dyDescent="0.2">
      <c r="A112" s="506" t="s">
        <v>460</v>
      </c>
      <c r="B112" s="507" t="s">
        <v>461</v>
      </c>
      <c r="C112" s="508" t="s">
        <v>471</v>
      </c>
      <c r="D112" s="509" t="s">
        <v>472</v>
      </c>
      <c r="E112" s="508" t="s">
        <v>901</v>
      </c>
      <c r="F112" s="509" t="s">
        <v>902</v>
      </c>
      <c r="G112" s="508" t="s">
        <v>959</v>
      </c>
      <c r="H112" s="508" t="s">
        <v>960</v>
      </c>
      <c r="I112" s="511">
        <v>251.67999267578125</v>
      </c>
      <c r="J112" s="511">
        <v>1</v>
      </c>
      <c r="K112" s="512">
        <v>251.67999267578125</v>
      </c>
    </row>
    <row r="113" spans="1:11" ht="14.45" customHeight="1" x14ac:dyDescent="0.2">
      <c r="A113" s="506" t="s">
        <v>460</v>
      </c>
      <c r="B113" s="507" t="s">
        <v>461</v>
      </c>
      <c r="C113" s="508" t="s">
        <v>471</v>
      </c>
      <c r="D113" s="509" t="s">
        <v>472</v>
      </c>
      <c r="E113" s="508" t="s">
        <v>901</v>
      </c>
      <c r="F113" s="509" t="s">
        <v>902</v>
      </c>
      <c r="G113" s="508" t="s">
        <v>961</v>
      </c>
      <c r="H113" s="508" t="s">
        <v>962</v>
      </c>
      <c r="I113" s="511">
        <v>3829.75</v>
      </c>
      <c r="J113" s="511">
        <v>8</v>
      </c>
      <c r="K113" s="512">
        <v>30638</v>
      </c>
    </row>
    <row r="114" spans="1:11" ht="14.45" customHeight="1" x14ac:dyDescent="0.2">
      <c r="A114" s="506" t="s">
        <v>460</v>
      </c>
      <c r="B114" s="507" t="s">
        <v>461</v>
      </c>
      <c r="C114" s="508" t="s">
        <v>471</v>
      </c>
      <c r="D114" s="509" t="s">
        <v>472</v>
      </c>
      <c r="E114" s="508" t="s">
        <v>901</v>
      </c>
      <c r="F114" s="509" t="s">
        <v>902</v>
      </c>
      <c r="G114" s="508" t="s">
        <v>963</v>
      </c>
      <c r="H114" s="508" t="s">
        <v>964</v>
      </c>
      <c r="I114" s="511">
        <v>44770</v>
      </c>
      <c r="J114" s="511">
        <v>1</v>
      </c>
      <c r="K114" s="512">
        <v>44770</v>
      </c>
    </row>
    <row r="115" spans="1:11" ht="14.45" customHeight="1" x14ac:dyDescent="0.2">
      <c r="A115" s="506" t="s">
        <v>460</v>
      </c>
      <c r="B115" s="507" t="s">
        <v>461</v>
      </c>
      <c r="C115" s="508" t="s">
        <v>471</v>
      </c>
      <c r="D115" s="509" t="s">
        <v>472</v>
      </c>
      <c r="E115" s="508" t="s">
        <v>901</v>
      </c>
      <c r="F115" s="509" t="s">
        <v>902</v>
      </c>
      <c r="G115" s="508" t="s">
        <v>965</v>
      </c>
      <c r="H115" s="508" t="s">
        <v>966</v>
      </c>
      <c r="I115" s="511">
        <v>108420.83984375</v>
      </c>
      <c r="J115" s="511">
        <v>2</v>
      </c>
      <c r="K115" s="512">
        <v>216841.6796875</v>
      </c>
    </row>
    <row r="116" spans="1:11" ht="14.45" customHeight="1" x14ac:dyDescent="0.2">
      <c r="A116" s="506" t="s">
        <v>460</v>
      </c>
      <c r="B116" s="507" t="s">
        <v>461</v>
      </c>
      <c r="C116" s="508" t="s">
        <v>471</v>
      </c>
      <c r="D116" s="509" t="s">
        <v>472</v>
      </c>
      <c r="E116" s="508" t="s">
        <v>901</v>
      </c>
      <c r="F116" s="509" t="s">
        <v>902</v>
      </c>
      <c r="G116" s="508" t="s">
        <v>967</v>
      </c>
      <c r="H116" s="508" t="s">
        <v>968</v>
      </c>
      <c r="I116" s="511">
        <v>32694.19921875</v>
      </c>
      <c r="J116" s="511">
        <v>2</v>
      </c>
      <c r="K116" s="512">
        <v>65388.3984375</v>
      </c>
    </row>
    <row r="117" spans="1:11" ht="14.45" customHeight="1" x14ac:dyDescent="0.2">
      <c r="A117" s="506" t="s">
        <v>460</v>
      </c>
      <c r="B117" s="507" t="s">
        <v>461</v>
      </c>
      <c r="C117" s="508" t="s">
        <v>471</v>
      </c>
      <c r="D117" s="509" t="s">
        <v>472</v>
      </c>
      <c r="E117" s="508" t="s">
        <v>901</v>
      </c>
      <c r="F117" s="509" t="s">
        <v>902</v>
      </c>
      <c r="G117" s="508" t="s">
        <v>969</v>
      </c>
      <c r="H117" s="508" t="s">
        <v>970</v>
      </c>
      <c r="I117" s="511">
        <v>128.03999328613281</v>
      </c>
      <c r="J117" s="511">
        <v>1</v>
      </c>
      <c r="K117" s="512">
        <v>128.03999328613281</v>
      </c>
    </row>
    <row r="118" spans="1:11" ht="14.45" customHeight="1" x14ac:dyDescent="0.2">
      <c r="A118" s="506" t="s">
        <v>460</v>
      </c>
      <c r="B118" s="507" t="s">
        <v>461</v>
      </c>
      <c r="C118" s="508" t="s">
        <v>471</v>
      </c>
      <c r="D118" s="509" t="s">
        <v>472</v>
      </c>
      <c r="E118" s="508" t="s">
        <v>901</v>
      </c>
      <c r="F118" s="509" t="s">
        <v>902</v>
      </c>
      <c r="G118" s="508" t="s">
        <v>971</v>
      </c>
      <c r="H118" s="508" t="s">
        <v>972</v>
      </c>
      <c r="I118" s="511">
        <v>116485.890625</v>
      </c>
      <c r="J118" s="511">
        <v>3</v>
      </c>
      <c r="K118" s="512">
        <v>349457.671875</v>
      </c>
    </row>
    <row r="119" spans="1:11" ht="14.45" customHeight="1" x14ac:dyDescent="0.2">
      <c r="A119" s="506" t="s">
        <v>460</v>
      </c>
      <c r="B119" s="507" t="s">
        <v>461</v>
      </c>
      <c r="C119" s="508" t="s">
        <v>471</v>
      </c>
      <c r="D119" s="509" t="s">
        <v>472</v>
      </c>
      <c r="E119" s="508" t="s">
        <v>901</v>
      </c>
      <c r="F119" s="509" t="s">
        <v>902</v>
      </c>
      <c r="G119" s="508" t="s">
        <v>973</v>
      </c>
      <c r="H119" s="508" t="s">
        <v>974</v>
      </c>
      <c r="I119" s="511">
        <v>1164.02001953125</v>
      </c>
      <c r="J119" s="511">
        <v>3</v>
      </c>
      <c r="K119" s="512">
        <v>3492.06005859375</v>
      </c>
    </row>
    <row r="120" spans="1:11" ht="14.45" customHeight="1" x14ac:dyDescent="0.2">
      <c r="A120" s="506" t="s">
        <v>460</v>
      </c>
      <c r="B120" s="507" t="s">
        <v>461</v>
      </c>
      <c r="C120" s="508" t="s">
        <v>471</v>
      </c>
      <c r="D120" s="509" t="s">
        <v>472</v>
      </c>
      <c r="E120" s="508" t="s">
        <v>901</v>
      </c>
      <c r="F120" s="509" t="s">
        <v>902</v>
      </c>
      <c r="G120" s="508" t="s">
        <v>975</v>
      </c>
      <c r="H120" s="508" t="s">
        <v>976</v>
      </c>
      <c r="I120" s="511">
        <v>1936</v>
      </c>
      <c r="J120" s="511">
        <v>10</v>
      </c>
      <c r="K120" s="512">
        <v>19360</v>
      </c>
    </row>
    <row r="121" spans="1:11" ht="14.45" customHeight="1" x14ac:dyDescent="0.2">
      <c r="A121" s="506" t="s">
        <v>460</v>
      </c>
      <c r="B121" s="507" t="s">
        <v>461</v>
      </c>
      <c r="C121" s="508" t="s">
        <v>471</v>
      </c>
      <c r="D121" s="509" t="s">
        <v>472</v>
      </c>
      <c r="E121" s="508" t="s">
        <v>901</v>
      </c>
      <c r="F121" s="509" t="s">
        <v>902</v>
      </c>
      <c r="G121" s="508" t="s">
        <v>977</v>
      </c>
      <c r="H121" s="508" t="s">
        <v>978</v>
      </c>
      <c r="I121" s="511">
        <v>131.24000549316406</v>
      </c>
      <c r="J121" s="511">
        <v>4</v>
      </c>
      <c r="K121" s="512">
        <v>524.95001220703125</v>
      </c>
    </row>
    <row r="122" spans="1:11" ht="14.45" customHeight="1" x14ac:dyDescent="0.2">
      <c r="A122" s="506" t="s">
        <v>460</v>
      </c>
      <c r="B122" s="507" t="s">
        <v>461</v>
      </c>
      <c r="C122" s="508" t="s">
        <v>471</v>
      </c>
      <c r="D122" s="509" t="s">
        <v>472</v>
      </c>
      <c r="E122" s="508" t="s">
        <v>901</v>
      </c>
      <c r="F122" s="509" t="s">
        <v>902</v>
      </c>
      <c r="G122" s="508" t="s">
        <v>977</v>
      </c>
      <c r="H122" s="508" t="s">
        <v>979</v>
      </c>
      <c r="I122" s="511">
        <v>123.70000457763672</v>
      </c>
      <c r="J122" s="511">
        <v>8</v>
      </c>
      <c r="K122" s="512">
        <v>989.59002685546875</v>
      </c>
    </row>
    <row r="123" spans="1:11" ht="14.45" customHeight="1" x14ac:dyDescent="0.2">
      <c r="A123" s="506" t="s">
        <v>460</v>
      </c>
      <c r="B123" s="507" t="s">
        <v>461</v>
      </c>
      <c r="C123" s="508" t="s">
        <v>471</v>
      </c>
      <c r="D123" s="509" t="s">
        <v>472</v>
      </c>
      <c r="E123" s="508" t="s">
        <v>901</v>
      </c>
      <c r="F123" s="509" t="s">
        <v>902</v>
      </c>
      <c r="G123" s="508" t="s">
        <v>980</v>
      </c>
      <c r="H123" s="508" t="s">
        <v>981</v>
      </c>
      <c r="I123" s="511">
        <v>84.985000610351563</v>
      </c>
      <c r="J123" s="511">
        <v>4</v>
      </c>
      <c r="K123" s="512">
        <v>339.92999267578125</v>
      </c>
    </row>
    <row r="124" spans="1:11" ht="14.45" customHeight="1" x14ac:dyDescent="0.2">
      <c r="A124" s="506" t="s">
        <v>460</v>
      </c>
      <c r="B124" s="507" t="s">
        <v>461</v>
      </c>
      <c r="C124" s="508" t="s">
        <v>471</v>
      </c>
      <c r="D124" s="509" t="s">
        <v>472</v>
      </c>
      <c r="E124" s="508" t="s">
        <v>901</v>
      </c>
      <c r="F124" s="509" t="s">
        <v>902</v>
      </c>
      <c r="G124" s="508" t="s">
        <v>982</v>
      </c>
      <c r="H124" s="508" t="s">
        <v>983</v>
      </c>
      <c r="I124" s="511">
        <v>85.615556504991318</v>
      </c>
      <c r="J124" s="511">
        <v>36</v>
      </c>
      <c r="K124" s="512">
        <v>3082.0899963378906</v>
      </c>
    </row>
    <row r="125" spans="1:11" ht="14.45" customHeight="1" x14ac:dyDescent="0.2">
      <c r="A125" s="506" t="s">
        <v>460</v>
      </c>
      <c r="B125" s="507" t="s">
        <v>461</v>
      </c>
      <c r="C125" s="508" t="s">
        <v>471</v>
      </c>
      <c r="D125" s="509" t="s">
        <v>472</v>
      </c>
      <c r="E125" s="508" t="s">
        <v>901</v>
      </c>
      <c r="F125" s="509" t="s">
        <v>902</v>
      </c>
      <c r="G125" s="508" t="s">
        <v>984</v>
      </c>
      <c r="H125" s="508" t="s">
        <v>985</v>
      </c>
      <c r="I125" s="511">
        <v>30517.696093750001</v>
      </c>
      <c r="J125" s="511">
        <v>9</v>
      </c>
      <c r="K125" s="512">
        <v>274480.470703125</v>
      </c>
    </row>
    <row r="126" spans="1:11" ht="14.45" customHeight="1" x14ac:dyDescent="0.2">
      <c r="A126" s="506" t="s">
        <v>460</v>
      </c>
      <c r="B126" s="507" t="s">
        <v>461</v>
      </c>
      <c r="C126" s="508" t="s">
        <v>471</v>
      </c>
      <c r="D126" s="509" t="s">
        <v>472</v>
      </c>
      <c r="E126" s="508" t="s">
        <v>901</v>
      </c>
      <c r="F126" s="509" t="s">
        <v>902</v>
      </c>
      <c r="G126" s="508" t="s">
        <v>986</v>
      </c>
      <c r="H126" s="508" t="s">
        <v>987</v>
      </c>
      <c r="I126" s="511">
        <v>12850.2001953125</v>
      </c>
      <c r="J126" s="511">
        <v>3</v>
      </c>
      <c r="K126" s="512">
        <v>38550.6015625</v>
      </c>
    </row>
    <row r="127" spans="1:11" ht="14.45" customHeight="1" x14ac:dyDescent="0.2">
      <c r="A127" s="506" t="s">
        <v>460</v>
      </c>
      <c r="B127" s="507" t="s">
        <v>461</v>
      </c>
      <c r="C127" s="508" t="s">
        <v>471</v>
      </c>
      <c r="D127" s="509" t="s">
        <v>472</v>
      </c>
      <c r="E127" s="508" t="s">
        <v>901</v>
      </c>
      <c r="F127" s="509" t="s">
        <v>902</v>
      </c>
      <c r="G127" s="508" t="s">
        <v>988</v>
      </c>
      <c r="H127" s="508" t="s">
        <v>989</v>
      </c>
      <c r="I127" s="511">
        <v>233.236590976683</v>
      </c>
      <c r="J127" s="511">
        <v>5</v>
      </c>
      <c r="K127" s="512">
        <v>1166.1829548834151</v>
      </c>
    </row>
    <row r="128" spans="1:11" ht="14.45" customHeight="1" x14ac:dyDescent="0.2">
      <c r="A128" s="506" t="s">
        <v>460</v>
      </c>
      <c r="B128" s="507" t="s">
        <v>461</v>
      </c>
      <c r="C128" s="508" t="s">
        <v>471</v>
      </c>
      <c r="D128" s="509" t="s">
        <v>472</v>
      </c>
      <c r="E128" s="508" t="s">
        <v>901</v>
      </c>
      <c r="F128" s="509" t="s">
        <v>902</v>
      </c>
      <c r="G128" s="508" t="s">
        <v>990</v>
      </c>
      <c r="H128" s="508" t="s">
        <v>991</v>
      </c>
      <c r="I128" s="511">
        <v>242</v>
      </c>
      <c r="J128" s="511">
        <v>7</v>
      </c>
      <c r="K128" s="512">
        <v>1694</v>
      </c>
    </row>
    <row r="129" spans="1:11" ht="14.45" customHeight="1" x14ac:dyDescent="0.2">
      <c r="A129" s="506" t="s">
        <v>460</v>
      </c>
      <c r="B129" s="507" t="s">
        <v>461</v>
      </c>
      <c r="C129" s="508" t="s">
        <v>471</v>
      </c>
      <c r="D129" s="509" t="s">
        <v>472</v>
      </c>
      <c r="E129" s="508" t="s">
        <v>901</v>
      </c>
      <c r="F129" s="509" t="s">
        <v>902</v>
      </c>
      <c r="G129" s="508" t="s">
        <v>992</v>
      </c>
      <c r="H129" s="508" t="s">
        <v>993</v>
      </c>
      <c r="I129" s="511">
        <v>1827.010009765625</v>
      </c>
      <c r="J129" s="511">
        <v>1</v>
      </c>
      <c r="K129" s="512">
        <v>1827.010009765625</v>
      </c>
    </row>
    <row r="130" spans="1:11" ht="14.45" customHeight="1" x14ac:dyDescent="0.2">
      <c r="A130" s="506" t="s">
        <v>460</v>
      </c>
      <c r="B130" s="507" t="s">
        <v>461</v>
      </c>
      <c r="C130" s="508" t="s">
        <v>471</v>
      </c>
      <c r="D130" s="509" t="s">
        <v>472</v>
      </c>
      <c r="E130" s="508" t="s">
        <v>901</v>
      </c>
      <c r="F130" s="509" t="s">
        <v>902</v>
      </c>
      <c r="G130" s="508" t="s">
        <v>994</v>
      </c>
      <c r="H130" s="508" t="s">
        <v>995</v>
      </c>
      <c r="I130" s="511">
        <v>1276.550048828125</v>
      </c>
      <c r="J130" s="511">
        <v>14</v>
      </c>
      <c r="K130" s="512">
        <v>17871.7001953125</v>
      </c>
    </row>
    <row r="131" spans="1:11" ht="14.45" customHeight="1" x14ac:dyDescent="0.2">
      <c r="A131" s="506" t="s">
        <v>460</v>
      </c>
      <c r="B131" s="507" t="s">
        <v>461</v>
      </c>
      <c r="C131" s="508" t="s">
        <v>471</v>
      </c>
      <c r="D131" s="509" t="s">
        <v>472</v>
      </c>
      <c r="E131" s="508" t="s">
        <v>901</v>
      </c>
      <c r="F131" s="509" t="s">
        <v>902</v>
      </c>
      <c r="G131" s="508" t="s">
        <v>996</v>
      </c>
      <c r="H131" s="508" t="s">
        <v>997</v>
      </c>
      <c r="I131" s="511">
        <v>2891.89990234375</v>
      </c>
      <c r="J131" s="511">
        <v>1</v>
      </c>
      <c r="K131" s="512">
        <v>2891.89990234375</v>
      </c>
    </row>
    <row r="132" spans="1:11" ht="14.45" customHeight="1" x14ac:dyDescent="0.2">
      <c r="A132" s="506" t="s">
        <v>460</v>
      </c>
      <c r="B132" s="507" t="s">
        <v>461</v>
      </c>
      <c r="C132" s="508" t="s">
        <v>471</v>
      </c>
      <c r="D132" s="509" t="s">
        <v>472</v>
      </c>
      <c r="E132" s="508" t="s">
        <v>901</v>
      </c>
      <c r="F132" s="509" t="s">
        <v>902</v>
      </c>
      <c r="G132" s="508" t="s">
        <v>998</v>
      </c>
      <c r="H132" s="508" t="s">
        <v>999</v>
      </c>
      <c r="I132" s="511">
        <v>21029.80078125</v>
      </c>
      <c r="J132" s="511">
        <v>1</v>
      </c>
      <c r="K132" s="512">
        <v>21029.80078125</v>
      </c>
    </row>
    <row r="133" spans="1:11" ht="14.45" customHeight="1" x14ac:dyDescent="0.2">
      <c r="A133" s="506" t="s">
        <v>460</v>
      </c>
      <c r="B133" s="507" t="s">
        <v>461</v>
      </c>
      <c r="C133" s="508" t="s">
        <v>471</v>
      </c>
      <c r="D133" s="509" t="s">
        <v>472</v>
      </c>
      <c r="E133" s="508" t="s">
        <v>901</v>
      </c>
      <c r="F133" s="509" t="s">
        <v>902</v>
      </c>
      <c r="G133" s="508" t="s">
        <v>1000</v>
      </c>
      <c r="H133" s="508" t="s">
        <v>1001</v>
      </c>
      <c r="I133" s="511">
        <v>33307.809895833336</v>
      </c>
      <c r="J133" s="511">
        <v>3</v>
      </c>
      <c r="K133" s="512">
        <v>99923.4296875</v>
      </c>
    </row>
    <row r="134" spans="1:11" ht="14.45" customHeight="1" x14ac:dyDescent="0.2">
      <c r="A134" s="506" t="s">
        <v>460</v>
      </c>
      <c r="B134" s="507" t="s">
        <v>461</v>
      </c>
      <c r="C134" s="508" t="s">
        <v>471</v>
      </c>
      <c r="D134" s="509" t="s">
        <v>472</v>
      </c>
      <c r="E134" s="508" t="s">
        <v>901</v>
      </c>
      <c r="F134" s="509" t="s">
        <v>902</v>
      </c>
      <c r="G134" s="508" t="s">
        <v>1002</v>
      </c>
      <c r="H134" s="508" t="s">
        <v>1003</v>
      </c>
      <c r="I134" s="511">
        <v>339.1066151652023</v>
      </c>
      <c r="J134" s="511">
        <v>23</v>
      </c>
      <c r="K134" s="512">
        <v>7798.6702384434921</v>
      </c>
    </row>
    <row r="135" spans="1:11" ht="14.45" customHeight="1" x14ac:dyDescent="0.2">
      <c r="A135" s="506" t="s">
        <v>460</v>
      </c>
      <c r="B135" s="507" t="s">
        <v>461</v>
      </c>
      <c r="C135" s="508" t="s">
        <v>471</v>
      </c>
      <c r="D135" s="509" t="s">
        <v>472</v>
      </c>
      <c r="E135" s="508" t="s">
        <v>901</v>
      </c>
      <c r="F135" s="509" t="s">
        <v>902</v>
      </c>
      <c r="G135" s="508" t="s">
        <v>1004</v>
      </c>
      <c r="H135" s="508" t="s">
        <v>1005</v>
      </c>
      <c r="I135" s="511">
        <v>595.02661768595374</v>
      </c>
      <c r="J135" s="511">
        <v>210</v>
      </c>
      <c r="K135" s="512">
        <v>84014.740570068359</v>
      </c>
    </row>
    <row r="136" spans="1:11" ht="14.45" customHeight="1" x14ac:dyDescent="0.2">
      <c r="A136" s="506" t="s">
        <v>460</v>
      </c>
      <c r="B136" s="507" t="s">
        <v>461</v>
      </c>
      <c r="C136" s="508" t="s">
        <v>471</v>
      </c>
      <c r="D136" s="509" t="s">
        <v>472</v>
      </c>
      <c r="E136" s="508" t="s">
        <v>901</v>
      </c>
      <c r="F136" s="509" t="s">
        <v>902</v>
      </c>
      <c r="G136" s="508" t="s">
        <v>1006</v>
      </c>
      <c r="H136" s="508" t="s">
        <v>1007</v>
      </c>
      <c r="I136" s="511">
        <v>15553.5</v>
      </c>
      <c r="J136" s="511">
        <v>2</v>
      </c>
      <c r="K136" s="512">
        <v>31107</v>
      </c>
    </row>
    <row r="137" spans="1:11" ht="14.45" customHeight="1" x14ac:dyDescent="0.2">
      <c r="A137" s="506" t="s">
        <v>460</v>
      </c>
      <c r="B137" s="507" t="s">
        <v>461</v>
      </c>
      <c r="C137" s="508" t="s">
        <v>471</v>
      </c>
      <c r="D137" s="509" t="s">
        <v>472</v>
      </c>
      <c r="E137" s="508" t="s">
        <v>901</v>
      </c>
      <c r="F137" s="509" t="s">
        <v>902</v>
      </c>
      <c r="G137" s="508" t="s">
        <v>1006</v>
      </c>
      <c r="H137" s="508" t="s">
        <v>1008</v>
      </c>
      <c r="I137" s="511">
        <v>15554</v>
      </c>
      <c r="J137" s="511">
        <v>1</v>
      </c>
      <c r="K137" s="512">
        <v>15554</v>
      </c>
    </row>
    <row r="138" spans="1:11" ht="14.45" customHeight="1" x14ac:dyDescent="0.2">
      <c r="A138" s="506" t="s">
        <v>460</v>
      </c>
      <c r="B138" s="507" t="s">
        <v>461</v>
      </c>
      <c r="C138" s="508" t="s">
        <v>471</v>
      </c>
      <c r="D138" s="509" t="s">
        <v>472</v>
      </c>
      <c r="E138" s="508" t="s">
        <v>901</v>
      </c>
      <c r="F138" s="509" t="s">
        <v>902</v>
      </c>
      <c r="G138" s="508" t="s">
        <v>1009</v>
      </c>
      <c r="H138" s="508" t="s">
        <v>1010</v>
      </c>
      <c r="I138" s="511">
        <v>24809.83984375</v>
      </c>
      <c r="J138" s="511">
        <v>2</v>
      </c>
      <c r="K138" s="512">
        <v>49619.6796875</v>
      </c>
    </row>
    <row r="139" spans="1:11" ht="14.45" customHeight="1" x14ac:dyDescent="0.2">
      <c r="A139" s="506" t="s">
        <v>460</v>
      </c>
      <c r="B139" s="507" t="s">
        <v>461</v>
      </c>
      <c r="C139" s="508" t="s">
        <v>471</v>
      </c>
      <c r="D139" s="509" t="s">
        <v>472</v>
      </c>
      <c r="E139" s="508" t="s">
        <v>901</v>
      </c>
      <c r="F139" s="509" t="s">
        <v>902</v>
      </c>
      <c r="G139" s="508" t="s">
        <v>1011</v>
      </c>
      <c r="H139" s="508" t="s">
        <v>1012</v>
      </c>
      <c r="I139" s="511">
        <v>21392.80078125</v>
      </c>
      <c r="J139" s="511">
        <v>1</v>
      </c>
      <c r="K139" s="512">
        <v>21392.80078125</v>
      </c>
    </row>
    <row r="140" spans="1:11" ht="14.45" customHeight="1" x14ac:dyDescent="0.2">
      <c r="A140" s="506" t="s">
        <v>460</v>
      </c>
      <c r="B140" s="507" t="s">
        <v>461</v>
      </c>
      <c r="C140" s="508" t="s">
        <v>471</v>
      </c>
      <c r="D140" s="509" t="s">
        <v>472</v>
      </c>
      <c r="E140" s="508" t="s">
        <v>901</v>
      </c>
      <c r="F140" s="509" t="s">
        <v>902</v>
      </c>
      <c r="G140" s="508" t="s">
        <v>1013</v>
      </c>
      <c r="H140" s="508" t="s">
        <v>1014</v>
      </c>
      <c r="I140" s="511">
        <v>8869.2998046875</v>
      </c>
      <c r="J140" s="511">
        <v>1</v>
      </c>
      <c r="K140" s="512">
        <v>8869.2998046875</v>
      </c>
    </row>
    <row r="141" spans="1:11" ht="14.45" customHeight="1" x14ac:dyDescent="0.2">
      <c r="A141" s="506" t="s">
        <v>460</v>
      </c>
      <c r="B141" s="507" t="s">
        <v>461</v>
      </c>
      <c r="C141" s="508" t="s">
        <v>471</v>
      </c>
      <c r="D141" s="509" t="s">
        <v>472</v>
      </c>
      <c r="E141" s="508" t="s">
        <v>901</v>
      </c>
      <c r="F141" s="509" t="s">
        <v>902</v>
      </c>
      <c r="G141" s="508" t="s">
        <v>1015</v>
      </c>
      <c r="H141" s="508" t="s">
        <v>1016</v>
      </c>
      <c r="I141" s="511">
        <v>8929.7998046875</v>
      </c>
      <c r="J141" s="511">
        <v>1</v>
      </c>
      <c r="K141" s="512">
        <v>8929.7998046875</v>
      </c>
    </row>
    <row r="142" spans="1:11" ht="14.45" customHeight="1" x14ac:dyDescent="0.2">
      <c r="A142" s="506" t="s">
        <v>460</v>
      </c>
      <c r="B142" s="507" t="s">
        <v>461</v>
      </c>
      <c r="C142" s="508" t="s">
        <v>471</v>
      </c>
      <c r="D142" s="509" t="s">
        <v>472</v>
      </c>
      <c r="E142" s="508" t="s">
        <v>901</v>
      </c>
      <c r="F142" s="509" t="s">
        <v>902</v>
      </c>
      <c r="G142" s="508" t="s">
        <v>1017</v>
      </c>
      <c r="H142" s="508" t="s">
        <v>1018</v>
      </c>
      <c r="I142" s="511">
        <v>800.45821218352739</v>
      </c>
      <c r="J142" s="511">
        <v>2</v>
      </c>
      <c r="K142" s="512">
        <v>1600.9164243670548</v>
      </c>
    </row>
    <row r="143" spans="1:11" ht="14.45" customHeight="1" x14ac:dyDescent="0.2">
      <c r="A143" s="506" t="s">
        <v>460</v>
      </c>
      <c r="B143" s="507" t="s">
        <v>461</v>
      </c>
      <c r="C143" s="508" t="s">
        <v>471</v>
      </c>
      <c r="D143" s="509" t="s">
        <v>472</v>
      </c>
      <c r="E143" s="508" t="s">
        <v>901</v>
      </c>
      <c r="F143" s="509" t="s">
        <v>902</v>
      </c>
      <c r="G143" s="508" t="s">
        <v>1019</v>
      </c>
      <c r="H143" s="508" t="s">
        <v>1020</v>
      </c>
      <c r="I143" s="511">
        <v>358.59094511822076</v>
      </c>
      <c r="J143" s="511">
        <v>11</v>
      </c>
      <c r="K143" s="512">
        <v>3944.5003963004283</v>
      </c>
    </row>
    <row r="144" spans="1:11" ht="14.45" customHeight="1" x14ac:dyDescent="0.2">
      <c r="A144" s="506" t="s">
        <v>460</v>
      </c>
      <c r="B144" s="507" t="s">
        <v>461</v>
      </c>
      <c r="C144" s="508" t="s">
        <v>471</v>
      </c>
      <c r="D144" s="509" t="s">
        <v>472</v>
      </c>
      <c r="E144" s="508" t="s">
        <v>901</v>
      </c>
      <c r="F144" s="509" t="s">
        <v>902</v>
      </c>
      <c r="G144" s="508" t="s">
        <v>1021</v>
      </c>
      <c r="H144" s="508" t="s">
        <v>1022</v>
      </c>
      <c r="I144" s="511">
        <v>211.413330078125</v>
      </c>
      <c r="J144" s="511">
        <v>15</v>
      </c>
      <c r="K144" s="512">
        <v>3171.1800537109375</v>
      </c>
    </row>
    <row r="145" spans="1:11" ht="14.45" customHeight="1" x14ac:dyDescent="0.2">
      <c r="A145" s="506" t="s">
        <v>460</v>
      </c>
      <c r="B145" s="507" t="s">
        <v>461</v>
      </c>
      <c r="C145" s="508" t="s">
        <v>471</v>
      </c>
      <c r="D145" s="509" t="s">
        <v>472</v>
      </c>
      <c r="E145" s="508" t="s">
        <v>901</v>
      </c>
      <c r="F145" s="509" t="s">
        <v>902</v>
      </c>
      <c r="G145" s="508" t="s">
        <v>1023</v>
      </c>
      <c r="H145" s="508" t="s">
        <v>1024</v>
      </c>
      <c r="I145" s="511">
        <v>3489.14990234375</v>
      </c>
      <c r="J145" s="511">
        <v>1</v>
      </c>
      <c r="K145" s="512">
        <v>3489.14990234375</v>
      </c>
    </row>
    <row r="146" spans="1:11" ht="14.45" customHeight="1" x14ac:dyDescent="0.2">
      <c r="A146" s="506" t="s">
        <v>460</v>
      </c>
      <c r="B146" s="507" t="s">
        <v>461</v>
      </c>
      <c r="C146" s="508" t="s">
        <v>471</v>
      </c>
      <c r="D146" s="509" t="s">
        <v>472</v>
      </c>
      <c r="E146" s="508" t="s">
        <v>901</v>
      </c>
      <c r="F146" s="509" t="s">
        <v>902</v>
      </c>
      <c r="G146" s="508" t="s">
        <v>1025</v>
      </c>
      <c r="H146" s="508" t="s">
        <v>1026</v>
      </c>
      <c r="I146" s="511">
        <v>3489.159912109375</v>
      </c>
      <c r="J146" s="511">
        <v>1</v>
      </c>
      <c r="K146" s="512">
        <v>3489.159912109375</v>
      </c>
    </row>
    <row r="147" spans="1:11" ht="14.45" customHeight="1" x14ac:dyDescent="0.2">
      <c r="A147" s="506" t="s">
        <v>460</v>
      </c>
      <c r="B147" s="507" t="s">
        <v>461</v>
      </c>
      <c r="C147" s="508" t="s">
        <v>471</v>
      </c>
      <c r="D147" s="509" t="s">
        <v>472</v>
      </c>
      <c r="E147" s="508" t="s">
        <v>901</v>
      </c>
      <c r="F147" s="509" t="s">
        <v>902</v>
      </c>
      <c r="G147" s="508" t="s">
        <v>1027</v>
      </c>
      <c r="H147" s="508" t="s">
        <v>1028</v>
      </c>
      <c r="I147" s="511">
        <v>605</v>
      </c>
      <c r="J147" s="511">
        <v>1</v>
      </c>
      <c r="K147" s="512">
        <v>605</v>
      </c>
    </row>
    <row r="148" spans="1:11" ht="14.45" customHeight="1" x14ac:dyDescent="0.2">
      <c r="A148" s="506" t="s">
        <v>460</v>
      </c>
      <c r="B148" s="507" t="s">
        <v>461</v>
      </c>
      <c r="C148" s="508" t="s">
        <v>471</v>
      </c>
      <c r="D148" s="509" t="s">
        <v>472</v>
      </c>
      <c r="E148" s="508" t="s">
        <v>901</v>
      </c>
      <c r="F148" s="509" t="s">
        <v>902</v>
      </c>
      <c r="G148" s="508" t="s">
        <v>1029</v>
      </c>
      <c r="H148" s="508" t="s">
        <v>1030</v>
      </c>
      <c r="I148" s="511">
        <v>605</v>
      </c>
      <c r="J148" s="511">
        <v>1</v>
      </c>
      <c r="K148" s="512">
        <v>605</v>
      </c>
    </row>
    <row r="149" spans="1:11" ht="14.45" customHeight="1" x14ac:dyDescent="0.2">
      <c r="A149" s="506" t="s">
        <v>460</v>
      </c>
      <c r="B149" s="507" t="s">
        <v>461</v>
      </c>
      <c r="C149" s="508" t="s">
        <v>471</v>
      </c>
      <c r="D149" s="509" t="s">
        <v>472</v>
      </c>
      <c r="E149" s="508" t="s">
        <v>901</v>
      </c>
      <c r="F149" s="509" t="s">
        <v>902</v>
      </c>
      <c r="G149" s="508" t="s">
        <v>1031</v>
      </c>
      <c r="H149" s="508" t="s">
        <v>1032</v>
      </c>
      <c r="I149" s="511">
        <v>7647.2001953125</v>
      </c>
      <c r="J149" s="511">
        <v>1</v>
      </c>
      <c r="K149" s="512">
        <v>7647.2001953125</v>
      </c>
    </row>
    <row r="150" spans="1:11" ht="14.45" customHeight="1" x14ac:dyDescent="0.2">
      <c r="A150" s="506" t="s">
        <v>460</v>
      </c>
      <c r="B150" s="507" t="s">
        <v>461</v>
      </c>
      <c r="C150" s="508" t="s">
        <v>471</v>
      </c>
      <c r="D150" s="509" t="s">
        <v>472</v>
      </c>
      <c r="E150" s="508" t="s">
        <v>901</v>
      </c>
      <c r="F150" s="509" t="s">
        <v>902</v>
      </c>
      <c r="G150" s="508" t="s">
        <v>1033</v>
      </c>
      <c r="H150" s="508" t="s">
        <v>1034</v>
      </c>
      <c r="I150" s="511">
        <v>7647.2001953125</v>
      </c>
      <c r="J150" s="511">
        <v>1</v>
      </c>
      <c r="K150" s="512">
        <v>7647.2001953125</v>
      </c>
    </row>
    <row r="151" spans="1:11" ht="14.45" customHeight="1" x14ac:dyDescent="0.2">
      <c r="A151" s="506" t="s">
        <v>460</v>
      </c>
      <c r="B151" s="507" t="s">
        <v>461</v>
      </c>
      <c r="C151" s="508" t="s">
        <v>471</v>
      </c>
      <c r="D151" s="509" t="s">
        <v>472</v>
      </c>
      <c r="E151" s="508" t="s">
        <v>901</v>
      </c>
      <c r="F151" s="509" t="s">
        <v>902</v>
      </c>
      <c r="G151" s="508" t="s">
        <v>1035</v>
      </c>
      <c r="H151" s="508" t="s">
        <v>1036</v>
      </c>
      <c r="I151" s="511">
        <v>7332.7099609375</v>
      </c>
      <c r="J151" s="511">
        <v>1</v>
      </c>
      <c r="K151" s="512">
        <v>7332.7099609375</v>
      </c>
    </row>
    <row r="152" spans="1:11" ht="14.45" customHeight="1" x14ac:dyDescent="0.2">
      <c r="A152" s="506" t="s">
        <v>460</v>
      </c>
      <c r="B152" s="507" t="s">
        <v>461</v>
      </c>
      <c r="C152" s="508" t="s">
        <v>471</v>
      </c>
      <c r="D152" s="509" t="s">
        <v>472</v>
      </c>
      <c r="E152" s="508" t="s">
        <v>901</v>
      </c>
      <c r="F152" s="509" t="s">
        <v>902</v>
      </c>
      <c r="G152" s="508" t="s">
        <v>1037</v>
      </c>
      <c r="H152" s="508" t="s">
        <v>1038</v>
      </c>
      <c r="I152" s="511">
        <v>43130.939453125</v>
      </c>
      <c r="J152" s="511">
        <v>2</v>
      </c>
      <c r="K152" s="512">
        <v>86261.87890625</v>
      </c>
    </row>
    <row r="153" spans="1:11" ht="14.45" customHeight="1" x14ac:dyDescent="0.2">
      <c r="A153" s="506" t="s">
        <v>460</v>
      </c>
      <c r="B153" s="507" t="s">
        <v>461</v>
      </c>
      <c r="C153" s="508" t="s">
        <v>471</v>
      </c>
      <c r="D153" s="509" t="s">
        <v>472</v>
      </c>
      <c r="E153" s="508" t="s">
        <v>901</v>
      </c>
      <c r="F153" s="509" t="s">
        <v>902</v>
      </c>
      <c r="G153" s="508" t="s">
        <v>1039</v>
      </c>
      <c r="H153" s="508" t="s">
        <v>1040</v>
      </c>
      <c r="I153" s="511">
        <v>15294.400390625</v>
      </c>
      <c r="J153" s="511">
        <v>1</v>
      </c>
      <c r="K153" s="512">
        <v>15294.400390625</v>
      </c>
    </row>
    <row r="154" spans="1:11" ht="14.45" customHeight="1" x14ac:dyDescent="0.2">
      <c r="A154" s="506" t="s">
        <v>460</v>
      </c>
      <c r="B154" s="507" t="s">
        <v>461</v>
      </c>
      <c r="C154" s="508" t="s">
        <v>471</v>
      </c>
      <c r="D154" s="509" t="s">
        <v>472</v>
      </c>
      <c r="E154" s="508" t="s">
        <v>901</v>
      </c>
      <c r="F154" s="509" t="s">
        <v>902</v>
      </c>
      <c r="G154" s="508" t="s">
        <v>1041</v>
      </c>
      <c r="H154" s="508" t="s">
        <v>1042</v>
      </c>
      <c r="I154" s="511">
        <v>15089.6103515625</v>
      </c>
      <c r="J154" s="511">
        <v>1</v>
      </c>
      <c r="K154" s="512">
        <v>15089.6103515625</v>
      </c>
    </row>
    <row r="155" spans="1:11" ht="14.45" customHeight="1" x14ac:dyDescent="0.2">
      <c r="A155" s="506" t="s">
        <v>460</v>
      </c>
      <c r="B155" s="507" t="s">
        <v>461</v>
      </c>
      <c r="C155" s="508" t="s">
        <v>471</v>
      </c>
      <c r="D155" s="509" t="s">
        <v>472</v>
      </c>
      <c r="E155" s="508" t="s">
        <v>901</v>
      </c>
      <c r="F155" s="509" t="s">
        <v>902</v>
      </c>
      <c r="G155" s="508" t="s">
        <v>1043</v>
      </c>
      <c r="H155" s="508" t="s">
        <v>1044</v>
      </c>
      <c r="I155" s="511">
        <v>30588.80078125</v>
      </c>
      <c r="J155" s="511">
        <v>1</v>
      </c>
      <c r="K155" s="512">
        <v>30588.80078125</v>
      </c>
    </row>
    <row r="156" spans="1:11" ht="14.45" customHeight="1" x14ac:dyDescent="0.2">
      <c r="A156" s="506" t="s">
        <v>460</v>
      </c>
      <c r="B156" s="507" t="s">
        <v>461</v>
      </c>
      <c r="C156" s="508" t="s">
        <v>471</v>
      </c>
      <c r="D156" s="509" t="s">
        <v>472</v>
      </c>
      <c r="E156" s="508" t="s">
        <v>901</v>
      </c>
      <c r="F156" s="509" t="s">
        <v>902</v>
      </c>
      <c r="G156" s="508" t="s">
        <v>1045</v>
      </c>
      <c r="H156" s="508" t="s">
        <v>1046</v>
      </c>
      <c r="I156" s="511">
        <v>15068.558430989584</v>
      </c>
      <c r="J156" s="511">
        <v>6</v>
      </c>
      <c r="K156" s="512">
        <v>90411.3505859375</v>
      </c>
    </row>
    <row r="157" spans="1:11" ht="14.45" customHeight="1" x14ac:dyDescent="0.2">
      <c r="A157" s="506" t="s">
        <v>460</v>
      </c>
      <c r="B157" s="507" t="s">
        <v>461</v>
      </c>
      <c r="C157" s="508" t="s">
        <v>471</v>
      </c>
      <c r="D157" s="509" t="s">
        <v>472</v>
      </c>
      <c r="E157" s="508" t="s">
        <v>901</v>
      </c>
      <c r="F157" s="509" t="s">
        <v>902</v>
      </c>
      <c r="G157" s="508" t="s">
        <v>1047</v>
      </c>
      <c r="H157" s="508" t="s">
        <v>1048</v>
      </c>
      <c r="I157" s="511">
        <v>7593.065185546875</v>
      </c>
      <c r="J157" s="511">
        <v>2</v>
      </c>
      <c r="K157" s="512">
        <v>15186.13037109375</v>
      </c>
    </row>
    <row r="158" spans="1:11" ht="14.45" customHeight="1" x14ac:dyDescent="0.2">
      <c r="A158" s="506" t="s">
        <v>460</v>
      </c>
      <c r="B158" s="507" t="s">
        <v>461</v>
      </c>
      <c r="C158" s="508" t="s">
        <v>471</v>
      </c>
      <c r="D158" s="509" t="s">
        <v>472</v>
      </c>
      <c r="E158" s="508" t="s">
        <v>901</v>
      </c>
      <c r="F158" s="509" t="s">
        <v>902</v>
      </c>
      <c r="G158" s="508" t="s">
        <v>1049</v>
      </c>
      <c r="H158" s="508" t="s">
        <v>1050</v>
      </c>
      <c r="I158" s="511">
        <v>7593.065185546875</v>
      </c>
      <c r="J158" s="511">
        <v>2</v>
      </c>
      <c r="K158" s="512">
        <v>15186.13037109375</v>
      </c>
    </row>
    <row r="159" spans="1:11" ht="14.45" customHeight="1" x14ac:dyDescent="0.2">
      <c r="A159" s="506" t="s">
        <v>460</v>
      </c>
      <c r="B159" s="507" t="s">
        <v>461</v>
      </c>
      <c r="C159" s="508" t="s">
        <v>471</v>
      </c>
      <c r="D159" s="509" t="s">
        <v>472</v>
      </c>
      <c r="E159" s="508" t="s">
        <v>901</v>
      </c>
      <c r="F159" s="509" t="s">
        <v>902</v>
      </c>
      <c r="G159" s="508" t="s">
        <v>1051</v>
      </c>
      <c r="H159" s="508" t="s">
        <v>1052</v>
      </c>
      <c r="I159" s="511">
        <v>29330.830078125</v>
      </c>
      <c r="J159" s="511">
        <v>1</v>
      </c>
      <c r="K159" s="512">
        <v>29330.830078125</v>
      </c>
    </row>
    <row r="160" spans="1:11" ht="14.45" customHeight="1" x14ac:dyDescent="0.2">
      <c r="A160" s="506" t="s">
        <v>460</v>
      </c>
      <c r="B160" s="507" t="s">
        <v>461</v>
      </c>
      <c r="C160" s="508" t="s">
        <v>471</v>
      </c>
      <c r="D160" s="509" t="s">
        <v>472</v>
      </c>
      <c r="E160" s="508" t="s">
        <v>901</v>
      </c>
      <c r="F160" s="509" t="s">
        <v>902</v>
      </c>
      <c r="G160" s="508" t="s">
        <v>1053</v>
      </c>
      <c r="H160" s="508" t="s">
        <v>1054</v>
      </c>
      <c r="I160" s="511">
        <v>15127.83984375</v>
      </c>
      <c r="J160" s="511">
        <v>1</v>
      </c>
      <c r="K160" s="512">
        <v>15127.83984375</v>
      </c>
    </row>
    <row r="161" spans="1:11" ht="14.45" customHeight="1" x14ac:dyDescent="0.2">
      <c r="A161" s="506" t="s">
        <v>460</v>
      </c>
      <c r="B161" s="507" t="s">
        <v>461</v>
      </c>
      <c r="C161" s="508" t="s">
        <v>471</v>
      </c>
      <c r="D161" s="509" t="s">
        <v>472</v>
      </c>
      <c r="E161" s="508" t="s">
        <v>901</v>
      </c>
      <c r="F161" s="509" t="s">
        <v>902</v>
      </c>
      <c r="G161" s="508" t="s">
        <v>1055</v>
      </c>
      <c r="H161" s="508" t="s">
        <v>1056</v>
      </c>
      <c r="I161" s="511">
        <v>13938.2099609375</v>
      </c>
      <c r="J161" s="511">
        <v>1</v>
      </c>
      <c r="K161" s="512">
        <v>13938.2099609375</v>
      </c>
    </row>
    <row r="162" spans="1:11" ht="14.45" customHeight="1" x14ac:dyDescent="0.2">
      <c r="A162" s="506" t="s">
        <v>460</v>
      </c>
      <c r="B162" s="507" t="s">
        <v>461</v>
      </c>
      <c r="C162" s="508" t="s">
        <v>471</v>
      </c>
      <c r="D162" s="509" t="s">
        <v>472</v>
      </c>
      <c r="E162" s="508" t="s">
        <v>901</v>
      </c>
      <c r="F162" s="509" t="s">
        <v>902</v>
      </c>
      <c r="G162" s="508" t="s">
        <v>1057</v>
      </c>
      <c r="H162" s="508" t="s">
        <v>1058</v>
      </c>
      <c r="I162" s="511">
        <v>7647.2001953125</v>
      </c>
      <c r="J162" s="511">
        <v>1</v>
      </c>
      <c r="K162" s="512">
        <v>7647.2001953125</v>
      </c>
    </row>
    <row r="163" spans="1:11" ht="14.45" customHeight="1" x14ac:dyDescent="0.2">
      <c r="A163" s="506" t="s">
        <v>460</v>
      </c>
      <c r="B163" s="507" t="s">
        <v>461</v>
      </c>
      <c r="C163" s="508" t="s">
        <v>471</v>
      </c>
      <c r="D163" s="509" t="s">
        <v>472</v>
      </c>
      <c r="E163" s="508" t="s">
        <v>901</v>
      </c>
      <c r="F163" s="509" t="s">
        <v>902</v>
      </c>
      <c r="G163" s="508" t="s">
        <v>1059</v>
      </c>
      <c r="H163" s="508" t="s">
        <v>1060</v>
      </c>
      <c r="I163" s="511">
        <v>15173.386881510416</v>
      </c>
      <c r="J163" s="511">
        <v>6</v>
      </c>
      <c r="K163" s="512">
        <v>91040.3212890625</v>
      </c>
    </row>
    <row r="164" spans="1:11" ht="14.45" customHeight="1" x14ac:dyDescent="0.2">
      <c r="A164" s="506" t="s">
        <v>460</v>
      </c>
      <c r="B164" s="507" t="s">
        <v>461</v>
      </c>
      <c r="C164" s="508" t="s">
        <v>471</v>
      </c>
      <c r="D164" s="509" t="s">
        <v>472</v>
      </c>
      <c r="E164" s="508" t="s">
        <v>901</v>
      </c>
      <c r="F164" s="509" t="s">
        <v>902</v>
      </c>
      <c r="G164" s="508" t="s">
        <v>1061</v>
      </c>
      <c r="H164" s="508" t="s">
        <v>1062</v>
      </c>
      <c r="I164" s="511">
        <v>7489.955078125</v>
      </c>
      <c r="J164" s="511">
        <v>2</v>
      </c>
      <c r="K164" s="512">
        <v>14979.91015625</v>
      </c>
    </row>
    <row r="165" spans="1:11" ht="14.45" customHeight="1" x14ac:dyDescent="0.2">
      <c r="A165" s="506" t="s">
        <v>460</v>
      </c>
      <c r="B165" s="507" t="s">
        <v>461</v>
      </c>
      <c r="C165" s="508" t="s">
        <v>471</v>
      </c>
      <c r="D165" s="509" t="s">
        <v>472</v>
      </c>
      <c r="E165" s="508" t="s">
        <v>901</v>
      </c>
      <c r="F165" s="509" t="s">
        <v>902</v>
      </c>
      <c r="G165" s="508" t="s">
        <v>1063</v>
      </c>
      <c r="H165" s="508" t="s">
        <v>1064</v>
      </c>
      <c r="I165" s="511">
        <v>14665.419921875</v>
      </c>
      <c r="J165" s="511">
        <v>1</v>
      </c>
      <c r="K165" s="512">
        <v>14665.419921875</v>
      </c>
    </row>
    <row r="166" spans="1:11" ht="14.45" customHeight="1" x14ac:dyDescent="0.2">
      <c r="A166" s="506" t="s">
        <v>460</v>
      </c>
      <c r="B166" s="507" t="s">
        <v>461</v>
      </c>
      <c r="C166" s="508" t="s">
        <v>471</v>
      </c>
      <c r="D166" s="509" t="s">
        <v>472</v>
      </c>
      <c r="E166" s="508" t="s">
        <v>901</v>
      </c>
      <c r="F166" s="509" t="s">
        <v>902</v>
      </c>
      <c r="G166" s="508" t="s">
        <v>1065</v>
      </c>
      <c r="H166" s="508" t="s">
        <v>1066</v>
      </c>
      <c r="I166" s="511">
        <v>7593.065185546875</v>
      </c>
      <c r="J166" s="511">
        <v>2</v>
      </c>
      <c r="K166" s="512">
        <v>15186.13037109375</v>
      </c>
    </row>
    <row r="167" spans="1:11" ht="14.45" customHeight="1" x14ac:dyDescent="0.2">
      <c r="A167" s="506" t="s">
        <v>460</v>
      </c>
      <c r="B167" s="507" t="s">
        <v>461</v>
      </c>
      <c r="C167" s="508" t="s">
        <v>471</v>
      </c>
      <c r="D167" s="509" t="s">
        <v>472</v>
      </c>
      <c r="E167" s="508" t="s">
        <v>901</v>
      </c>
      <c r="F167" s="509" t="s">
        <v>902</v>
      </c>
      <c r="G167" s="508" t="s">
        <v>1067</v>
      </c>
      <c r="H167" s="508" t="s">
        <v>1068</v>
      </c>
      <c r="I167" s="511">
        <v>7530.10986328125</v>
      </c>
      <c r="J167" s="511">
        <v>1</v>
      </c>
      <c r="K167" s="512">
        <v>7530.10986328125</v>
      </c>
    </row>
    <row r="168" spans="1:11" ht="14.45" customHeight="1" x14ac:dyDescent="0.2">
      <c r="A168" s="506" t="s">
        <v>460</v>
      </c>
      <c r="B168" s="507" t="s">
        <v>461</v>
      </c>
      <c r="C168" s="508" t="s">
        <v>471</v>
      </c>
      <c r="D168" s="509" t="s">
        <v>472</v>
      </c>
      <c r="E168" s="508" t="s">
        <v>901</v>
      </c>
      <c r="F168" s="509" t="s">
        <v>902</v>
      </c>
      <c r="G168" s="508" t="s">
        <v>1069</v>
      </c>
      <c r="H168" s="508" t="s">
        <v>1070</v>
      </c>
      <c r="I168" s="511">
        <v>7563.93017578125</v>
      </c>
      <c r="J168" s="511">
        <v>1</v>
      </c>
      <c r="K168" s="512">
        <v>7563.93017578125</v>
      </c>
    </row>
    <row r="169" spans="1:11" ht="14.45" customHeight="1" x14ac:dyDescent="0.2">
      <c r="A169" s="506" t="s">
        <v>460</v>
      </c>
      <c r="B169" s="507" t="s">
        <v>461</v>
      </c>
      <c r="C169" s="508" t="s">
        <v>471</v>
      </c>
      <c r="D169" s="509" t="s">
        <v>472</v>
      </c>
      <c r="E169" s="508" t="s">
        <v>901</v>
      </c>
      <c r="F169" s="509" t="s">
        <v>902</v>
      </c>
      <c r="G169" s="508" t="s">
        <v>1071</v>
      </c>
      <c r="H169" s="508" t="s">
        <v>1072</v>
      </c>
      <c r="I169" s="511">
        <v>7647.2001953125</v>
      </c>
      <c r="J169" s="511">
        <v>1</v>
      </c>
      <c r="K169" s="512">
        <v>7647.2001953125</v>
      </c>
    </row>
    <row r="170" spans="1:11" ht="14.45" customHeight="1" x14ac:dyDescent="0.2">
      <c r="A170" s="506" t="s">
        <v>460</v>
      </c>
      <c r="B170" s="507" t="s">
        <v>461</v>
      </c>
      <c r="C170" s="508" t="s">
        <v>471</v>
      </c>
      <c r="D170" s="509" t="s">
        <v>472</v>
      </c>
      <c r="E170" s="508" t="s">
        <v>901</v>
      </c>
      <c r="F170" s="509" t="s">
        <v>902</v>
      </c>
      <c r="G170" s="508" t="s">
        <v>1073</v>
      </c>
      <c r="H170" s="508" t="s">
        <v>1074</v>
      </c>
      <c r="I170" s="511">
        <v>7647.2001953125</v>
      </c>
      <c r="J170" s="511">
        <v>1</v>
      </c>
      <c r="K170" s="512">
        <v>7647.2001953125</v>
      </c>
    </row>
    <row r="171" spans="1:11" ht="14.45" customHeight="1" x14ac:dyDescent="0.2">
      <c r="A171" s="506" t="s">
        <v>460</v>
      </c>
      <c r="B171" s="507" t="s">
        <v>461</v>
      </c>
      <c r="C171" s="508" t="s">
        <v>471</v>
      </c>
      <c r="D171" s="509" t="s">
        <v>472</v>
      </c>
      <c r="E171" s="508" t="s">
        <v>901</v>
      </c>
      <c r="F171" s="509" t="s">
        <v>902</v>
      </c>
      <c r="G171" s="508" t="s">
        <v>1075</v>
      </c>
      <c r="H171" s="508" t="s">
        <v>1076</v>
      </c>
      <c r="I171" s="511">
        <v>7544.81005859375</v>
      </c>
      <c r="J171" s="511">
        <v>1</v>
      </c>
      <c r="K171" s="512">
        <v>7544.81005859375</v>
      </c>
    </row>
    <row r="172" spans="1:11" ht="14.45" customHeight="1" x14ac:dyDescent="0.2">
      <c r="A172" s="506" t="s">
        <v>460</v>
      </c>
      <c r="B172" s="507" t="s">
        <v>461</v>
      </c>
      <c r="C172" s="508" t="s">
        <v>471</v>
      </c>
      <c r="D172" s="509" t="s">
        <v>472</v>
      </c>
      <c r="E172" s="508" t="s">
        <v>901</v>
      </c>
      <c r="F172" s="509" t="s">
        <v>902</v>
      </c>
      <c r="G172" s="508" t="s">
        <v>1077</v>
      </c>
      <c r="H172" s="508" t="s">
        <v>1078</v>
      </c>
      <c r="I172" s="511">
        <v>7647.2001953125</v>
      </c>
      <c r="J172" s="511">
        <v>1</v>
      </c>
      <c r="K172" s="512">
        <v>7647.2001953125</v>
      </c>
    </row>
    <row r="173" spans="1:11" ht="14.45" customHeight="1" x14ac:dyDescent="0.2">
      <c r="A173" s="506" t="s">
        <v>460</v>
      </c>
      <c r="B173" s="507" t="s">
        <v>461</v>
      </c>
      <c r="C173" s="508" t="s">
        <v>471</v>
      </c>
      <c r="D173" s="509" t="s">
        <v>472</v>
      </c>
      <c r="E173" s="508" t="s">
        <v>901</v>
      </c>
      <c r="F173" s="509" t="s">
        <v>902</v>
      </c>
      <c r="G173" s="508" t="s">
        <v>1079</v>
      </c>
      <c r="H173" s="508" t="s">
        <v>1080</v>
      </c>
      <c r="I173" s="511">
        <v>7530.10986328125</v>
      </c>
      <c r="J173" s="511">
        <v>1</v>
      </c>
      <c r="K173" s="512">
        <v>7530.10986328125</v>
      </c>
    </row>
    <row r="174" spans="1:11" ht="14.45" customHeight="1" x14ac:dyDescent="0.2">
      <c r="A174" s="506" t="s">
        <v>460</v>
      </c>
      <c r="B174" s="507" t="s">
        <v>461</v>
      </c>
      <c r="C174" s="508" t="s">
        <v>471</v>
      </c>
      <c r="D174" s="509" t="s">
        <v>472</v>
      </c>
      <c r="E174" s="508" t="s">
        <v>901</v>
      </c>
      <c r="F174" s="509" t="s">
        <v>902</v>
      </c>
      <c r="G174" s="508" t="s">
        <v>1081</v>
      </c>
      <c r="H174" s="508" t="s">
        <v>1082</v>
      </c>
      <c r="I174" s="511">
        <v>30372.255859375</v>
      </c>
      <c r="J174" s="511">
        <v>2</v>
      </c>
      <c r="K174" s="512">
        <v>60744.51171875</v>
      </c>
    </row>
    <row r="175" spans="1:11" ht="14.45" customHeight="1" x14ac:dyDescent="0.2">
      <c r="A175" s="506" t="s">
        <v>460</v>
      </c>
      <c r="B175" s="507" t="s">
        <v>461</v>
      </c>
      <c r="C175" s="508" t="s">
        <v>471</v>
      </c>
      <c r="D175" s="509" t="s">
        <v>472</v>
      </c>
      <c r="E175" s="508" t="s">
        <v>901</v>
      </c>
      <c r="F175" s="509" t="s">
        <v>902</v>
      </c>
      <c r="G175" s="508" t="s">
        <v>1083</v>
      </c>
      <c r="H175" s="508" t="s">
        <v>1084</v>
      </c>
      <c r="I175" s="511">
        <v>7489.955078125</v>
      </c>
      <c r="J175" s="511">
        <v>2</v>
      </c>
      <c r="K175" s="512">
        <v>14979.91015625</v>
      </c>
    </row>
    <row r="176" spans="1:11" ht="14.45" customHeight="1" x14ac:dyDescent="0.2">
      <c r="A176" s="506" t="s">
        <v>460</v>
      </c>
      <c r="B176" s="507" t="s">
        <v>461</v>
      </c>
      <c r="C176" s="508" t="s">
        <v>471</v>
      </c>
      <c r="D176" s="509" t="s">
        <v>472</v>
      </c>
      <c r="E176" s="508" t="s">
        <v>901</v>
      </c>
      <c r="F176" s="509" t="s">
        <v>902</v>
      </c>
      <c r="G176" s="508" t="s">
        <v>1085</v>
      </c>
      <c r="H176" s="508" t="s">
        <v>1086</v>
      </c>
      <c r="I176" s="511">
        <v>7332.7099609375</v>
      </c>
      <c r="J176" s="511">
        <v>1</v>
      </c>
      <c r="K176" s="512">
        <v>7332.7099609375</v>
      </c>
    </row>
    <row r="177" spans="1:11" ht="14.45" customHeight="1" x14ac:dyDescent="0.2">
      <c r="A177" s="506" t="s">
        <v>460</v>
      </c>
      <c r="B177" s="507" t="s">
        <v>461</v>
      </c>
      <c r="C177" s="508" t="s">
        <v>471</v>
      </c>
      <c r="D177" s="509" t="s">
        <v>472</v>
      </c>
      <c r="E177" s="508" t="s">
        <v>901</v>
      </c>
      <c r="F177" s="509" t="s">
        <v>902</v>
      </c>
      <c r="G177" s="508" t="s">
        <v>1087</v>
      </c>
      <c r="H177" s="508" t="s">
        <v>1088</v>
      </c>
      <c r="I177" s="511">
        <v>7647.2001953125</v>
      </c>
      <c r="J177" s="511">
        <v>1</v>
      </c>
      <c r="K177" s="512">
        <v>7647.2001953125</v>
      </c>
    </row>
    <row r="178" spans="1:11" ht="14.45" customHeight="1" x14ac:dyDescent="0.2">
      <c r="A178" s="506" t="s">
        <v>460</v>
      </c>
      <c r="B178" s="507" t="s">
        <v>461</v>
      </c>
      <c r="C178" s="508" t="s">
        <v>471</v>
      </c>
      <c r="D178" s="509" t="s">
        <v>472</v>
      </c>
      <c r="E178" s="508" t="s">
        <v>901</v>
      </c>
      <c r="F178" s="509" t="s">
        <v>902</v>
      </c>
      <c r="G178" s="508" t="s">
        <v>1089</v>
      </c>
      <c r="H178" s="508" t="s">
        <v>1090</v>
      </c>
      <c r="I178" s="511">
        <v>7332.7099609375</v>
      </c>
      <c r="J178" s="511">
        <v>1</v>
      </c>
      <c r="K178" s="512">
        <v>7332.7099609375</v>
      </c>
    </row>
    <row r="179" spans="1:11" ht="14.45" customHeight="1" x14ac:dyDescent="0.2">
      <c r="A179" s="506" t="s">
        <v>460</v>
      </c>
      <c r="B179" s="507" t="s">
        <v>461</v>
      </c>
      <c r="C179" s="508" t="s">
        <v>471</v>
      </c>
      <c r="D179" s="509" t="s">
        <v>472</v>
      </c>
      <c r="E179" s="508" t="s">
        <v>901</v>
      </c>
      <c r="F179" s="509" t="s">
        <v>902</v>
      </c>
      <c r="G179" s="508" t="s">
        <v>1091</v>
      </c>
      <c r="H179" s="508" t="s">
        <v>1092</v>
      </c>
      <c r="I179" s="511">
        <v>7530.10986328125</v>
      </c>
      <c r="J179" s="511">
        <v>1</v>
      </c>
      <c r="K179" s="512">
        <v>7530.10986328125</v>
      </c>
    </row>
    <row r="180" spans="1:11" ht="14.45" customHeight="1" x14ac:dyDescent="0.2">
      <c r="A180" s="506" t="s">
        <v>460</v>
      </c>
      <c r="B180" s="507" t="s">
        <v>461</v>
      </c>
      <c r="C180" s="508" t="s">
        <v>471</v>
      </c>
      <c r="D180" s="509" t="s">
        <v>472</v>
      </c>
      <c r="E180" s="508" t="s">
        <v>901</v>
      </c>
      <c r="F180" s="509" t="s">
        <v>902</v>
      </c>
      <c r="G180" s="508" t="s">
        <v>1093</v>
      </c>
      <c r="H180" s="508" t="s">
        <v>1094</v>
      </c>
      <c r="I180" s="511">
        <v>5989.7001953125</v>
      </c>
      <c r="J180" s="511">
        <v>1</v>
      </c>
      <c r="K180" s="512">
        <v>5989.7001953125</v>
      </c>
    </row>
    <row r="181" spans="1:11" ht="14.45" customHeight="1" x14ac:dyDescent="0.2">
      <c r="A181" s="506" t="s">
        <v>460</v>
      </c>
      <c r="B181" s="507" t="s">
        <v>461</v>
      </c>
      <c r="C181" s="508" t="s">
        <v>471</v>
      </c>
      <c r="D181" s="509" t="s">
        <v>472</v>
      </c>
      <c r="E181" s="508" t="s">
        <v>901</v>
      </c>
      <c r="F181" s="509" t="s">
        <v>902</v>
      </c>
      <c r="G181" s="508" t="s">
        <v>1095</v>
      </c>
      <c r="H181" s="508" t="s">
        <v>1096</v>
      </c>
      <c r="I181" s="511">
        <v>15584.7998046875</v>
      </c>
      <c r="J181" s="511">
        <v>4</v>
      </c>
      <c r="K181" s="512">
        <v>62339.19921875</v>
      </c>
    </row>
    <row r="182" spans="1:11" ht="14.45" customHeight="1" x14ac:dyDescent="0.2">
      <c r="A182" s="506" t="s">
        <v>460</v>
      </c>
      <c r="B182" s="507" t="s">
        <v>461</v>
      </c>
      <c r="C182" s="508" t="s">
        <v>471</v>
      </c>
      <c r="D182" s="509" t="s">
        <v>472</v>
      </c>
      <c r="E182" s="508" t="s">
        <v>901</v>
      </c>
      <c r="F182" s="509" t="s">
        <v>902</v>
      </c>
      <c r="G182" s="508" t="s">
        <v>1097</v>
      </c>
      <c r="H182" s="508" t="s">
        <v>1098</v>
      </c>
      <c r="I182" s="511">
        <v>250.94635145817892</v>
      </c>
      <c r="J182" s="511">
        <v>49</v>
      </c>
      <c r="K182" s="512">
        <v>12186.052488759189</v>
      </c>
    </row>
    <row r="183" spans="1:11" ht="14.45" customHeight="1" x14ac:dyDescent="0.2">
      <c r="A183" s="506" t="s">
        <v>460</v>
      </c>
      <c r="B183" s="507" t="s">
        <v>461</v>
      </c>
      <c r="C183" s="508" t="s">
        <v>471</v>
      </c>
      <c r="D183" s="509" t="s">
        <v>472</v>
      </c>
      <c r="E183" s="508" t="s">
        <v>901</v>
      </c>
      <c r="F183" s="509" t="s">
        <v>902</v>
      </c>
      <c r="G183" s="508" t="s">
        <v>1099</v>
      </c>
      <c r="H183" s="508" t="s">
        <v>1100</v>
      </c>
      <c r="I183" s="511">
        <v>5989.5</v>
      </c>
      <c r="J183" s="511">
        <v>1</v>
      </c>
      <c r="K183" s="512">
        <v>5989.5</v>
      </c>
    </row>
    <row r="184" spans="1:11" ht="14.45" customHeight="1" x14ac:dyDescent="0.2">
      <c r="A184" s="506" t="s">
        <v>460</v>
      </c>
      <c r="B184" s="507" t="s">
        <v>461</v>
      </c>
      <c r="C184" s="508" t="s">
        <v>471</v>
      </c>
      <c r="D184" s="509" t="s">
        <v>472</v>
      </c>
      <c r="E184" s="508" t="s">
        <v>901</v>
      </c>
      <c r="F184" s="509" t="s">
        <v>902</v>
      </c>
      <c r="G184" s="508" t="s">
        <v>1101</v>
      </c>
      <c r="H184" s="508" t="s">
        <v>1102</v>
      </c>
      <c r="I184" s="511">
        <v>223.80390336124924</v>
      </c>
      <c r="J184" s="511">
        <v>2</v>
      </c>
      <c r="K184" s="512">
        <v>447.60780672249848</v>
      </c>
    </row>
    <row r="185" spans="1:11" ht="14.45" customHeight="1" x14ac:dyDescent="0.2">
      <c r="A185" s="506" t="s">
        <v>460</v>
      </c>
      <c r="B185" s="507" t="s">
        <v>461</v>
      </c>
      <c r="C185" s="508" t="s">
        <v>471</v>
      </c>
      <c r="D185" s="509" t="s">
        <v>472</v>
      </c>
      <c r="E185" s="508" t="s">
        <v>901</v>
      </c>
      <c r="F185" s="509" t="s">
        <v>902</v>
      </c>
      <c r="G185" s="508" t="s">
        <v>1103</v>
      </c>
      <c r="H185" s="508" t="s">
        <v>1104</v>
      </c>
      <c r="I185" s="511">
        <v>4915.02001953125</v>
      </c>
      <c r="J185" s="511">
        <v>1</v>
      </c>
      <c r="K185" s="512">
        <v>4915.02001953125</v>
      </c>
    </row>
    <row r="186" spans="1:11" ht="14.45" customHeight="1" x14ac:dyDescent="0.2">
      <c r="A186" s="506" t="s">
        <v>460</v>
      </c>
      <c r="B186" s="507" t="s">
        <v>461</v>
      </c>
      <c r="C186" s="508" t="s">
        <v>471</v>
      </c>
      <c r="D186" s="509" t="s">
        <v>472</v>
      </c>
      <c r="E186" s="508" t="s">
        <v>901</v>
      </c>
      <c r="F186" s="509" t="s">
        <v>902</v>
      </c>
      <c r="G186" s="508" t="s">
        <v>1105</v>
      </c>
      <c r="H186" s="508" t="s">
        <v>1106</v>
      </c>
      <c r="I186" s="511">
        <v>9317.2998046875</v>
      </c>
      <c r="J186" s="511">
        <v>1</v>
      </c>
      <c r="K186" s="512">
        <v>9317.2998046875</v>
      </c>
    </row>
    <row r="187" spans="1:11" ht="14.45" customHeight="1" x14ac:dyDescent="0.2">
      <c r="A187" s="506" t="s">
        <v>460</v>
      </c>
      <c r="B187" s="507" t="s">
        <v>461</v>
      </c>
      <c r="C187" s="508" t="s">
        <v>471</v>
      </c>
      <c r="D187" s="509" t="s">
        <v>472</v>
      </c>
      <c r="E187" s="508" t="s">
        <v>901</v>
      </c>
      <c r="F187" s="509" t="s">
        <v>902</v>
      </c>
      <c r="G187" s="508" t="s">
        <v>1107</v>
      </c>
      <c r="H187" s="508" t="s">
        <v>1108</v>
      </c>
      <c r="I187" s="511">
        <v>229.71063564423679</v>
      </c>
      <c r="J187" s="511">
        <v>1</v>
      </c>
      <c r="K187" s="512">
        <v>229.71063564423679</v>
      </c>
    </row>
    <row r="188" spans="1:11" ht="14.45" customHeight="1" x14ac:dyDescent="0.2">
      <c r="A188" s="506" t="s">
        <v>460</v>
      </c>
      <c r="B188" s="507" t="s">
        <v>461</v>
      </c>
      <c r="C188" s="508" t="s">
        <v>471</v>
      </c>
      <c r="D188" s="509" t="s">
        <v>472</v>
      </c>
      <c r="E188" s="508" t="s">
        <v>901</v>
      </c>
      <c r="F188" s="509" t="s">
        <v>902</v>
      </c>
      <c r="G188" s="508" t="s">
        <v>1109</v>
      </c>
      <c r="H188" s="508" t="s">
        <v>1110</v>
      </c>
      <c r="I188" s="511">
        <v>4997.31982421875</v>
      </c>
      <c r="J188" s="511">
        <v>1</v>
      </c>
      <c r="K188" s="512">
        <v>4997.31982421875</v>
      </c>
    </row>
    <row r="189" spans="1:11" ht="14.45" customHeight="1" x14ac:dyDescent="0.2">
      <c r="A189" s="506" t="s">
        <v>460</v>
      </c>
      <c r="B189" s="507" t="s">
        <v>461</v>
      </c>
      <c r="C189" s="508" t="s">
        <v>471</v>
      </c>
      <c r="D189" s="509" t="s">
        <v>472</v>
      </c>
      <c r="E189" s="508" t="s">
        <v>901</v>
      </c>
      <c r="F189" s="509" t="s">
        <v>902</v>
      </c>
      <c r="G189" s="508" t="s">
        <v>1111</v>
      </c>
      <c r="H189" s="508" t="s">
        <v>1112</v>
      </c>
      <c r="I189" s="511">
        <v>784.08001708984375</v>
      </c>
      <c r="J189" s="511">
        <v>1</v>
      </c>
      <c r="K189" s="512">
        <v>784.08001708984375</v>
      </c>
    </row>
    <row r="190" spans="1:11" ht="14.45" customHeight="1" x14ac:dyDescent="0.2">
      <c r="A190" s="506" t="s">
        <v>460</v>
      </c>
      <c r="B190" s="507" t="s">
        <v>461</v>
      </c>
      <c r="C190" s="508" t="s">
        <v>471</v>
      </c>
      <c r="D190" s="509" t="s">
        <v>472</v>
      </c>
      <c r="E190" s="508" t="s">
        <v>901</v>
      </c>
      <c r="F190" s="509" t="s">
        <v>902</v>
      </c>
      <c r="G190" s="508" t="s">
        <v>1113</v>
      </c>
      <c r="H190" s="508" t="s">
        <v>1114</v>
      </c>
      <c r="I190" s="511">
        <v>1064.800048828125</v>
      </c>
      <c r="J190" s="511">
        <v>1</v>
      </c>
      <c r="K190" s="512">
        <v>1064.800048828125</v>
      </c>
    </row>
    <row r="191" spans="1:11" ht="14.45" customHeight="1" x14ac:dyDescent="0.2">
      <c r="A191" s="506" t="s">
        <v>460</v>
      </c>
      <c r="B191" s="507" t="s">
        <v>461</v>
      </c>
      <c r="C191" s="508" t="s">
        <v>471</v>
      </c>
      <c r="D191" s="509" t="s">
        <v>472</v>
      </c>
      <c r="E191" s="508" t="s">
        <v>901</v>
      </c>
      <c r="F191" s="509" t="s">
        <v>902</v>
      </c>
      <c r="G191" s="508" t="s">
        <v>1115</v>
      </c>
      <c r="H191" s="508" t="s">
        <v>1116</v>
      </c>
      <c r="I191" s="511">
        <v>13492</v>
      </c>
      <c r="J191" s="511">
        <v>2</v>
      </c>
      <c r="K191" s="512">
        <v>26984</v>
      </c>
    </row>
    <row r="192" spans="1:11" ht="14.45" customHeight="1" x14ac:dyDescent="0.2">
      <c r="A192" s="506" t="s">
        <v>460</v>
      </c>
      <c r="B192" s="507" t="s">
        <v>461</v>
      </c>
      <c r="C192" s="508" t="s">
        <v>471</v>
      </c>
      <c r="D192" s="509" t="s">
        <v>472</v>
      </c>
      <c r="E192" s="508" t="s">
        <v>749</v>
      </c>
      <c r="F192" s="509" t="s">
        <v>750</v>
      </c>
      <c r="G192" s="508" t="s">
        <v>1117</v>
      </c>
      <c r="H192" s="508" t="s">
        <v>1118</v>
      </c>
      <c r="I192" s="511">
        <v>98.949996948242188</v>
      </c>
      <c r="J192" s="511">
        <v>25</v>
      </c>
      <c r="K192" s="512">
        <v>2473.85009765625</v>
      </c>
    </row>
    <row r="193" spans="1:11" ht="14.45" customHeight="1" x14ac:dyDescent="0.2">
      <c r="A193" s="506" t="s">
        <v>460</v>
      </c>
      <c r="B193" s="507" t="s">
        <v>461</v>
      </c>
      <c r="C193" s="508" t="s">
        <v>471</v>
      </c>
      <c r="D193" s="509" t="s">
        <v>472</v>
      </c>
      <c r="E193" s="508" t="s">
        <v>749</v>
      </c>
      <c r="F193" s="509" t="s">
        <v>750</v>
      </c>
      <c r="G193" s="508" t="s">
        <v>1119</v>
      </c>
      <c r="H193" s="508" t="s">
        <v>1120</v>
      </c>
      <c r="I193" s="511">
        <v>282.04998779296875</v>
      </c>
      <c r="J193" s="511">
        <v>20</v>
      </c>
      <c r="K193" s="512">
        <v>5641.02001953125</v>
      </c>
    </row>
    <row r="194" spans="1:11" ht="14.45" customHeight="1" x14ac:dyDescent="0.2">
      <c r="A194" s="506" t="s">
        <v>460</v>
      </c>
      <c r="B194" s="507" t="s">
        <v>461</v>
      </c>
      <c r="C194" s="508" t="s">
        <v>471</v>
      </c>
      <c r="D194" s="509" t="s">
        <v>472</v>
      </c>
      <c r="E194" s="508" t="s">
        <v>749</v>
      </c>
      <c r="F194" s="509" t="s">
        <v>750</v>
      </c>
      <c r="G194" s="508" t="s">
        <v>1121</v>
      </c>
      <c r="H194" s="508" t="s">
        <v>1122</v>
      </c>
      <c r="I194" s="511">
        <v>2.1500000953674316</v>
      </c>
      <c r="J194" s="511">
        <v>3072</v>
      </c>
      <c r="K194" s="512">
        <v>6592.080322265625</v>
      </c>
    </row>
    <row r="195" spans="1:11" ht="14.45" customHeight="1" x14ac:dyDescent="0.2">
      <c r="A195" s="506" t="s">
        <v>460</v>
      </c>
      <c r="B195" s="507" t="s">
        <v>461</v>
      </c>
      <c r="C195" s="508" t="s">
        <v>471</v>
      </c>
      <c r="D195" s="509" t="s">
        <v>472</v>
      </c>
      <c r="E195" s="508" t="s">
        <v>749</v>
      </c>
      <c r="F195" s="509" t="s">
        <v>750</v>
      </c>
      <c r="G195" s="508" t="s">
        <v>1123</v>
      </c>
      <c r="H195" s="508" t="s">
        <v>1124</v>
      </c>
      <c r="I195" s="511">
        <v>143.38999938964844</v>
      </c>
      <c r="J195" s="511">
        <v>6</v>
      </c>
      <c r="K195" s="512">
        <v>860.30999755859375</v>
      </c>
    </row>
    <row r="196" spans="1:11" ht="14.45" customHeight="1" x14ac:dyDescent="0.2">
      <c r="A196" s="506" t="s">
        <v>460</v>
      </c>
      <c r="B196" s="507" t="s">
        <v>461</v>
      </c>
      <c r="C196" s="508" t="s">
        <v>471</v>
      </c>
      <c r="D196" s="509" t="s">
        <v>472</v>
      </c>
      <c r="E196" s="508" t="s">
        <v>749</v>
      </c>
      <c r="F196" s="509" t="s">
        <v>750</v>
      </c>
      <c r="G196" s="508" t="s">
        <v>1125</v>
      </c>
      <c r="H196" s="508" t="s">
        <v>1126</v>
      </c>
      <c r="I196" s="511">
        <v>39.200000762939453</v>
      </c>
      <c r="J196" s="511">
        <v>10</v>
      </c>
      <c r="K196" s="512">
        <v>392.04000854492188</v>
      </c>
    </row>
    <row r="197" spans="1:11" ht="14.45" customHeight="1" x14ac:dyDescent="0.2">
      <c r="A197" s="506" t="s">
        <v>460</v>
      </c>
      <c r="B197" s="507" t="s">
        <v>461</v>
      </c>
      <c r="C197" s="508" t="s">
        <v>471</v>
      </c>
      <c r="D197" s="509" t="s">
        <v>472</v>
      </c>
      <c r="E197" s="508" t="s">
        <v>749</v>
      </c>
      <c r="F197" s="509" t="s">
        <v>750</v>
      </c>
      <c r="G197" s="508" t="s">
        <v>1127</v>
      </c>
      <c r="H197" s="508" t="s">
        <v>1128</v>
      </c>
      <c r="I197" s="511">
        <v>43.439998626708984</v>
      </c>
      <c r="J197" s="511">
        <v>10</v>
      </c>
      <c r="K197" s="512">
        <v>434.3900146484375</v>
      </c>
    </row>
    <row r="198" spans="1:11" ht="14.45" customHeight="1" x14ac:dyDescent="0.2">
      <c r="A198" s="506" t="s">
        <v>460</v>
      </c>
      <c r="B198" s="507" t="s">
        <v>461</v>
      </c>
      <c r="C198" s="508" t="s">
        <v>471</v>
      </c>
      <c r="D198" s="509" t="s">
        <v>472</v>
      </c>
      <c r="E198" s="508" t="s">
        <v>749</v>
      </c>
      <c r="F198" s="509" t="s">
        <v>750</v>
      </c>
      <c r="G198" s="508" t="s">
        <v>1125</v>
      </c>
      <c r="H198" s="508" t="s">
        <v>1129</v>
      </c>
      <c r="I198" s="511">
        <v>39.200000762939453</v>
      </c>
      <c r="J198" s="511">
        <v>5</v>
      </c>
      <c r="K198" s="512">
        <v>196.02000427246094</v>
      </c>
    </row>
    <row r="199" spans="1:11" ht="14.45" customHeight="1" x14ac:dyDescent="0.2">
      <c r="A199" s="506" t="s">
        <v>460</v>
      </c>
      <c r="B199" s="507" t="s">
        <v>461</v>
      </c>
      <c r="C199" s="508" t="s">
        <v>471</v>
      </c>
      <c r="D199" s="509" t="s">
        <v>472</v>
      </c>
      <c r="E199" s="508" t="s">
        <v>749</v>
      </c>
      <c r="F199" s="509" t="s">
        <v>750</v>
      </c>
      <c r="G199" s="508" t="s">
        <v>1130</v>
      </c>
      <c r="H199" s="508" t="s">
        <v>1131</v>
      </c>
      <c r="I199" s="511">
        <v>4.3499999046325684</v>
      </c>
      <c r="J199" s="511">
        <v>960</v>
      </c>
      <c r="K199" s="512">
        <v>4177.89013671875</v>
      </c>
    </row>
    <row r="200" spans="1:11" ht="14.45" customHeight="1" x14ac:dyDescent="0.2">
      <c r="A200" s="506" t="s">
        <v>460</v>
      </c>
      <c r="B200" s="507" t="s">
        <v>461</v>
      </c>
      <c r="C200" s="508" t="s">
        <v>471</v>
      </c>
      <c r="D200" s="509" t="s">
        <v>472</v>
      </c>
      <c r="E200" s="508" t="s">
        <v>749</v>
      </c>
      <c r="F200" s="509" t="s">
        <v>750</v>
      </c>
      <c r="G200" s="508" t="s">
        <v>1132</v>
      </c>
      <c r="H200" s="508" t="s">
        <v>1133</v>
      </c>
      <c r="I200" s="511">
        <v>0.12999999523162842</v>
      </c>
      <c r="J200" s="511">
        <v>14000</v>
      </c>
      <c r="K200" s="512">
        <v>1820</v>
      </c>
    </row>
    <row r="201" spans="1:11" ht="14.45" customHeight="1" x14ac:dyDescent="0.2">
      <c r="A201" s="506" t="s">
        <v>460</v>
      </c>
      <c r="B201" s="507" t="s">
        <v>461</v>
      </c>
      <c r="C201" s="508" t="s">
        <v>471</v>
      </c>
      <c r="D201" s="509" t="s">
        <v>472</v>
      </c>
      <c r="E201" s="508" t="s">
        <v>749</v>
      </c>
      <c r="F201" s="509" t="s">
        <v>750</v>
      </c>
      <c r="G201" s="508" t="s">
        <v>1134</v>
      </c>
      <c r="H201" s="508" t="s">
        <v>1135</v>
      </c>
      <c r="I201" s="511">
        <v>0.2800000011920929</v>
      </c>
      <c r="J201" s="511">
        <v>1000</v>
      </c>
      <c r="K201" s="512">
        <v>278.29998779296875</v>
      </c>
    </row>
    <row r="202" spans="1:11" ht="14.45" customHeight="1" x14ac:dyDescent="0.2">
      <c r="A202" s="506" t="s">
        <v>460</v>
      </c>
      <c r="B202" s="507" t="s">
        <v>461</v>
      </c>
      <c r="C202" s="508" t="s">
        <v>471</v>
      </c>
      <c r="D202" s="509" t="s">
        <v>472</v>
      </c>
      <c r="E202" s="508" t="s">
        <v>749</v>
      </c>
      <c r="F202" s="509" t="s">
        <v>750</v>
      </c>
      <c r="G202" s="508" t="s">
        <v>1136</v>
      </c>
      <c r="H202" s="508" t="s">
        <v>1137</v>
      </c>
      <c r="I202" s="511">
        <v>2.3599998950958252</v>
      </c>
      <c r="J202" s="511">
        <v>1440</v>
      </c>
      <c r="K202" s="512">
        <v>3397.7099609375</v>
      </c>
    </row>
    <row r="203" spans="1:11" ht="14.45" customHeight="1" x14ac:dyDescent="0.2">
      <c r="A203" s="506" t="s">
        <v>460</v>
      </c>
      <c r="B203" s="507" t="s">
        <v>461</v>
      </c>
      <c r="C203" s="508" t="s">
        <v>471</v>
      </c>
      <c r="D203" s="509" t="s">
        <v>472</v>
      </c>
      <c r="E203" s="508" t="s">
        <v>749</v>
      </c>
      <c r="F203" s="509" t="s">
        <v>750</v>
      </c>
      <c r="G203" s="508" t="s">
        <v>1138</v>
      </c>
      <c r="H203" s="508" t="s">
        <v>1139</v>
      </c>
      <c r="I203" s="511">
        <v>0.31999999284744263</v>
      </c>
      <c r="J203" s="511">
        <v>3000</v>
      </c>
      <c r="K203" s="512">
        <v>961.010009765625</v>
      </c>
    </row>
    <row r="204" spans="1:11" ht="14.45" customHeight="1" x14ac:dyDescent="0.2">
      <c r="A204" s="506" t="s">
        <v>460</v>
      </c>
      <c r="B204" s="507" t="s">
        <v>461</v>
      </c>
      <c r="C204" s="508" t="s">
        <v>471</v>
      </c>
      <c r="D204" s="509" t="s">
        <v>472</v>
      </c>
      <c r="E204" s="508" t="s">
        <v>749</v>
      </c>
      <c r="F204" s="509" t="s">
        <v>750</v>
      </c>
      <c r="G204" s="508" t="s">
        <v>1140</v>
      </c>
      <c r="H204" s="508" t="s">
        <v>1141</v>
      </c>
      <c r="I204" s="511">
        <v>0.596666673819224</v>
      </c>
      <c r="J204" s="511">
        <v>3000</v>
      </c>
      <c r="K204" s="512">
        <v>1778.6099853515625</v>
      </c>
    </row>
    <row r="205" spans="1:11" ht="14.45" customHeight="1" x14ac:dyDescent="0.2">
      <c r="A205" s="506" t="s">
        <v>460</v>
      </c>
      <c r="B205" s="507" t="s">
        <v>461</v>
      </c>
      <c r="C205" s="508" t="s">
        <v>471</v>
      </c>
      <c r="D205" s="509" t="s">
        <v>472</v>
      </c>
      <c r="E205" s="508" t="s">
        <v>749</v>
      </c>
      <c r="F205" s="509" t="s">
        <v>750</v>
      </c>
      <c r="G205" s="508" t="s">
        <v>1142</v>
      </c>
      <c r="H205" s="508" t="s">
        <v>1143</v>
      </c>
      <c r="I205" s="511">
        <v>2.690000057220459</v>
      </c>
      <c r="J205" s="511">
        <v>768</v>
      </c>
      <c r="K205" s="512">
        <v>2063.010009765625</v>
      </c>
    </row>
    <row r="206" spans="1:11" ht="14.45" customHeight="1" x14ac:dyDescent="0.2">
      <c r="A206" s="506" t="s">
        <v>460</v>
      </c>
      <c r="B206" s="507" t="s">
        <v>461</v>
      </c>
      <c r="C206" s="508" t="s">
        <v>471</v>
      </c>
      <c r="D206" s="509" t="s">
        <v>472</v>
      </c>
      <c r="E206" s="508" t="s">
        <v>749</v>
      </c>
      <c r="F206" s="509" t="s">
        <v>750</v>
      </c>
      <c r="G206" s="508" t="s">
        <v>1144</v>
      </c>
      <c r="H206" s="508" t="s">
        <v>1145</v>
      </c>
      <c r="I206" s="511">
        <v>3.0899999141693115</v>
      </c>
      <c r="J206" s="511">
        <v>2000</v>
      </c>
      <c r="K206" s="512">
        <v>6170.989990234375</v>
      </c>
    </row>
    <row r="207" spans="1:11" ht="14.45" customHeight="1" x14ac:dyDescent="0.2">
      <c r="A207" s="506" t="s">
        <v>460</v>
      </c>
      <c r="B207" s="507" t="s">
        <v>461</v>
      </c>
      <c r="C207" s="508" t="s">
        <v>471</v>
      </c>
      <c r="D207" s="509" t="s">
        <v>472</v>
      </c>
      <c r="E207" s="508" t="s">
        <v>749</v>
      </c>
      <c r="F207" s="509" t="s">
        <v>750</v>
      </c>
      <c r="G207" s="508" t="s">
        <v>1146</v>
      </c>
      <c r="H207" s="508" t="s">
        <v>1147</v>
      </c>
      <c r="I207" s="511">
        <v>2.6316666603088379</v>
      </c>
      <c r="J207" s="511">
        <v>3840</v>
      </c>
      <c r="K207" s="512">
        <v>10089.400146484375</v>
      </c>
    </row>
    <row r="208" spans="1:11" ht="14.45" customHeight="1" x14ac:dyDescent="0.2">
      <c r="A208" s="506" t="s">
        <v>460</v>
      </c>
      <c r="B208" s="507" t="s">
        <v>461</v>
      </c>
      <c r="C208" s="508" t="s">
        <v>471</v>
      </c>
      <c r="D208" s="509" t="s">
        <v>472</v>
      </c>
      <c r="E208" s="508" t="s">
        <v>749</v>
      </c>
      <c r="F208" s="509" t="s">
        <v>750</v>
      </c>
      <c r="G208" s="508" t="s">
        <v>1148</v>
      </c>
      <c r="H208" s="508" t="s">
        <v>1149</v>
      </c>
      <c r="I208" s="511">
        <v>2.8114285128457204</v>
      </c>
      <c r="J208" s="511">
        <v>14400</v>
      </c>
      <c r="K208" s="512">
        <v>40292.769775390625</v>
      </c>
    </row>
    <row r="209" spans="1:11" ht="14.45" customHeight="1" x14ac:dyDescent="0.2">
      <c r="A209" s="506" t="s">
        <v>460</v>
      </c>
      <c r="B209" s="507" t="s">
        <v>461</v>
      </c>
      <c r="C209" s="508" t="s">
        <v>471</v>
      </c>
      <c r="D209" s="509" t="s">
        <v>472</v>
      </c>
      <c r="E209" s="508" t="s">
        <v>749</v>
      </c>
      <c r="F209" s="509" t="s">
        <v>750</v>
      </c>
      <c r="G209" s="508" t="s">
        <v>1150</v>
      </c>
      <c r="H209" s="508" t="s">
        <v>1151</v>
      </c>
      <c r="I209" s="511">
        <v>2.3842857224600658</v>
      </c>
      <c r="J209" s="511">
        <v>11040</v>
      </c>
      <c r="K209" s="512">
        <v>26227.770263671875</v>
      </c>
    </row>
    <row r="210" spans="1:11" ht="14.45" customHeight="1" x14ac:dyDescent="0.2">
      <c r="A210" s="506" t="s">
        <v>460</v>
      </c>
      <c r="B210" s="507" t="s">
        <v>461</v>
      </c>
      <c r="C210" s="508" t="s">
        <v>471</v>
      </c>
      <c r="D210" s="509" t="s">
        <v>472</v>
      </c>
      <c r="E210" s="508" t="s">
        <v>749</v>
      </c>
      <c r="F210" s="509" t="s">
        <v>750</v>
      </c>
      <c r="G210" s="508" t="s">
        <v>1152</v>
      </c>
      <c r="H210" s="508" t="s">
        <v>1153</v>
      </c>
      <c r="I210" s="511">
        <v>25.309999465942383</v>
      </c>
      <c r="J210" s="511">
        <v>360</v>
      </c>
      <c r="K210" s="512">
        <v>9111.2998046875</v>
      </c>
    </row>
    <row r="211" spans="1:11" ht="14.45" customHeight="1" x14ac:dyDescent="0.2">
      <c r="A211" s="506" t="s">
        <v>460</v>
      </c>
      <c r="B211" s="507" t="s">
        <v>461</v>
      </c>
      <c r="C211" s="508" t="s">
        <v>471</v>
      </c>
      <c r="D211" s="509" t="s">
        <v>472</v>
      </c>
      <c r="E211" s="508" t="s">
        <v>749</v>
      </c>
      <c r="F211" s="509" t="s">
        <v>750</v>
      </c>
      <c r="G211" s="508" t="s">
        <v>1154</v>
      </c>
      <c r="H211" s="508" t="s">
        <v>1155</v>
      </c>
      <c r="I211" s="511">
        <v>0.71000000834465027</v>
      </c>
      <c r="J211" s="511">
        <v>2000</v>
      </c>
      <c r="K211" s="512">
        <v>1413.7000122070313</v>
      </c>
    </row>
    <row r="212" spans="1:11" ht="14.45" customHeight="1" x14ac:dyDescent="0.2">
      <c r="A212" s="506" t="s">
        <v>460</v>
      </c>
      <c r="B212" s="507" t="s">
        <v>461</v>
      </c>
      <c r="C212" s="508" t="s">
        <v>471</v>
      </c>
      <c r="D212" s="509" t="s">
        <v>472</v>
      </c>
      <c r="E212" s="508" t="s">
        <v>749</v>
      </c>
      <c r="F212" s="509" t="s">
        <v>750</v>
      </c>
      <c r="G212" s="508" t="s">
        <v>1154</v>
      </c>
      <c r="H212" s="508" t="s">
        <v>1156</v>
      </c>
      <c r="I212" s="511">
        <v>0.7160000205039978</v>
      </c>
      <c r="J212" s="511">
        <v>3000</v>
      </c>
      <c r="K212" s="512">
        <v>2088.1900024414063</v>
      </c>
    </row>
    <row r="213" spans="1:11" ht="14.45" customHeight="1" x14ac:dyDescent="0.2">
      <c r="A213" s="506" t="s">
        <v>460</v>
      </c>
      <c r="B213" s="507" t="s">
        <v>461</v>
      </c>
      <c r="C213" s="508" t="s">
        <v>471</v>
      </c>
      <c r="D213" s="509" t="s">
        <v>472</v>
      </c>
      <c r="E213" s="508" t="s">
        <v>749</v>
      </c>
      <c r="F213" s="509" t="s">
        <v>750</v>
      </c>
      <c r="G213" s="508" t="s">
        <v>1157</v>
      </c>
      <c r="H213" s="508" t="s">
        <v>1158</v>
      </c>
      <c r="I213" s="511">
        <v>1.4166667064030964</v>
      </c>
      <c r="J213" s="511">
        <v>11000</v>
      </c>
      <c r="K213" s="512">
        <v>14974.960083007813</v>
      </c>
    </row>
    <row r="214" spans="1:11" ht="14.45" customHeight="1" x14ac:dyDescent="0.2">
      <c r="A214" s="506" t="s">
        <v>460</v>
      </c>
      <c r="B214" s="507" t="s">
        <v>461</v>
      </c>
      <c r="C214" s="508" t="s">
        <v>471</v>
      </c>
      <c r="D214" s="509" t="s">
        <v>472</v>
      </c>
      <c r="E214" s="508" t="s">
        <v>749</v>
      </c>
      <c r="F214" s="509" t="s">
        <v>750</v>
      </c>
      <c r="G214" s="508" t="s">
        <v>1157</v>
      </c>
      <c r="H214" s="508" t="s">
        <v>1159</v>
      </c>
      <c r="I214" s="511">
        <v>1.440000057220459</v>
      </c>
      <c r="J214" s="511">
        <v>5000</v>
      </c>
      <c r="K214" s="512">
        <v>7199.60009765625</v>
      </c>
    </row>
    <row r="215" spans="1:11" ht="14.45" customHeight="1" x14ac:dyDescent="0.2">
      <c r="A215" s="506" t="s">
        <v>460</v>
      </c>
      <c r="B215" s="507" t="s">
        <v>461</v>
      </c>
      <c r="C215" s="508" t="s">
        <v>471</v>
      </c>
      <c r="D215" s="509" t="s">
        <v>472</v>
      </c>
      <c r="E215" s="508" t="s">
        <v>749</v>
      </c>
      <c r="F215" s="509" t="s">
        <v>750</v>
      </c>
      <c r="G215" s="508" t="s">
        <v>1160</v>
      </c>
      <c r="H215" s="508" t="s">
        <v>1161</v>
      </c>
      <c r="I215" s="511">
        <v>12.829999923706055</v>
      </c>
      <c r="J215" s="511">
        <v>200</v>
      </c>
      <c r="K215" s="512">
        <v>2565.199951171875</v>
      </c>
    </row>
    <row r="216" spans="1:11" ht="14.45" customHeight="1" x14ac:dyDescent="0.2">
      <c r="A216" s="506" t="s">
        <v>460</v>
      </c>
      <c r="B216" s="507" t="s">
        <v>461</v>
      </c>
      <c r="C216" s="508" t="s">
        <v>471</v>
      </c>
      <c r="D216" s="509" t="s">
        <v>472</v>
      </c>
      <c r="E216" s="508" t="s">
        <v>749</v>
      </c>
      <c r="F216" s="509" t="s">
        <v>750</v>
      </c>
      <c r="G216" s="508" t="s">
        <v>1160</v>
      </c>
      <c r="H216" s="508" t="s">
        <v>1162</v>
      </c>
      <c r="I216" s="511">
        <v>12.829999923706055</v>
      </c>
      <c r="J216" s="511">
        <v>200</v>
      </c>
      <c r="K216" s="512">
        <v>2565.199951171875</v>
      </c>
    </row>
    <row r="217" spans="1:11" ht="14.45" customHeight="1" x14ac:dyDescent="0.2">
      <c r="A217" s="506" t="s">
        <v>460</v>
      </c>
      <c r="B217" s="507" t="s">
        <v>461</v>
      </c>
      <c r="C217" s="508" t="s">
        <v>471</v>
      </c>
      <c r="D217" s="509" t="s">
        <v>472</v>
      </c>
      <c r="E217" s="508" t="s">
        <v>749</v>
      </c>
      <c r="F217" s="509" t="s">
        <v>750</v>
      </c>
      <c r="G217" s="508" t="s">
        <v>1163</v>
      </c>
      <c r="H217" s="508" t="s">
        <v>1164</v>
      </c>
      <c r="I217" s="511">
        <v>1.5800000429153442</v>
      </c>
      <c r="J217" s="511">
        <v>2100</v>
      </c>
      <c r="K217" s="512">
        <v>3310.56005859375</v>
      </c>
    </row>
    <row r="218" spans="1:11" ht="14.45" customHeight="1" x14ac:dyDescent="0.2">
      <c r="A218" s="506" t="s">
        <v>460</v>
      </c>
      <c r="B218" s="507" t="s">
        <v>461</v>
      </c>
      <c r="C218" s="508" t="s">
        <v>471</v>
      </c>
      <c r="D218" s="509" t="s">
        <v>472</v>
      </c>
      <c r="E218" s="508" t="s">
        <v>749</v>
      </c>
      <c r="F218" s="509" t="s">
        <v>750</v>
      </c>
      <c r="G218" s="508" t="s">
        <v>1163</v>
      </c>
      <c r="H218" s="508" t="s">
        <v>1165</v>
      </c>
      <c r="I218" s="511">
        <v>1.5466666618982952</v>
      </c>
      <c r="J218" s="511">
        <v>2100</v>
      </c>
      <c r="K218" s="512">
        <v>3245.52001953125</v>
      </c>
    </row>
    <row r="219" spans="1:11" ht="14.45" customHeight="1" x14ac:dyDescent="0.2">
      <c r="A219" s="506" t="s">
        <v>460</v>
      </c>
      <c r="B219" s="507" t="s">
        <v>461</v>
      </c>
      <c r="C219" s="508" t="s">
        <v>471</v>
      </c>
      <c r="D219" s="509" t="s">
        <v>472</v>
      </c>
      <c r="E219" s="508" t="s">
        <v>749</v>
      </c>
      <c r="F219" s="509" t="s">
        <v>750</v>
      </c>
      <c r="G219" s="508" t="s">
        <v>1166</v>
      </c>
      <c r="H219" s="508" t="s">
        <v>1167</v>
      </c>
      <c r="I219" s="511">
        <v>1.3899999856948853</v>
      </c>
      <c r="J219" s="511">
        <v>3840</v>
      </c>
      <c r="K219" s="512">
        <v>5336.10009765625</v>
      </c>
    </row>
    <row r="220" spans="1:11" ht="14.45" customHeight="1" x14ac:dyDescent="0.2">
      <c r="A220" s="506" t="s">
        <v>460</v>
      </c>
      <c r="B220" s="507" t="s">
        <v>461</v>
      </c>
      <c r="C220" s="508" t="s">
        <v>471</v>
      </c>
      <c r="D220" s="509" t="s">
        <v>472</v>
      </c>
      <c r="E220" s="508" t="s">
        <v>749</v>
      </c>
      <c r="F220" s="509" t="s">
        <v>750</v>
      </c>
      <c r="G220" s="508" t="s">
        <v>1168</v>
      </c>
      <c r="H220" s="508" t="s">
        <v>1169</v>
      </c>
      <c r="I220" s="511">
        <v>1.8899999856948853</v>
      </c>
      <c r="J220" s="511">
        <v>2880</v>
      </c>
      <c r="K220" s="512">
        <v>5455.89013671875</v>
      </c>
    </row>
    <row r="221" spans="1:11" ht="14.45" customHeight="1" x14ac:dyDescent="0.2">
      <c r="A221" s="506" t="s">
        <v>460</v>
      </c>
      <c r="B221" s="507" t="s">
        <v>461</v>
      </c>
      <c r="C221" s="508" t="s">
        <v>471</v>
      </c>
      <c r="D221" s="509" t="s">
        <v>472</v>
      </c>
      <c r="E221" s="508" t="s">
        <v>749</v>
      </c>
      <c r="F221" s="509" t="s">
        <v>750</v>
      </c>
      <c r="G221" s="508" t="s">
        <v>1134</v>
      </c>
      <c r="H221" s="508" t="s">
        <v>1170</v>
      </c>
      <c r="I221" s="511">
        <v>0.2800000011920929</v>
      </c>
      <c r="J221" s="511">
        <v>2000</v>
      </c>
      <c r="K221" s="512">
        <v>556.5999755859375</v>
      </c>
    </row>
    <row r="222" spans="1:11" ht="14.45" customHeight="1" x14ac:dyDescent="0.2">
      <c r="A222" s="506" t="s">
        <v>460</v>
      </c>
      <c r="B222" s="507" t="s">
        <v>461</v>
      </c>
      <c r="C222" s="508" t="s">
        <v>471</v>
      </c>
      <c r="D222" s="509" t="s">
        <v>472</v>
      </c>
      <c r="E222" s="508" t="s">
        <v>749</v>
      </c>
      <c r="F222" s="509" t="s">
        <v>750</v>
      </c>
      <c r="G222" s="508" t="s">
        <v>1138</v>
      </c>
      <c r="H222" s="508" t="s">
        <v>1171</v>
      </c>
      <c r="I222" s="511">
        <v>0.32600000500679016</v>
      </c>
      <c r="J222" s="511">
        <v>10000</v>
      </c>
      <c r="K222" s="512">
        <v>3254.1400146484375</v>
      </c>
    </row>
    <row r="223" spans="1:11" ht="14.45" customHeight="1" x14ac:dyDescent="0.2">
      <c r="A223" s="506" t="s">
        <v>460</v>
      </c>
      <c r="B223" s="507" t="s">
        <v>461</v>
      </c>
      <c r="C223" s="508" t="s">
        <v>471</v>
      </c>
      <c r="D223" s="509" t="s">
        <v>472</v>
      </c>
      <c r="E223" s="508" t="s">
        <v>749</v>
      </c>
      <c r="F223" s="509" t="s">
        <v>750</v>
      </c>
      <c r="G223" s="508" t="s">
        <v>1140</v>
      </c>
      <c r="H223" s="508" t="s">
        <v>1172</v>
      </c>
      <c r="I223" s="511">
        <v>0.5</v>
      </c>
      <c r="J223" s="511">
        <v>2000</v>
      </c>
      <c r="K223" s="512">
        <v>992.22998046875</v>
      </c>
    </row>
    <row r="224" spans="1:11" ht="14.45" customHeight="1" x14ac:dyDescent="0.2">
      <c r="A224" s="506" t="s">
        <v>460</v>
      </c>
      <c r="B224" s="507" t="s">
        <v>461</v>
      </c>
      <c r="C224" s="508" t="s">
        <v>471</v>
      </c>
      <c r="D224" s="509" t="s">
        <v>472</v>
      </c>
      <c r="E224" s="508" t="s">
        <v>749</v>
      </c>
      <c r="F224" s="509" t="s">
        <v>750</v>
      </c>
      <c r="G224" s="508" t="s">
        <v>1146</v>
      </c>
      <c r="H224" s="508" t="s">
        <v>1173</v>
      </c>
      <c r="I224" s="511">
        <v>2.6780000209808348</v>
      </c>
      <c r="J224" s="511">
        <v>2400</v>
      </c>
      <c r="K224" s="512">
        <v>6426.340087890625</v>
      </c>
    </row>
    <row r="225" spans="1:11" ht="14.45" customHeight="1" x14ac:dyDescent="0.2">
      <c r="A225" s="506" t="s">
        <v>460</v>
      </c>
      <c r="B225" s="507" t="s">
        <v>461</v>
      </c>
      <c r="C225" s="508" t="s">
        <v>471</v>
      </c>
      <c r="D225" s="509" t="s">
        <v>472</v>
      </c>
      <c r="E225" s="508" t="s">
        <v>749</v>
      </c>
      <c r="F225" s="509" t="s">
        <v>750</v>
      </c>
      <c r="G225" s="508" t="s">
        <v>1148</v>
      </c>
      <c r="H225" s="508" t="s">
        <v>1174</v>
      </c>
      <c r="I225" s="511">
        <v>2.8033332824707031</v>
      </c>
      <c r="J225" s="511">
        <v>6720</v>
      </c>
      <c r="K225" s="512">
        <v>18835.5498046875</v>
      </c>
    </row>
    <row r="226" spans="1:11" ht="14.45" customHeight="1" x14ac:dyDescent="0.2">
      <c r="A226" s="506" t="s">
        <v>460</v>
      </c>
      <c r="B226" s="507" t="s">
        <v>461</v>
      </c>
      <c r="C226" s="508" t="s">
        <v>471</v>
      </c>
      <c r="D226" s="509" t="s">
        <v>472</v>
      </c>
      <c r="E226" s="508" t="s">
        <v>749</v>
      </c>
      <c r="F226" s="509" t="s">
        <v>750</v>
      </c>
      <c r="G226" s="508" t="s">
        <v>1150</v>
      </c>
      <c r="H226" s="508" t="s">
        <v>1175</v>
      </c>
      <c r="I226" s="511">
        <v>2.4240000247955322</v>
      </c>
      <c r="J226" s="511">
        <v>3360</v>
      </c>
      <c r="K226" s="512">
        <v>8101.4398193359375</v>
      </c>
    </row>
    <row r="227" spans="1:11" ht="14.45" customHeight="1" x14ac:dyDescent="0.2">
      <c r="A227" s="506" t="s">
        <v>460</v>
      </c>
      <c r="B227" s="507" t="s">
        <v>461</v>
      </c>
      <c r="C227" s="508" t="s">
        <v>471</v>
      </c>
      <c r="D227" s="509" t="s">
        <v>472</v>
      </c>
      <c r="E227" s="508" t="s">
        <v>749</v>
      </c>
      <c r="F227" s="509" t="s">
        <v>750</v>
      </c>
      <c r="G227" s="508" t="s">
        <v>1132</v>
      </c>
      <c r="H227" s="508" t="s">
        <v>1176</v>
      </c>
      <c r="I227" s="511">
        <v>0.1333333303531011</v>
      </c>
      <c r="J227" s="511">
        <v>12000</v>
      </c>
      <c r="K227" s="512">
        <v>1600</v>
      </c>
    </row>
    <row r="228" spans="1:11" ht="14.45" customHeight="1" x14ac:dyDescent="0.2">
      <c r="A228" s="506" t="s">
        <v>460</v>
      </c>
      <c r="B228" s="507" t="s">
        <v>461</v>
      </c>
      <c r="C228" s="508" t="s">
        <v>471</v>
      </c>
      <c r="D228" s="509" t="s">
        <v>472</v>
      </c>
      <c r="E228" s="508" t="s">
        <v>749</v>
      </c>
      <c r="F228" s="509" t="s">
        <v>750</v>
      </c>
      <c r="G228" s="508" t="s">
        <v>1177</v>
      </c>
      <c r="H228" s="508" t="s">
        <v>1178</v>
      </c>
      <c r="I228" s="511">
        <v>91.69000244140625</v>
      </c>
      <c r="J228" s="511">
        <v>1</v>
      </c>
      <c r="K228" s="512">
        <v>91.69000244140625</v>
      </c>
    </row>
    <row r="229" spans="1:11" ht="14.45" customHeight="1" x14ac:dyDescent="0.2">
      <c r="A229" s="506" t="s">
        <v>460</v>
      </c>
      <c r="B229" s="507" t="s">
        <v>461</v>
      </c>
      <c r="C229" s="508" t="s">
        <v>471</v>
      </c>
      <c r="D229" s="509" t="s">
        <v>472</v>
      </c>
      <c r="E229" s="508" t="s">
        <v>749</v>
      </c>
      <c r="F229" s="509" t="s">
        <v>750</v>
      </c>
      <c r="G229" s="508" t="s">
        <v>1179</v>
      </c>
      <c r="H229" s="508" t="s">
        <v>1180</v>
      </c>
      <c r="I229" s="511">
        <v>98.110000610351563</v>
      </c>
      <c r="J229" s="511">
        <v>2</v>
      </c>
      <c r="K229" s="512">
        <v>196.21000671386719</v>
      </c>
    </row>
    <row r="230" spans="1:11" ht="14.45" customHeight="1" x14ac:dyDescent="0.2">
      <c r="A230" s="506" t="s">
        <v>460</v>
      </c>
      <c r="B230" s="507" t="s">
        <v>461</v>
      </c>
      <c r="C230" s="508" t="s">
        <v>471</v>
      </c>
      <c r="D230" s="509" t="s">
        <v>472</v>
      </c>
      <c r="E230" s="508" t="s">
        <v>749</v>
      </c>
      <c r="F230" s="509" t="s">
        <v>750</v>
      </c>
      <c r="G230" s="508" t="s">
        <v>1181</v>
      </c>
      <c r="H230" s="508" t="s">
        <v>1182</v>
      </c>
      <c r="I230" s="511">
        <v>158.02999877929688</v>
      </c>
      <c r="J230" s="511">
        <v>2</v>
      </c>
      <c r="K230" s="512">
        <v>316.04998779296875</v>
      </c>
    </row>
    <row r="231" spans="1:11" ht="14.45" customHeight="1" x14ac:dyDescent="0.2">
      <c r="A231" s="506" t="s">
        <v>460</v>
      </c>
      <c r="B231" s="507" t="s">
        <v>461</v>
      </c>
      <c r="C231" s="508" t="s">
        <v>471</v>
      </c>
      <c r="D231" s="509" t="s">
        <v>472</v>
      </c>
      <c r="E231" s="508" t="s">
        <v>753</v>
      </c>
      <c r="F231" s="509" t="s">
        <v>754</v>
      </c>
      <c r="G231" s="508" t="s">
        <v>755</v>
      </c>
      <c r="H231" s="508" t="s">
        <v>756</v>
      </c>
      <c r="I231" s="511">
        <v>0.52499997615814209</v>
      </c>
      <c r="J231" s="511">
        <v>1000</v>
      </c>
      <c r="K231" s="512">
        <v>526</v>
      </c>
    </row>
    <row r="232" spans="1:11" ht="14.45" customHeight="1" x14ac:dyDescent="0.2">
      <c r="A232" s="506" t="s">
        <v>460</v>
      </c>
      <c r="B232" s="507" t="s">
        <v>461</v>
      </c>
      <c r="C232" s="508" t="s">
        <v>471</v>
      </c>
      <c r="D232" s="509" t="s">
        <v>472</v>
      </c>
      <c r="E232" s="508" t="s">
        <v>753</v>
      </c>
      <c r="F232" s="509" t="s">
        <v>754</v>
      </c>
      <c r="G232" s="508" t="s">
        <v>755</v>
      </c>
      <c r="H232" s="508" t="s">
        <v>1183</v>
      </c>
      <c r="I232" s="511">
        <v>0.62999999523162842</v>
      </c>
      <c r="J232" s="511">
        <v>500</v>
      </c>
      <c r="K232" s="512">
        <v>315</v>
      </c>
    </row>
    <row r="233" spans="1:11" ht="14.45" customHeight="1" x14ac:dyDescent="0.2">
      <c r="A233" s="506" t="s">
        <v>460</v>
      </c>
      <c r="B233" s="507" t="s">
        <v>461</v>
      </c>
      <c r="C233" s="508" t="s">
        <v>471</v>
      </c>
      <c r="D233" s="509" t="s">
        <v>472</v>
      </c>
      <c r="E233" s="508" t="s">
        <v>753</v>
      </c>
      <c r="F233" s="509" t="s">
        <v>754</v>
      </c>
      <c r="G233" s="508" t="s">
        <v>757</v>
      </c>
      <c r="H233" s="508" t="s">
        <v>758</v>
      </c>
      <c r="I233" s="511">
        <v>1.4900000095367432</v>
      </c>
      <c r="J233" s="511">
        <v>300</v>
      </c>
      <c r="K233" s="512">
        <v>447</v>
      </c>
    </row>
    <row r="234" spans="1:11" ht="14.45" customHeight="1" x14ac:dyDescent="0.2">
      <c r="A234" s="506" t="s">
        <v>460</v>
      </c>
      <c r="B234" s="507" t="s">
        <v>461</v>
      </c>
      <c r="C234" s="508" t="s">
        <v>471</v>
      </c>
      <c r="D234" s="509" t="s">
        <v>472</v>
      </c>
      <c r="E234" s="508" t="s">
        <v>753</v>
      </c>
      <c r="F234" s="509" t="s">
        <v>754</v>
      </c>
      <c r="G234" s="508" t="s">
        <v>757</v>
      </c>
      <c r="H234" s="508" t="s">
        <v>1184</v>
      </c>
      <c r="I234" s="511">
        <v>1.4900000095367432</v>
      </c>
      <c r="J234" s="511">
        <v>300</v>
      </c>
      <c r="K234" s="512">
        <v>447</v>
      </c>
    </row>
    <row r="235" spans="1:11" ht="14.45" customHeight="1" x14ac:dyDescent="0.2">
      <c r="A235" s="506" t="s">
        <v>460</v>
      </c>
      <c r="B235" s="507" t="s">
        <v>461</v>
      </c>
      <c r="C235" s="508" t="s">
        <v>471</v>
      </c>
      <c r="D235" s="509" t="s">
        <v>472</v>
      </c>
      <c r="E235" s="508" t="s">
        <v>753</v>
      </c>
      <c r="F235" s="509" t="s">
        <v>754</v>
      </c>
      <c r="G235" s="508" t="s">
        <v>767</v>
      </c>
      <c r="H235" s="508" t="s">
        <v>768</v>
      </c>
      <c r="I235" s="511">
        <v>98.375</v>
      </c>
      <c r="J235" s="511">
        <v>6</v>
      </c>
      <c r="K235" s="512">
        <v>590.25</v>
      </c>
    </row>
    <row r="236" spans="1:11" ht="14.45" customHeight="1" x14ac:dyDescent="0.2">
      <c r="A236" s="506" t="s">
        <v>460</v>
      </c>
      <c r="B236" s="507" t="s">
        <v>461</v>
      </c>
      <c r="C236" s="508" t="s">
        <v>471</v>
      </c>
      <c r="D236" s="509" t="s">
        <v>472</v>
      </c>
      <c r="E236" s="508" t="s">
        <v>753</v>
      </c>
      <c r="F236" s="509" t="s">
        <v>754</v>
      </c>
      <c r="G236" s="508" t="s">
        <v>788</v>
      </c>
      <c r="H236" s="508" t="s">
        <v>789</v>
      </c>
      <c r="I236" s="511">
        <v>30.5</v>
      </c>
      <c r="J236" s="511">
        <v>5</v>
      </c>
      <c r="K236" s="512">
        <v>152.5</v>
      </c>
    </row>
    <row r="237" spans="1:11" ht="14.45" customHeight="1" x14ac:dyDescent="0.2">
      <c r="A237" s="506" t="s">
        <v>460</v>
      </c>
      <c r="B237" s="507" t="s">
        <v>461</v>
      </c>
      <c r="C237" s="508" t="s">
        <v>471</v>
      </c>
      <c r="D237" s="509" t="s">
        <v>472</v>
      </c>
      <c r="E237" s="508" t="s">
        <v>796</v>
      </c>
      <c r="F237" s="509" t="s">
        <v>797</v>
      </c>
      <c r="G237" s="508" t="s">
        <v>1185</v>
      </c>
      <c r="H237" s="508" t="s">
        <v>1186</v>
      </c>
      <c r="I237" s="511">
        <v>57.720001220703125</v>
      </c>
      <c r="J237" s="511">
        <v>200</v>
      </c>
      <c r="K237" s="512">
        <v>11543.400390625</v>
      </c>
    </row>
    <row r="238" spans="1:11" ht="14.45" customHeight="1" x14ac:dyDescent="0.2">
      <c r="A238" s="506" t="s">
        <v>460</v>
      </c>
      <c r="B238" s="507" t="s">
        <v>461</v>
      </c>
      <c r="C238" s="508" t="s">
        <v>471</v>
      </c>
      <c r="D238" s="509" t="s">
        <v>472</v>
      </c>
      <c r="E238" s="508" t="s">
        <v>796</v>
      </c>
      <c r="F238" s="509" t="s">
        <v>797</v>
      </c>
      <c r="G238" s="508" t="s">
        <v>1187</v>
      </c>
      <c r="H238" s="508" t="s">
        <v>1188</v>
      </c>
      <c r="I238" s="511">
        <v>145.99000549316406</v>
      </c>
      <c r="J238" s="511">
        <v>23</v>
      </c>
      <c r="K238" s="512">
        <v>3357.6899719238281</v>
      </c>
    </row>
    <row r="239" spans="1:11" ht="14.45" customHeight="1" x14ac:dyDescent="0.2">
      <c r="A239" s="506" t="s">
        <v>460</v>
      </c>
      <c r="B239" s="507" t="s">
        <v>461</v>
      </c>
      <c r="C239" s="508" t="s">
        <v>471</v>
      </c>
      <c r="D239" s="509" t="s">
        <v>472</v>
      </c>
      <c r="E239" s="508" t="s">
        <v>796</v>
      </c>
      <c r="F239" s="509" t="s">
        <v>797</v>
      </c>
      <c r="G239" s="508" t="s">
        <v>1189</v>
      </c>
      <c r="H239" s="508" t="s">
        <v>1190</v>
      </c>
      <c r="I239" s="511">
        <v>1.9600000381469727</v>
      </c>
      <c r="J239" s="511">
        <v>2000</v>
      </c>
      <c r="K239" s="512">
        <v>3920.39990234375</v>
      </c>
    </row>
    <row r="240" spans="1:11" ht="14.45" customHeight="1" x14ac:dyDescent="0.2">
      <c r="A240" s="506" t="s">
        <v>460</v>
      </c>
      <c r="B240" s="507" t="s">
        <v>461</v>
      </c>
      <c r="C240" s="508" t="s">
        <v>471</v>
      </c>
      <c r="D240" s="509" t="s">
        <v>472</v>
      </c>
      <c r="E240" s="508" t="s">
        <v>796</v>
      </c>
      <c r="F240" s="509" t="s">
        <v>797</v>
      </c>
      <c r="G240" s="508" t="s">
        <v>1191</v>
      </c>
      <c r="H240" s="508" t="s">
        <v>1192</v>
      </c>
      <c r="I240" s="511">
        <v>1.8200000524520874</v>
      </c>
      <c r="J240" s="511">
        <v>4800</v>
      </c>
      <c r="K240" s="512">
        <v>8712</v>
      </c>
    </row>
    <row r="241" spans="1:11" ht="14.45" customHeight="1" x14ac:dyDescent="0.2">
      <c r="A241" s="506" t="s">
        <v>460</v>
      </c>
      <c r="B241" s="507" t="s">
        <v>461</v>
      </c>
      <c r="C241" s="508" t="s">
        <v>471</v>
      </c>
      <c r="D241" s="509" t="s">
        <v>472</v>
      </c>
      <c r="E241" s="508" t="s">
        <v>796</v>
      </c>
      <c r="F241" s="509" t="s">
        <v>797</v>
      </c>
      <c r="G241" s="508" t="s">
        <v>1193</v>
      </c>
      <c r="H241" s="508" t="s">
        <v>1194</v>
      </c>
      <c r="I241" s="511">
        <v>6.5799999237060547</v>
      </c>
      <c r="J241" s="511">
        <v>500</v>
      </c>
      <c r="K241" s="512">
        <v>3288.780029296875</v>
      </c>
    </row>
    <row r="242" spans="1:11" ht="14.45" customHeight="1" x14ac:dyDescent="0.2">
      <c r="A242" s="506" t="s">
        <v>460</v>
      </c>
      <c r="B242" s="507" t="s">
        <v>461</v>
      </c>
      <c r="C242" s="508" t="s">
        <v>471</v>
      </c>
      <c r="D242" s="509" t="s">
        <v>472</v>
      </c>
      <c r="E242" s="508" t="s">
        <v>796</v>
      </c>
      <c r="F242" s="509" t="s">
        <v>797</v>
      </c>
      <c r="G242" s="508" t="s">
        <v>1193</v>
      </c>
      <c r="H242" s="508" t="s">
        <v>1195</v>
      </c>
      <c r="I242" s="511">
        <v>6.5799999237060547</v>
      </c>
      <c r="J242" s="511">
        <v>1000</v>
      </c>
      <c r="K242" s="512">
        <v>6577.56005859375</v>
      </c>
    </row>
    <row r="243" spans="1:11" ht="14.45" customHeight="1" x14ac:dyDescent="0.2">
      <c r="A243" s="506" t="s">
        <v>460</v>
      </c>
      <c r="B243" s="507" t="s">
        <v>461</v>
      </c>
      <c r="C243" s="508" t="s">
        <v>471</v>
      </c>
      <c r="D243" s="509" t="s">
        <v>472</v>
      </c>
      <c r="E243" s="508" t="s">
        <v>796</v>
      </c>
      <c r="F243" s="509" t="s">
        <v>797</v>
      </c>
      <c r="G243" s="508" t="s">
        <v>815</v>
      </c>
      <c r="H243" s="508" t="s">
        <v>1196</v>
      </c>
      <c r="I243" s="511">
        <v>4.9699997901916504</v>
      </c>
      <c r="J243" s="511">
        <v>100</v>
      </c>
      <c r="K243" s="512">
        <v>497</v>
      </c>
    </row>
    <row r="244" spans="1:11" ht="14.45" customHeight="1" x14ac:dyDescent="0.2">
      <c r="A244" s="506" t="s">
        <v>460</v>
      </c>
      <c r="B244" s="507" t="s">
        <v>461</v>
      </c>
      <c r="C244" s="508" t="s">
        <v>471</v>
      </c>
      <c r="D244" s="509" t="s">
        <v>472</v>
      </c>
      <c r="E244" s="508" t="s">
        <v>796</v>
      </c>
      <c r="F244" s="509" t="s">
        <v>797</v>
      </c>
      <c r="G244" s="508" t="s">
        <v>811</v>
      </c>
      <c r="H244" s="508" t="s">
        <v>812</v>
      </c>
      <c r="I244" s="511">
        <v>13.310000419616699</v>
      </c>
      <c r="J244" s="511">
        <v>38</v>
      </c>
      <c r="K244" s="512">
        <v>505.78002166748047</v>
      </c>
    </row>
    <row r="245" spans="1:11" ht="14.45" customHeight="1" x14ac:dyDescent="0.2">
      <c r="A245" s="506" t="s">
        <v>460</v>
      </c>
      <c r="B245" s="507" t="s">
        <v>461</v>
      </c>
      <c r="C245" s="508" t="s">
        <v>471</v>
      </c>
      <c r="D245" s="509" t="s">
        <v>472</v>
      </c>
      <c r="E245" s="508" t="s">
        <v>796</v>
      </c>
      <c r="F245" s="509" t="s">
        <v>797</v>
      </c>
      <c r="G245" s="508" t="s">
        <v>813</v>
      </c>
      <c r="H245" s="508" t="s">
        <v>814</v>
      </c>
      <c r="I245" s="511">
        <v>25.530000686645508</v>
      </c>
      <c r="J245" s="511">
        <v>40</v>
      </c>
      <c r="K245" s="512">
        <v>1021.1999969482422</v>
      </c>
    </row>
    <row r="246" spans="1:11" ht="14.45" customHeight="1" x14ac:dyDescent="0.2">
      <c r="A246" s="506" t="s">
        <v>460</v>
      </c>
      <c r="B246" s="507" t="s">
        <v>461</v>
      </c>
      <c r="C246" s="508" t="s">
        <v>471</v>
      </c>
      <c r="D246" s="509" t="s">
        <v>472</v>
      </c>
      <c r="E246" s="508" t="s">
        <v>796</v>
      </c>
      <c r="F246" s="509" t="s">
        <v>797</v>
      </c>
      <c r="G246" s="508" t="s">
        <v>811</v>
      </c>
      <c r="H246" s="508" t="s">
        <v>817</v>
      </c>
      <c r="I246" s="511">
        <v>13.310000419616699</v>
      </c>
      <c r="J246" s="511">
        <v>54</v>
      </c>
      <c r="K246" s="512">
        <v>718.74002838134766</v>
      </c>
    </row>
    <row r="247" spans="1:11" ht="14.45" customHeight="1" x14ac:dyDescent="0.2">
      <c r="A247" s="506" t="s">
        <v>460</v>
      </c>
      <c r="B247" s="507" t="s">
        <v>461</v>
      </c>
      <c r="C247" s="508" t="s">
        <v>471</v>
      </c>
      <c r="D247" s="509" t="s">
        <v>472</v>
      </c>
      <c r="E247" s="508" t="s">
        <v>796</v>
      </c>
      <c r="F247" s="509" t="s">
        <v>797</v>
      </c>
      <c r="G247" s="508" t="s">
        <v>813</v>
      </c>
      <c r="H247" s="508" t="s">
        <v>1197</v>
      </c>
      <c r="I247" s="511">
        <v>25.530000686645508</v>
      </c>
      <c r="J247" s="511">
        <v>46</v>
      </c>
      <c r="K247" s="512">
        <v>1174.3800048828125</v>
      </c>
    </row>
    <row r="248" spans="1:11" ht="14.45" customHeight="1" x14ac:dyDescent="0.2">
      <c r="A248" s="506" t="s">
        <v>460</v>
      </c>
      <c r="B248" s="507" t="s">
        <v>461</v>
      </c>
      <c r="C248" s="508" t="s">
        <v>471</v>
      </c>
      <c r="D248" s="509" t="s">
        <v>472</v>
      </c>
      <c r="E248" s="508" t="s">
        <v>796</v>
      </c>
      <c r="F248" s="509" t="s">
        <v>797</v>
      </c>
      <c r="G248" s="508" t="s">
        <v>1198</v>
      </c>
      <c r="H248" s="508" t="s">
        <v>1199</v>
      </c>
      <c r="I248" s="511">
        <v>214.02000427246094</v>
      </c>
      <c r="J248" s="511">
        <v>2</v>
      </c>
      <c r="K248" s="512">
        <v>428.04000854492188</v>
      </c>
    </row>
    <row r="249" spans="1:11" ht="14.45" customHeight="1" x14ac:dyDescent="0.2">
      <c r="A249" s="506" t="s">
        <v>460</v>
      </c>
      <c r="B249" s="507" t="s">
        <v>461</v>
      </c>
      <c r="C249" s="508" t="s">
        <v>471</v>
      </c>
      <c r="D249" s="509" t="s">
        <v>472</v>
      </c>
      <c r="E249" s="508" t="s">
        <v>796</v>
      </c>
      <c r="F249" s="509" t="s">
        <v>797</v>
      </c>
      <c r="G249" s="508" t="s">
        <v>1200</v>
      </c>
      <c r="H249" s="508" t="s">
        <v>1201</v>
      </c>
      <c r="I249" s="511">
        <v>1.2100000381469727</v>
      </c>
      <c r="J249" s="511">
        <v>2000</v>
      </c>
      <c r="K249" s="512">
        <v>2420</v>
      </c>
    </row>
    <row r="250" spans="1:11" ht="14.45" customHeight="1" x14ac:dyDescent="0.2">
      <c r="A250" s="506" t="s">
        <v>460</v>
      </c>
      <c r="B250" s="507" t="s">
        <v>461</v>
      </c>
      <c r="C250" s="508" t="s">
        <v>471</v>
      </c>
      <c r="D250" s="509" t="s">
        <v>472</v>
      </c>
      <c r="E250" s="508" t="s">
        <v>796</v>
      </c>
      <c r="F250" s="509" t="s">
        <v>797</v>
      </c>
      <c r="G250" s="508" t="s">
        <v>1202</v>
      </c>
      <c r="H250" s="508" t="s">
        <v>1203</v>
      </c>
      <c r="I250" s="511">
        <v>1.2300000190734863</v>
      </c>
      <c r="J250" s="511">
        <v>1000</v>
      </c>
      <c r="K250" s="512">
        <v>1232.989990234375</v>
      </c>
    </row>
    <row r="251" spans="1:11" ht="14.45" customHeight="1" x14ac:dyDescent="0.2">
      <c r="A251" s="506" t="s">
        <v>460</v>
      </c>
      <c r="B251" s="507" t="s">
        <v>461</v>
      </c>
      <c r="C251" s="508" t="s">
        <v>471</v>
      </c>
      <c r="D251" s="509" t="s">
        <v>472</v>
      </c>
      <c r="E251" s="508" t="s">
        <v>796</v>
      </c>
      <c r="F251" s="509" t="s">
        <v>797</v>
      </c>
      <c r="G251" s="508" t="s">
        <v>1204</v>
      </c>
      <c r="H251" s="508" t="s">
        <v>1205</v>
      </c>
      <c r="I251" s="511">
        <v>24.809999465942383</v>
      </c>
      <c r="J251" s="511">
        <v>10</v>
      </c>
      <c r="K251" s="512">
        <v>248.05000305175781</v>
      </c>
    </row>
    <row r="252" spans="1:11" ht="14.45" customHeight="1" x14ac:dyDescent="0.2">
      <c r="A252" s="506" t="s">
        <v>460</v>
      </c>
      <c r="B252" s="507" t="s">
        <v>461</v>
      </c>
      <c r="C252" s="508" t="s">
        <v>471</v>
      </c>
      <c r="D252" s="509" t="s">
        <v>472</v>
      </c>
      <c r="E252" s="508" t="s">
        <v>796</v>
      </c>
      <c r="F252" s="509" t="s">
        <v>797</v>
      </c>
      <c r="G252" s="508" t="s">
        <v>1206</v>
      </c>
      <c r="H252" s="508" t="s">
        <v>1207</v>
      </c>
      <c r="I252" s="511">
        <v>24.809999465942383</v>
      </c>
      <c r="J252" s="511">
        <v>10</v>
      </c>
      <c r="K252" s="512">
        <v>248.05000305175781</v>
      </c>
    </row>
    <row r="253" spans="1:11" ht="14.45" customHeight="1" x14ac:dyDescent="0.2">
      <c r="A253" s="506" t="s">
        <v>460</v>
      </c>
      <c r="B253" s="507" t="s">
        <v>461</v>
      </c>
      <c r="C253" s="508" t="s">
        <v>471</v>
      </c>
      <c r="D253" s="509" t="s">
        <v>472</v>
      </c>
      <c r="E253" s="508" t="s">
        <v>796</v>
      </c>
      <c r="F253" s="509" t="s">
        <v>797</v>
      </c>
      <c r="G253" s="508" t="s">
        <v>1208</v>
      </c>
      <c r="H253" s="508" t="s">
        <v>1209</v>
      </c>
      <c r="I253" s="511">
        <v>24.809999465942383</v>
      </c>
      <c r="J253" s="511">
        <v>10</v>
      </c>
      <c r="K253" s="512">
        <v>248.05000305175781</v>
      </c>
    </row>
    <row r="254" spans="1:11" ht="14.45" customHeight="1" x14ac:dyDescent="0.2">
      <c r="A254" s="506" t="s">
        <v>460</v>
      </c>
      <c r="B254" s="507" t="s">
        <v>461</v>
      </c>
      <c r="C254" s="508" t="s">
        <v>471</v>
      </c>
      <c r="D254" s="509" t="s">
        <v>472</v>
      </c>
      <c r="E254" s="508" t="s">
        <v>796</v>
      </c>
      <c r="F254" s="509" t="s">
        <v>797</v>
      </c>
      <c r="G254" s="508" t="s">
        <v>1210</v>
      </c>
      <c r="H254" s="508" t="s">
        <v>1211</v>
      </c>
      <c r="I254" s="511">
        <v>24.809999465942383</v>
      </c>
      <c r="J254" s="511">
        <v>10</v>
      </c>
      <c r="K254" s="512">
        <v>248.05000305175781</v>
      </c>
    </row>
    <row r="255" spans="1:11" ht="14.45" customHeight="1" x14ac:dyDescent="0.2">
      <c r="A255" s="506" t="s">
        <v>460</v>
      </c>
      <c r="B255" s="507" t="s">
        <v>461</v>
      </c>
      <c r="C255" s="508" t="s">
        <v>471</v>
      </c>
      <c r="D255" s="509" t="s">
        <v>472</v>
      </c>
      <c r="E255" s="508" t="s">
        <v>796</v>
      </c>
      <c r="F255" s="509" t="s">
        <v>797</v>
      </c>
      <c r="G255" s="508" t="s">
        <v>1212</v>
      </c>
      <c r="H255" s="508" t="s">
        <v>1213</v>
      </c>
      <c r="I255" s="511">
        <v>4.070000171661377</v>
      </c>
      <c r="J255" s="511">
        <v>240</v>
      </c>
      <c r="K255" s="512">
        <v>977.67999267578125</v>
      </c>
    </row>
    <row r="256" spans="1:11" ht="14.45" customHeight="1" x14ac:dyDescent="0.2">
      <c r="A256" s="506" t="s">
        <v>460</v>
      </c>
      <c r="B256" s="507" t="s">
        <v>461</v>
      </c>
      <c r="C256" s="508" t="s">
        <v>471</v>
      </c>
      <c r="D256" s="509" t="s">
        <v>472</v>
      </c>
      <c r="E256" s="508" t="s">
        <v>796</v>
      </c>
      <c r="F256" s="509" t="s">
        <v>797</v>
      </c>
      <c r="G256" s="508" t="s">
        <v>1212</v>
      </c>
      <c r="H256" s="508" t="s">
        <v>1214</v>
      </c>
      <c r="I256" s="511">
        <v>4.070000171661377</v>
      </c>
      <c r="J256" s="511">
        <v>720</v>
      </c>
      <c r="K256" s="512">
        <v>2933.0399780273438</v>
      </c>
    </row>
    <row r="257" spans="1:11" ht="14.45" customHeight="1" x14ac:dyDescent="0.2">
      <c r="A257" s="506" t="s">
        <v>460</v>
      </c>
      <c r="B257" s="507" t="s">
        <v>461</v>
      </c>
      <c r="C257" s="508" t="s">
        <v>471</v>
      </c>
      <c r="D257" s="509" t="s">
        <v>472</v>
      </c>
      <c r="E257" s="508" t="s">
        <v>796</v>
      </c>
      <c r="F257" s="509" t="s">
        <v>797</v>
      </c>
      <c r="G257" s="508" t="s">
        <v>1215</v>
      </c>
      <c r="H257" s="508" t="s">
        <v>1216</v>
      </c>
      <c r="I257" s="511">
        <v>21.420000076293945</v>
      </c>
      <c r="J257" s="511">
        <v>10</v>
      </c>
      <c r="K257" s="512">
        <v>214.16999816894531</v>
      </c>
    </row>
    <row r="258" spans="1:11" ht="14.45" customHeight="1" x14ac:dyDescent="0.2">
      <c r="A258" s="506" t="s">
        <v>460</v>
      </c>
      <c r="B258" s="507" t="s">
        <v>461</v>
      </c>
      <c r="C258" s="508" t="s">
        <v>471</v>
      </c>
      <c r="D258" s="509" t="s">
        <v>472</v>
      </c>
      <c r="E258" s="508" t="s">
        <v>796</v>
      </c>
      <c r="F258" s="509" t="s">
        <v>797</v>
      </c>
      <c r="G258" s="508" t="s">
        <v>824</v>
      </c>
      <c r="H258" s="508" t="s">
        <v>1217</v>
      </c>
      <c r="I258" s="511">
        <v>0.4699999988079071</v>
      </c>
      <c r="J258" s="511">
        <v>100</v>
      </c>
      <c r="K258" s="512">
        <v>47</v>
      </c>
    </row>
    <row r="259" spans="1:11" ht="14.45" customHeight="1" x14ac:dyDescent="0.2">
      <c r="A259" s="506" t="s">
        <v>460</v>
      </c>
      <c r="B259" s="507" t="s">
        <v>461</v>
      </c>
      <c r="C259" s="508" t="s">
        <v>471</v>
      </c>
      <c r="D259" s="509" t="s">
        <v>472</v>
      </c>
      <c r="E259" s="508" t="s">
        <v>796</v>
      </c>
      <c r="F259" s="509" t="s">
        <v>797</v>
      </c>
      <c r="G259" s="508" t="s">
        <v>824</v>
      </c>
      <c r="H259" s="508" t="s">
        <v>1218</v>
      </c>
      <c r="I259" s="511">
        <v>0.47999998927116394</v>
      </c>
      <c r="J259" s="511">
        <v>100</v>
      </c>
      <c r="K259" s="512">
        <v>48</v>
      </c>
    </row>
    <row r="260" spans="1:11" ht="14.45" customHeight="1" x14ac:dyDescent="0.2">
      <c r="A260" s="506" t="s">
        <v>460</v>
      </c>
      <c r="B260" s="507" t="s">
        <v>461</v>
      </c>
      <c r="C260" s="508" t="s">
        <v>471</v>
      </c>
      <c r="D260" s="509" t="s">
        <v>472</v>
      </c>
      <c r="E260" s="508" t="s">
        <v>796</v>
      </c>
      <c r="F260" s="509" t="s">
        <v>797</v>
      </c>
      <c r="G260" s="508" t="s">
        <v>824</v>
      </c>
      <c r="H260" s="508" t="s">
        <v>1219</v>
      </c>
      <c r="I260" s="511">
        <v>0.49000000953674316</v>
      </c>
      <c r="J260" s="511">
        <v>100</v>
      </c>
      <c r="K260" s="512">
        <v>48.830001831054688</v>
      </c>
    </row>
    <row r="261" spans="1:11" ht="14.45" customHeight="1" x14ac:dyDescent="0.2">
      <c r="A261" s="506" t="s">
        <v>460</v>
      </c>
      <c r="B261" s="507" t="s">
        <v>461</v>
      </c>
      <c r="C261" s="508" t="s">
        <v>471</v>
      </c>
      <c r="D261" s="509" t="s">
        <v>472</v>
      </c>
      <c r="E261" s="508" t="s">
        <v>796</v>
      </c>
      <c r="F261" s="509" t="s">
        <v>797</v>
      </c>
      <c r="G261" s="508" t="s">
        <v>824</v>
      </c>
      <c r="H261" s="508" t="s">
        <v>1220</v>
      </c>
      <c r="I261" s="511">
        <v>0.47999998927116394</v>
      </c>
      <c r="J261" s="511">
        <v>200</v>
      </c>
      <c r="K261" s="512">
        <v>96</v>
      </c>
    </row>
    <row r="262" spans="1:11" ht="14.45" customHeight="1" x14ac:dyDescent="0.2">
      <c r="A262" s="506" t="s">
        <v>460</v>
      </c>
      <c r="B262" s="507" t="s">
        <v>461</v>
      </c>
      <c r="C262" s="508" t="s">
        <v>471</v>
      </c>
      <c r="D262" s="509" t="s">
        <v>472</v>
      </c>
      <c r="E262" s="508" t="s">
        <v>796</v>
      </c>
      <c r="F262" s="509" t="s">
        <v>797</v>
      </c>
      <c r="G262" s="508" t="s">
        <v>1221</v>
      </c>
      <c r="H262" s="508" t="s">
        <v>1222</v>
      </c>
      <c r="I262" s="511">
        <v>59.409999847412109</v>
      </c>
      <c r="J262" s="511">
        <v>3</v>
      </c>
      <c r="K262" s="512">
        <v>178.22999572753906</v>
      </c>
    </row>
    <row r="263" spans="1:11" ht="14.45" customHeight="1" x14ac:dyDescent="0.2">
      <c r="A263" s="506" t="s">
        <v>460</v>
      </c>
      <c r="B263" s="507" t="s">
        <v>461</v>
      </c>
      <c r="C263" s="508" t="s">
        <v>471</v>
      </c>
      <c r="D263" s="509" t="s">
        <v>472</v>
      </c>
      <c r="E263" s="508" t="s">
        <v>796</v>
      </c>
      <c r="F263" s="509" t="s">
        <v>797</v>
      </c>
      <c r="G263" s="508" t="s">
        <v>1223</v>
      </c>
      <c r="H263" s="508" t="s">
        <v>1224</v>
      </c>
      <c r="I263" s="511">
        <v>1113.199951171875</v>
      </c>
      <c r="J263" s="511">
        <v>6</v>
      </c>
      <c r="K263" s="512">
        <v>6679.2001953125</v>
      </c>
    </row>
    <row r="264" spans="1:11" ht="14.45" customHeight="1" x14ac:dyDescent="0.2">
      <c r="A264" s="506" t="s">
        <v>460</v>
      </c>
      <c r="B264" s="507" t="s">
        <v>461</v>
      </c>
      <c r="C264" s="508" t="s">
        <v>471</v>
      </c>
      <c r="D264" s="509" t="s">
        <v>472</v>
      </c>
      <c r="E264" s="508" t="s">
        <v>796</v>
      </c>
      <c r="F264" s="509" t="s">
        <v>797</v>
      </c>
      <c r="G264" s="508" t="s">
        <v>1225</v>
      </c>
      <c r="H264" s="508" t="s">
        <v>1226</v>
      </c>
      <c r="I264" s="511">
        <v>287.98001098632813</v>
      </c>
      <c r="J264" s="511">
        <v>3</v>
      </c>
      <c r="K264" s="512">
        <v>863.94000244140625</v>
      </c>
    </row>
    <row r="265" spans="1:11" ht="14.45" customHeight="1" x14ac:dyDescent="0.2">
      <c r="A265" s="506" t="s">
        <v>460</v>
      </c>
      <c r="B265" s="507" t="s">
        <v>461</v>
      </c>
      <c r="C265" s="508" t="s">
        <v>471</v>
      </c>
      <c r="D265" s="509" t="s">
        <v>472</v>
      </c>
      <c r="E265" s="508" t="s">
        <v>796</v>
      </c>
      <c r="F265" s="509" t="s">
        <v>797</v>
      </c>
      <c r="G265" s="508" t="s">
        <v>1225</v>
      </c>
      <c r="H265" s="508" t="s">
        <v>1227</v>
      </c>
      <c r="I265" s="511">
        <v>335.17001342773438</v>
      </c>
      <c r="J265" s="511">
        <v>2</v>
      </c>
      <c r="K265" s="512">
        <v>670.34002685546875</v>
      </c>
    </row>
    <row r="266" spans="1:11" ht="14.45" customHeight="1" x14ac:dyDescent="0.2">
      <c r="A266" s="506" t="s">
        <v>460</v>
      </c>
      <c r="B266" s="507" t="s">
        <v>461</v>
      </c>
      <c r="C266" s="508" t="s">
        <v>471</v>
      </c>
      <c r="D266" s="509" t="s">
        <v>472</v>
      </c>
      <c r="E266" s="508" t="s">
        <v>796</v>
      </c>
      <c r="F266" s="509" t="s">
        <v>797</v>
      </c>
      <c r="G266" s="508" t="s">
        <v>1228</v>
      </c>
      <c r="H266" s="508" t="s">
        <v>1229</v>
      </c>
      <c r="I266" s="511">
        <v>148.28999328613281</v>
      </c>
      <c r="J266" s="511">
        <v>17</v>
      </c>
      <c r="K266" s="512">
        <v>2520.85009765625</v>
      </c>
    </row>
    <row r="267" spans="1:11" ht="14.45" customHeight="1" x14ac:dyDescent="0.2">
      <c r="A267" s="506" t="s">
        <v>460</v>
      </c>
      <c r="B267" s="507" t="s">
        <v>461</v>
      </c>
      <c r="C267" s="508" t="s">
        <v>471</v>
      </c>
      <c r="D267" s="509" t="s">
        <v>472</v>
      </c>
      <c r="E267" s="508" t="s">
        <v>796</v>
      </c>
      <c r="F267" s="509" t="s">
        <v>797</v>
      </c>
      <c r="G267" s="508" t="s">
        <v>1223</v>
      </c>
      <c r="H267" s="508" t="s">
        <v>1230</v>
      </c>
      <c r="I267" s="511">
        <v>1113.199951171875</v>
      </c>
      <c r="J267" s="511">
        <v>4</v>
      </c>
      <c r="K267" s="512">
        <v>4452.7998046875</v>
      </c>
    </row>
    <row r="268" spans="1:11" ht="14.45" customHeight="1" x14ac:dyDescent="0.2">
      <c r="A268" s="506" t="s">
        <v>460</v>
      </c>
      <c r="B268" s="507" t="s">
        <v>461</v>
      </c>
      <c r="C268" s="508" t="s">
        <v>471</v>
      </c>
      <c r="D268" s="509" t="s">
        <v>472</v>
      </c>
      <c r="E268" s="508" t="s">
        <v>796</v>
      </c>
      <c r="F268" s="509" t="s">
        <v>797</v>
      </c>
      <c r="G268" s="508" t="s">
        <v>824</v>
      </c>
      <c r="H268" s="508" t="s">
        <v>1231</v>
      </c>
      <c r="I268" s="511">
        <v>0.47999998927116394</v>
      </c>
      <c r="J268" s="511">
        <v>500</v>
      </c>
      <c r="K268" s="512">
        <v>240</v>
      </c>
    </row>
    <row r="269" spans="1:11" ht="14.45" customHeight="1" x14ac:dyDescent="0.2">
      <c r="A269" s="506" t="s">
        <v>460</v>
      </c>
      <c r="B269" s="507" t="s">
        <v>461</v>
      </c>
      <c r="C269" s="508" t="s">
        <v>471</v>
      </c>
      <c r="D269" s="509" t="s">
        <v>472</v>
      </c>
      <c r="E269" s="508" t="s">
        <v>796</v>
      </c>
      <c r="F269" s="509" t="s">
        <v>797</v>
      </c>
      <c r="G269" s="508" t="s">
        <v>1232</v>
      </c>
      <c r="H269" s="508" t="s">
        <v>1233</v>
      </c>
      <c r="I269" s="511">
        <v>1.6799999475479126</v>
      </c>
      <c r="J269" s="511">
        <v>100</v>
      </c>
      <c r="K269" s="512">
        <v>168</v>
      </c>
    </row>
    <row r="270" spans="1:11" ht="14.45" customHeight="1" x14ac:dyDescent="0.2">
      <c r="A270" s="506" t="s">
        <v>460</v>
      </c>
      <c r="B270" s="507" t="s">
        <v>461</v>
      </c>
      <c r="C270" s="508" t="s">
        <v>471</v>
      </c>
      <c r="D270" s="509" t="s">
        <v>472</v>
      </c>
      <c r="E270" s="508" t="s">
        <v>796</v>
      </c>
      <c r="F270" s="509" t="s">
        <v>797</v>
      </c>
      <c r="G270" s="508" t="s">
        <v>857</v>
      </c>
      <c r="H270" s="508" t="s">
        <v>1234</v>
      </c>
      <c r="I270" s="511">
        <v>2.0199999809265137</v>
      </c>
      <c r="J270" s="511">
        <v>2000</v>
      </c>
      <c r="K270" s="512">
        <v>4046.8599853515625</v>
      </c>
    </row>
    <row r="271" spans="1:11" ht="14.45" customHeight="1" x14ac:dyDescent="0.2">
      <c r="A271" s="506" t="s">
        <v>460</v>
      </c>
      <c r="B271" s="507" t="s">
        <v>461</v>
      </c>
      <c r="C271" s="508" t="s">
        <v>471</v>
      </c>
      <c r="D271" s="509" t="s">
        <v>472</v>
      </c>
      <c r="E271" s="508" t="s">
        <v>796</v>
      </c>
      <c r="F271" s="509" t="s">
        <v>797</v>
      </c>
      <c r="G271" s="508" t="s">
        <v>859</v>
      </c>
      <c r="H271" s="508" t="s">
        <v>860</v>
      </c>
      <c r="I271" s="511">
        <v>2.0199999809265137</v>
      </c>
      <c r="J271" s="511">
        <v>1400</v>
      </c>
      <c r="K271" s="512">
        <v>2828</v>
      </c>
    </row>
    <row r="272" spans="1:11" ht="14.45" customHeight="1" x14ac:dyDescent="0.2">
      <c r="A272" s="506" t="s">
        <v>460</v>
      </c>
      <c r="B272" s="507" t="s">
        <v>461</v>
      </c>
      <c r="C272" s="508" t="s">
        <v>471</v>
      </c>
      <c r="D272" s="509" t="s">
        <v>472</v>
      </c>
      <c r="E272" s="508" t="s">
        <v>796</v>
      </c>
      <c r="F272" s="509" t="s">
        <v>797</v>
      </c>
      <c r="G272" s="508" t="s">
        <v>1235</v>
      </c>
      <c r="H272" s="508" t="s">
        <v>1236</v>
      </c>
      <c r="I272" s="511">
        <v>2.2200000286102295</v>
      </c>
      <c r="J272" s="511">
        <v>1200</v>
      </c>
      <c r="K272" s="512">
        <v>2662.969970703125</v>
      </c>
    </row>
    <row r="273" spans="1:11" ht="14.45" customHeight="1" x14ac:dyDescent="0.2">
      <c r="A273" s="506" t="s">
        <v>460</v>
      </c>
      <c r="B273" s="507" t="s">
        <v>461</v>
      </c>
      <c r="C273" s="508" t="s">
        <v>471</v>
      </c>
      <c r="D273" s="509" t="s">
        <v>472</v>
      </c>
      <c r="E273" s="508" t="s">
        <v>796</v>
      </c>
      <c r="F273" s="509" t="s">
        <v>797</v>
      </c>
      <c r="G273" s="508" t="s">
        <v>1237</v>
      </c>
      <c r="H273" s="508" t="s">
        <v>1238</v>
      </c>
      <c r="I273" s="511">
        <v>0.94999998807907104</v>
      </c>
      <c r="J273" s="511">
        <v>200</v>
      </c>
      <c r="K273" s="512">
        <v>189.97999572753906</v>
      </c>
    </row>
    <row r="274" spans="1:11" ht="14.45" customHeight="1" x14ac:dyDescent="0.2">
      <c r="A274" s="506" t="s">
        <v>460</v>
      </c>
      <c r="B274" s="507" t="s">
        <v>461</v>
      </c>
      <c r="C274" s="508" t="s">
        <v>471</v>
      </c>
      <c r="D274" s="509" t="s">
        <v>472</v>
      </c>
      <c r="E274" s="508" t="s">
        <v>796</v>
      </c>
      <c r="F274" s="509" t="s">
        <v>797</v>
      </c>
      <c r="G274" s="508" t="s">
        <v>1237</v>
      </c>
      <c r="H274" s="508" t="s">
        <v>1239</v>
      </c>
      <c r="I274" s="511">
        <v>0.94999998807907104</v>
      </c>
      <c r="J274" s="511">
        <v>200</v>
      </c>
      <c r="K274" s="512">
        <v>189.97999572753906</v>
      </c>
    </row>
    <row r="275" spans="1:11" ht="14.45" customHeight="1" x14ac:dyDescent="0.2">
      <c r="A275" s="506" t="s">
        <v>460</v>
      </c>
      <c r="B275" s="507" t="s">
        <v>461</v>
      </c>
      <c r="C275" s="508" t="s">
        <v>471</v>
      </c>
      <c r="D275" s="509" t="s">
        <v>472</v>
      </c>
      <c r="E275" s="508" t="s">
        <v>868</v>
      </c>
      <c r="F275" s="509" t="s">
        <v>869</v>
      </c>
      <c r="G275" s="508" t="s">
        <v>1240</v>
      </c>
      <c r="H275" s="508" t="s">
        <v>1241</v>
      </c>
      <c r="I275" s="511">
        <v>0.47999998927116394</v>
      </c>
      <c r="J275" s="511">
        <v>100</v>
      </c>
      <c r="K275" s="512">
        <v>48</v>
      </c>
    </row>
    <row r="276" spans="1:11" ht="14.45" customHeight="1" x14ac:dyDescent="0.2">
      <c r="A276" s="506" t="s">
        <v>460</v>
      </c>
      <c r="B276" s="507" t="s">
        <v>461</v>
      </c>
      <c r="C276" s="508" t="s">
        <v>471</v>
      </c>
      <c r="D276" s="509" t="s">
        <v>472</v>
      </c>
      <c r="E276" s="508" t="s">
        <v>868</v>
      </c>
      <c r="F276" s="509" t="s">
        <v>869</v>
      </c>
      <c r="G276" s="508" t="s">
        <v>872</v>
      </c>
      <c r="H276" s="508" t="s">
        <v>873</v>
      </c>
      <c r="I276" s="511">
        <v>0.30500000715255737</v>
      </c>
      <c r="J276" s="511">
        <v>600</v>
      </c>
      <c r="K276" s="512">
        <v>183</v>
      </c>
    </row>
    <row r="277" spans="1:11" ht="14.45" customHeight="1" x14ac:dyDescent="0.2">
      <c r="A277" s="506" t="s">
        <v>460</v>
      </c>
      <c r="B277" s="507" t="s">
        <v>461</v>
      </c>
      <c r="C277" s="508" t="s">
        <v>471</v>
      </c>
      <c r="D277" s="509" t="s">
        <v>472</v>
      </c>
      <c r="E277" s="508" t="s">
        <v>868</v>
      </c>
      <c r="F277" s="509" t="s">
        <v>869</v>
      </c>
      <c r="G277" s="508" t="s">
        <v>1240</v>
      </c>
      <c r="H277" s="508" t="s">
        <v>1242</v>
      </c>
      <c r="I277" s="511">
        <v>0.47999998927116394</v>
      </c>
      <c r="J277" s="511">
        <v>100</v>
      </c>
      <c r="K277" s="512">
        <v>48</v>
      </c>
    </row>
    <row r="278" spans="1:11" ht="14.45" customHeight="1" x14ac:dyDescent="0.2">
      <c r="A278" s="506" t="s">
        <v>460</v>
      </c>
      <c r="B278" s="507" t="s">
        <v>461</v>
      </c>
      <c r="C278" s="508" t="s">
        <v>471</v>
      </c>
      <c r="D278" s="509" t="s">
        <v>472</v>
      </c>
      <c r="E278" s="508" t="s">
        <v>868</v>
      </c>
      <c r="F278" s="509" t="s">
        <v>869</v>
      </c>
      <c r="G278" s="508" t="s">
        <v>872</v>
      </c>
      <c r="H278" s="508" t="s">
        <v>878</v>
      </c>
      <c r="I278" s="511">
        <v>0.30250000953674316</v>
      </c>
      <c r="J278" s="511">
        <v>500</v>
      </c>
      <c r="K278" s="512">
        <v>151</v>
      </c>
    </row>
    <row r="279" spans="1:11" ht="14.45" customHeight="1" x14ac:dyDescent="0.2">
      <c r="A279" s="506" t="s">
        <v>460</v>
      </c>
      <c r="B279" s="507" t="s">
        <v>461</v>
      </c>
      <c r="C279" s="508" t="s">
        <v>471</v>
      </c>
      <c r="D279" s="509" t="s">
        <v>472</v>
      </c>
      <c r="E279" s="508" t="s">
        <v>884</v>
      </c>
      <c r="F279" s="509" t="s">
        <v>885</v>
      </c>
      <c r="G279" s="508" t="s">
        <v>1243</v>
      </c>
      <c r="H279" s="508" t="s">
        <v>1244</v>
      </c>
      <c r="I279" s="511">
        <v>7.0199999809265137</v>
      </c>
      <c r="J279" s="511">
        <v>100</v>
      </c>
      <c r="K279" s="512">
        <v>702</v>
      </c>
    </row>
    <row r="280" spans="1:11" ht="14.45" customHeight="1" x14ac:dyDescent="0.2">
      <c r="A280" s="506" t="s">
        <v>460</v>
      </c>
      <c r="B280" s="507" t="s">
        <v>461</v>
      </c>
      <c r="C280" s="508" t="s">
        <v>471</v>
      </c>
      <c r="D280" s="509" t="s">
        <v>472</v>
      </c>
      <c r="E280" s="508" t="s">
        <v>884</v>
      </c>
      <c r="F280" s="509" t="s">
        <v>885</v>
      </c>
      <c r="G280" s="508" t="s">
        <v>1243</v>
      </c>
      <c r="H280" s="508" t="s">
        <v>1245</v>
      </c>
      <c r="I280" s="511">
        <v>7.0199999809265137</v>
      </c>
      <c r="J280" s="511">
        <v>180</v>
      </c>
      <c r="K280" s="512">
        <v>1263.3999633789063</v>
      </c>
    </row>
    <row r="281" spans="1:11" ht="14.45" customHeight="1" x14ac:dyDescent="0.2">
      <c r="A281" s="506" t="s">
        <v>460</v>
      </c>
      <c r="B281" s="507" t="s">
        <v>461</v>
      </c>
      <c r="C281" s="508" t="s">
        <v>471</v>
      </c>
      <c r="D281" s="509" t="s">
        <v>472</v>
      </c>
      <c r="E281" s="508" t="s">
        <v>884</v>
      </c>
      <c r="F281" s="509" t="s">
        <v>885</v>
      </c>
      <c r="G281" s="508" t="s">
        <v>888</v>
      </c>
      <c r="H281" s="508" t="s">
        <v>889</v>
      </c>
      <c r="I281" s="511">
        <v>0.62999999523162842</v>
      </c>
      <c r="J281" s="511">
        <v>800</v>
      </c>
      <c r="K281" s="512">
        <v>504</v>
      </c>
    </row>
    <row r="282" spans="1:11" ht="14.45" customHeight="1" x14ac:dyDescent="0.2">
      <c r="A282" s="506" t="s">
        <v>460</v>
      </c>
      <c r="B282" s="507" t="s">
        <v>461</v>
      </c>
      <c r="C282" s="508" t="s">
        <v>471</v>
      </c>
      <c r="D282" s="509" t="s">
        <v>472</v>
      </c>
      <c r="E282" s="508" t="s">
        <v>884</v>
      </c>
      <c r="F282" s="509" t="s">
        <v>885</v>
      </c>
      <c r="G282" s="508" t="s">
        <v>890</v>
      </c>
      <c r="H282" s="508" t="s">
        <v>891</v>
      </c>
      <c r="I282" s="511">
        <v>0.62999999523162842</v>
      </c>
      <c r="J282" s="511">
        <v>2600</v>
      </c>
      <c r="K282" s="512">
        <v>1638</v>
      </c>
    </row>
    <row r="283" spans="1:11" ht="14.45" customHeight="1" x14ac:dyDescent="0.2">
      <c r="A283" s="506" t="s">
        <v>460</v>
      </c>
      <c r="B283" s="507" t="s">
        <v>461</v>
      </c>
      <c r="C283" s="508" t="s">
        <v>471</v>
      </c>
      <c r="D283" s="509" t="s">
        <v>472</v>
      </c>
      <c r="E283" s="508" t="s">
        <v>884</v>
      </c>
      <c r="F283" s="509" t="s">
        <v>885</v>
      </c>
      <c r="G283" s="508" t="s">
        <v>892</v>
      </c>
      <c r="H283" s="508" t="s">
        <v>893</v>
      </c>
      <c r="I283" s="511">
        <v>0.62999999523162842</v>
      </c>
      <c r="J283" s="511">
        <v>2800</v>
      </c>
      <c r="K283" s="512">
        <v>1764</v>
      </c>
    </row>
    <row r="284" spans="1:11" ht="14.45" customHeight="1" x14ac:dyDescent="0.2">
      <c r="A284" s="506" t="s">
        <v>460</v>
      </c>
      <c r="B284" s="507" t="s">
        <v>461</v>
      </c>
      <c r="C284" s="508" t="s">
        <v>471</v>
      </c>
      <c r="D284" s="509" t="s">
        <v>472</v>
      </c>
      <c r="E284" s="508" t="s">
        <v>884</v>
      </c>
      <c r="F284" s="509" t="s">
        <v>885</v>
      </c>
      <c r="G284" s="508" t="s">
        <v>1246</v>
      </c>
      <c r="H284" s="508" t="s">
        <v>1247</v>
      </c>
      <c r="I284" s="511">
        <v>0.89999997615814209</v>
      </c>
      <c r="J284" s="511">
        <v>200</v>
      </c>
      <c r="K284" s="512">
        <v>179.08000183105469</v>
      </c>
    </row>
    <row r="285" spans="1:11" ht="14.45" customHeight="1" x14ac:dyDescent="0.2">
      <c r="A285" s="506" t="s">
        <v>460</v>
      </c>
      <c r="B285" s="507" t="s">
        <v>461</v>
      </c>
      <c r="C285" s="508" t="s">
        <v>471</v>
      </c>
      <c r="D285" s="509" t="s">
        <v>472</v>
      </c>
      <c r="E285" s="508" t="s">
        <v>884</v>
      </c>
      <c r="F285" s="509" t="s">
        <v>885</v>
      </c>
      <c r="G285" s="508" t="s">
        <v>888</v>
      </c>
      <c r="H285" s="508" t="s">
        <v>896</v>
      </c>
      <c r="I285" s="511">
        <v>0.62999999523162842</v>
      </c>
      <c r="J285" s="511">
        <v>1000</v>
      </c>
      <c r="K285" s="512">
        <v>630</v>
      </c>
    </row>
    <row r="286" spans="1:11" ht="14.45" customHeight="1" x14ac:dyDescent="0.2">
      <c r="A286" s="506" t="s">
        <v>460</v>
      </c>
      <c r="B286" s="507" t="s">
        <v>461</v>
      </c>
      <c r="C286" s="508" t="s">
        <v>471</v>
      </c>
      <c r="D286" s="509" t="s">
        <v>472</v>
      </c>
      <c r="E286" s="508" t="s">
        <v>884</v>
      </c>
      <c r="F286" s="509" t="s">
        <v>885</v>
      </c>
      <c r="G286" s="508" t="s">
        <v>890</v>
      </c>
      <c r="H286" s="508" t="s">
        <v>897</v>
      </c>
      <c r="I286" s="511">
        <v>0.62799999713897703</v>
      </c>
      <c r="J286" s="511">
        <v>2200</v>
      </c>
      <c r="K286" s="512">
        <v>1382</v>
      </c>
    </row>
    <row r="287" spans="1:11" ht="14.45" customHeight="1" thickBot="1" x14ac:dyDescent="0.25">
      <c r="A287" s="513" t="s">
        <v>460</v>
      </c>
      <c r="B287" s="514" t="s">
        <v>461</v>
      </c>
      <c r="C287" s="515" t="s">
        <v>471</v>
      </c>
      <c r="D287" s="516" t="s">
        <v>472</v>
      </c>
      <c r="E287" s="515" t="s">
        <v>884</v>
      </c>
      <c r="F287" s="516" t="s">
        <v>885</v>
      </c>
      <c r="G287" s="515" t="s">
        <v>892</v>
      </c>
      <c r="H287" s="515" t="s">
        <v>898</v>
      </c>
      <c r="I287" s="518">
        <v>0.62000000476837158</v>
      </c>
      <c r="J287" s="518">
        <v>400</v>
      </c>
      <c r="K287" s="519">
        <v>248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9327929-0E53-414C-B0ED-F9422E8A8BEE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240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239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238</v>
      </c>
      <c r="J4" s="405" t="s">
        <v>178</v>
      </c>
      <c r="K4" s="424" t="s">
        <v>237</v>
      </c>
      <c r="L4" s="425"/>
      <c r="M4" s="425"/>
      <c r="N4" s="426"/>
      <c r="O4" s="413" t="s">
        <v>236</v>
      </c>
      <c r="P4" s="416" t="s">
        <v>235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234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233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26.305966666666659</v>
      </c>
      <c r="D6" s="308"/>
      <c r="E6" s="308"/>
      <c r="F6" s="307"/>
      <c r="G6" s="309">
        <f ca="1">SUM(Tabulka[05 h_vram])/2</f>
        <v>47433.599999999999</v>
      </c>
      <c r="H6" s="308">
        <f ca="1">SUM(Tabulka[06 h_naduv])/2</f>
        <v>40.200000000000003</v>
      </c>
      <c r="I6" s="308">
        <f ca="1">SUM(Tabulka[07 h_nadzk])/2</f>
        <v>402</v>
      </c>
      <c r="J6" s="307">
        <f ca="1">SUM(Tabulka[08 h_oon])/2</f>
        <v>390</v>
      </c>
      <c r="K6" s="309">
        <f ca="1">SUM(Tabulka[09 m_kl])/2</f>
        <v>0</v>
      </c>
      <c r="L6" s="308">
        <f ca="1">SUM(Tabulka[10 m_gr])/2</f>
        <v>445000</v>
      </c>
      <c r="M6" s="308">
        <f ca="1">SUM(Tabulka[11 m_jo])/2</f>
        <v>1187644</v>
      </c>
      <c r="N6" s="308">
        <f ca="1">SUM(Tabulka[12 m_oc])/2</f>
        <v>1632644</v>
      </c>
      <c r="O6" s="307">
        <f ca="1">SUM(Tabulka[13 m_sk])/2</f>
        <v>16220983</v>
      </c>
      <c r="P6" s="306">
        <f ca="1">SUM(Tabulka[14_vzsk])/2</f>
        <v>111130</v>
      </c>
      <c r="Q6" s="306">
        <f ca="1">SUM(Tabulka[15_vzpl])/2</f>
        <v>53966.754908540534</v>
      </c>
      <c r="R6" s="305">
        <f ca="1">IF(Q6=0,0,P6/Q6)</f>
        <v>2.059230728034994</v>
      </c>
      <c r="S6" s="304">
        <f ca="1">Q6-P6</f>
        <v>-57163.245091459466</v>
      </c>
    </row>
    <row r="7" spans="1:19" hidden="1" x14ac:dyDescent="0.25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25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5.1393000000000004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8956.8000000000011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40.200000000000003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442542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442542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4652154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17351.906158357771</v>
      </c>
      <c r="R8" s="288">
        <f ca="1">IF(Tabulka[[#This Row],[15_vzpl]]=0,"",Tabulka[[#This Row],[14_vzsk]]/Tabulka[[#This Row],[15_vzpl]])</f>
        <v>1.573314179482846</v>
      </c>
      <c r="S8" s="287">
        <f ca="1">IF(Tabulka[[#This Row],[15_vzpl]]-Tabulka[[#This Row],[14_vzsk]]=0,"",Tabulka[[#This Row],[15_vzpl]]-Tabulka[[#This Row],[14_vzsk]])</f>
        <v>-9948.0938416422287</v>
      </c>
    </row>
    <row r="9" spans="1:19" x14ac:dyDescent="0.25">
      <c r="A9" s="286">
        <v>99</v>
      </c>
      <c r="B9" s="285" t="s">
        <v>1265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1.1926333333333332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32069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32069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544320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17351.906158357771</v>
      </c>
      <c r="R9" s="288">
        <f ca="1">IF(Tabulka[[#This Row],[15_vzpl]]=0,"",Tabulka[[#This Row],[14_vzsk]]/Tabulka[[#This Row],[15_vzpl]])</f>
        <v>1.573314179482846</v>
      </c>
      <c r="S9" s="287">
        <f ca="1">IF(Tabulka[[#This Row],[15_vzpl]]-Tabulka[[#This Row],[14_vzsk]]=0,"",Tabulka[[#This Row],[15_vzpl]]-Tabulka[[#This Row],[14_vzsk]])</f>
        <v>-9948.0938416422287</v>
      </c>
    </row>
    <row r="10" spans="1:19" x14ac:dyDescent="0.25">
      <c r="A10" s="286">
        <v>100</v>
      </c>
      <c r="B10" s="285" t="s">
        <v>1266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0.64666666666666672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1251.2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38.200000000000003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431864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1267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3.2999999999999994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5841.6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409137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409137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3675970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1249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10.566666666666665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19083.2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466724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780724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6536098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74510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22614.848750182762</v>
      </c>
      <c r="R12" s="288">
        <f ca="1">IF(Tabulka[[#This Row],[15_vzpl]]=0,"",Tabulka[[#This Row],[14_vzsk]]/Tabulka[[#This Row],[15_vzpl]])</f>
        <v>3.2947379318377199</v>
      </c>
      <c r="S12" s="287">
        <f ca="1">IF(Tabulka[[#This Row],[15_vzpl]]-Tabulka[[#This Row],[14_vzsk]]=0,"",Tabulka[[#This Row],[15_vzpl]]-Tabulka[[#This Row],[14_vzsk]])</f>
        <v>-51895.151249817238</v>
      </c>
    </row>
    <row r="13" spans="1:19" x14ac:dyDescent="0.25">
      <c r="A13" s="286">
        <v>526</v>
      </c>
      <c r="B13" s="285" t="s">
        <v>1268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10.549999999999999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19050.8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314000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466541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780541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6473081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74510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22614.848750182762</v>
      </c>
      <c r="R13" s="288">
        <f ca="1">IF(Tabulka[[#This Row],[15_vzpl]]=0,"",Tabulka[[#This Row],[14_vzsk]]/Tabulka[[#This Row],[15_vzpl]])</f>
        <v>3.2947379318377199</v>
      </c>
      <c r="S13" s="287">
        <f ca="1">IF(Tabulka[[#This Row],[15_vzpl]]-Tabulka[[#This Row],[14_vzsk]]=0,"",Tabulka[[#This Row],[15_vzpl]]-Tabulka[[#This Row],[14_vzsk]])</f>
        <v>-51895.151249817238</v>
      </c>
    </row>
    <row r="14" spans="1:19" x14ac:dyDescent="0.25">
      <c r="A14" s="286">
        <v>746</v>
      </c>
      <c r="B14" s="285" t="s">
        <v>1269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1.6666666666666666E-2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32.4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63017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1250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8.7999999999999989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16018.4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131000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251246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382246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4380955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13999.999999999998</v>
      </c>
      <c r="R15" s="288">
        <f ca="1">IF(Tabulka[[#This Row],[15_vzpl]]=0,"",Tabulka[[#This Row],[14_vzsk]]/Tabulka[[#This Row],[15_vzpl]])</f>
        <v>0.66571428571428581</v>
      </c>
      <c r="S15" s="287">
        <f ca="1">IF(Tabulka[[#This Row],[15_vzpl]]-Tabulka[[#This Row],[14_vzsk]]=0,"",Tabulka[[#This Row],[15_vzpl]]-Tabulka[[#This Row],[14_vzsk]])</f>
        <v>4679.9999999999982</v>
      </c>
    </row>
    <row r="16" spans="1:19" x14ac:dyDescent="0.25">
      <c r="A16" s="286">
        <v>303</v>
      </c>
      <c r="B16" s="285" t="s">
        <v>1270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13999.999999999998</v>
      </c>
      <c r="R16" s="288">
        <f ca="1">IF(Tabulka[[#This Row],[15_vzpl]]=0,"",Tabulka[[#This Row],[14_vzsk]]/Tabulka[[#This Row],[15_vzpl]])</f>
        <v>0.66571428571428581</v>
      </c>
      <c r="S16" s="287">
        <f ca="1">IF(Tabulka[[#This Row],[15_vzpl]]-Tabulka[[#This Row],[14_vzsk]]=0,"",Tabulka[[#This Row],[15_vzpl]]-Tabulka[[#This Row],[14_vzsk]])</f>
        <v>4679.9999999999982</v>
      </c>
    </row>
    <row r="17" spans="1:19" x14ac:dyDescent="0.25">
      <c r="A17" s="286">
        <v>304</v>
      </c>
      <c r="B17" s="285" t="s">
        <v>1271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1434.4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21777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21777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484999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305</v>
      </c>
      <c r="B18" s="285" t="s">
        <v>1272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60988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60988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762267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310</v>
      </c>
      <c r="B19" s="285" t="s">
        <v>1273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29494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29494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492160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409</v>
      </c>
      <c r="B20" s="285" t="s">
        <v>1274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9136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131000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124284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255284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2376704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642</v>
      </c>
      <c r="B21" s="285" t="s">
        <v>1275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1752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14703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14703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264825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1251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3375.2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27132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27132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651776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1276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3375.2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27132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27132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651776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242</v>
      </c>
    </row>
    <row r="25" spans="1:19" x14ac:dyDescent="0.25">
      <c r="A25" s="113" t="s">
        <v>156</v>
      </c>
    </row>
    <row r="26" spans="1:19" x14ac:dyDescent="0.25">
      <c r="A26" s="114" t="s">
        <v>212</v>
      </c>
    </row>
    <row r="27" spans="1:19" x14ac:dyDescent="0.25">
      <c r="A27" s="278" t="s">
        <v>211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DC5C9F3-E726-4C12-9066-C7694564C66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0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1264</v>
      </c>
    </row>
    <row r="2" spans="1:19" x14ac:dyDescent="0.25">
      <c r="A2" s="459" t="s">
        <v>265</v>
      </c>
    </row>
    <row r="3" spans="1:19" x14ac:dyDescent="0.25">
      <c r="A3" s="324" t="s">
        <v>161</v>
      </c>
      <c r="B3" s="323">
        <v>2019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213</v>
      </c>
      <c r="E4" s="315">
        <v>5.94</v>
      </c>
      <c r="F4" s="315"/>
      <c r="G4" s="315"/>
      <c r="H4" s="315"/>
      <c r="I4" s="315">
        <v>928</v>
      </c>
      <c r="J4" s="315">
        <v>2</v>
      </c>
      <c r="K4" s="315">
        <v>24</v>
      </c>
      <c r="L4" s="315"/>
      <c r="M4" s="315"/>
      <c r="N4" s="315"/>
      <c r="O4" s="315"/>
      <c r="P4" s="315"/>
      <c r="Q4" s="315">
        <v>361605</v>
      </c>
      <c r="R4" s="315">
        <v>1000</v>
      </c>
      <c r="S4" s="315">
        <v>1445.9921798631476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2.2400000000000002</v>
      </c>
      <c r="I5">
        <v>288</v>
      </c>
      <c r="J5">
        <v>2</v>
      </c>
      <c r="Q5">
        <v>70147</v>
      </c>
      <c r="R5">
        <v>1000</v>
      </c>
      <c r="S5">
        <v>1445.9921798631476</v>
      </c>
    </row>
    <row r="6" spans="1:19" x14ac:dyDescent="0.25">
      <c r="A6" s="322" t="s">
        <v>164</v>
      </c>
      <c r="B6" s="321">
        <v>3</v>
      </c>
      <c r="C6">
        <v>1</v>
      </c>
      <c r="D6">
        <v>101</v>
      </c>
      <c r="E6">
        <v>3.7</v>
      </c>
      <c r="I6">
        <v>640</v>
      </c>
      <c r="K6">
        <v>24</v>
      </c>
      <c r="Q6">
        <v>291458</v>
      </c>
    </row>
    <row r="7" spans="1:19" x14ac:dyDescent="0.25">
      <c r="A7" s="320" t="s">
        <v>165</v>
      </c>
      <c r="B7" s="319">
        <v>4</v>
      </c>
      <c r="C7">
        <v>1</v>
      </c>
      <c r="D7" t="s">
        <v>1249</v>
      </c>
      <c r="E7">
        <v>10.8</v>
      </c>
      <c r="I7">
        <v>1808</v>
      </c>
      <c r="L7">
        <v>42</v>
      </c>
      <c r="Q7">
        <v>504557</v>
      </c>
      <c r="R7">
        <v>8165</v>
      </c>
      <c r="S7">
        <v>1884.5707291818965</v>
      </c>
    </row>
    <row r="8" spans="1:19" x14ac:dyDescent="0.25">
      <c r="A8" s="322" t="s">
        <v>166</v>
      </c>
      <c r="B8" s="321">
        <v>5</v>
      </c>
      <c r="C8">
        <v>1</v>
      </c>
      <c r="D8">
        <v>526</v>
      </c>
      <c r="E8">
        <v>10.8</v>
      </c>
      <c r="I8">
        <v>1808</v>
      </c>
      <c r="Q8">
        <v>498257</v>
      </c>
      <c r="R8">
        <v>8165</v>
      </c>
      <c r="S8">
        <v>1884.5707291818965</v>
      </c>
    </row>
    <row r="9" spans="1:19" x14ac:dyDescent="0.25">
      <c r="A9" s="320" t="s">
        <v>167</v>
      </c>
      <c r="B9" s="319">
        <v>6</v>
      </c>
      <c r="C9">
        <v>1</v>
      </c>
      <c r="D9">
        <v>746</v>
      </c>
      <c r="L9">
        <v>42</v>
      </c>
      <c r="Q9">
        <v>6300</v>
      </c>
    </row>
    <row r="10" spans="1:19" x14ac:dyDescent="0.25">
      <c r="A10" s="322" t="s">
        <v>168</v>
      </c>
      <c r="B10" s="321">
        <v>7</v>
      </c>
      <c r="C10">
        <v>1</v>
      </c>
      <c r="D10" t="s">
        <v>1250</v>
      </c>
      <c r="E10">
        <v>8.8000000000000007</v>
      </c>
      <c r="I10">
        <v>1576</v>
      </c>
      <c r="K10">
        <v>16</v>
      </c>
      <c r="Q10">
        <v>344758</v>
      </c>
      <c r="R10">
        <v>1600</v>
      </c>
      <c r="S10">
        <v>1166.6666666666667</v>
      </c>
    </row>
    <row r="11" spans="1:19" x14ac:dyDescent="0.25">
      <c r="A11" s="320" t="s">
        <v>169</v>
      </c>
      <c r="B11" s="319">
        <v>8</v>
      </c>
      <c r="C11">
        <v>1</v>
      </c>
      <c r="D11">
        <v>303</v>
      </c>
      <c r="R11">
        <v>1600</v>
      </c>
      <c r="S11">
        <v>1166.6666666666667</v>
      </c>
    </row>
    <row r="12" spans="1:19" x14ac:dyDescent="0.25">
      <c r="A12" s="322" t="s">
        <v>170</v>
      </c>
      <c r="B12" s="321">
        <v>9</v>
      </c>
      <c r="C12">
        <v>1</v>
      </c>
      <c r="D12">
        <v>304</v>
      </c>
      <c r="E12">
        <v>0.8</v>
      </c>
      <c r="I12">
        <v>148</v>
      </c>
      <c r="K12">
        <v>16</v>
      </c>
      <c r="Q12">
        <v>38009</v>
      </c>
    </row>
    <row r="13" spans="1:19" x14ac:dyDescent="0.25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58120</v>
      </c>
    </row>
    <row r="14" spans="1:19" x14ac:dyDescent="0.25">
      <c r="A14" s="322" t="s">
        <v>172</v>
      </c>
      <c r="B14" s="321">
        <v>11</v>
      </c>
      <c r="C14">
        <v>1</v>
      </c>
      <c r="D14">
        <v>310</v>
      </c>
      <c r="E14">
        <v>1</v>
      </c>
      <c r="I14">
        <v>184</v>
      </c>
      <c r="Q14">
        <v>38900</v>
      </c>
    </row>
    <row r="15" spans="1:19" x14ac:dyDescent="0.25">
      <c r="A15" s="320" t="s">
        <v>173</v>
      </c>
      <c r="B15" s="319">
        <v>12</v>
      </c>
      <c r="C15">
        <v>1</v>
      </c>
      <c r="D15">
        <v>409</v>
      </c>
      <c r="E15">
        <v>5</v>
      </c>
      <c r="I15">
        <v>880</v>
      </c>
      <c r="Q15">
        <v>187823</v>
      </c>
    </row>
    <row r="16" spans="1:19" x14ac:dyDescent="0.25">
      <c r="A16" s="318" t="s">
        <v>161</v>
      </c>
      <c r="B16" s="317">
        <v>2019</v>
      </c>
      <c r="C16">
        <v>1</v>
      </c>
      <c r="D16">
        <v>642</v>
      </c>
      <c r="E16">
        <v>1</v>
      </c>
      <c r="I16">
        <v>180</v>
      </c>
      <c r="Q16">
        <v>21906</v>
      </c>
    </row>
    <row r="17" spans="3:19" x14ac:dyDescent="0.25">
      <c r="C17">
        <v>1</v>
      </c>
      <c r="D17" t="s">
        <v>1251</v>
      </c>
      <c r="E17">
        <v>1.8</v>
      </c>
      <c r="I17">
        <v>291.2</v>
      </c>
      <c r="Q17">
        <v>52445</v>
      </c>
    </row>
    <row r="18" spans="3:19" x14ac:dyDescent="0.25">
      <c r="C18">
        <v>1</v>
      </c>
      <c r="D18">
        <v>30</v>
      </c>
      <c r="E18">
        <v>1.8</v>
      </c>
      <c r="I18">
        <v>291.2</v>
      </c>
      <c r="Q18">
        <v>52445</v>
      </c>
    </row>
    <row r="19" spans="3:19" x14ac:dyDescent="0.25">
      <c r="C19" t="s">
        <v>1252</v>
      </c>
      <c r="E19">
        <v>27.340000000000003</v>
      </c>
      <c r="I19">
        <v>4603.2</v>
      </c>
      <c r="J19">
        <v>2</v>
      </c>
      <c r="K19">
        <v>40</v>
      </c>
      <c r="L19">
        <v>42</v>
      </c>
      <c r="Q19">
        <v>1263365</v>
      </c>
      <c r="R19">
        <v>10765</v>
      </c>
      <c r="S19">
        <v>4497.2295757117108</v>
      </c>
    </row>
    <row r="20" spans="3:19" x14ac:dyDescent="0.25">
      <c r="C20">
        <v>2</v>
      </c>
      <c r="D20" t="s">
        <v>213</v>
      </c>
      <c r="E20">
        <v>5.1715999999999998</v>
      </c>
      <c r="I20">
        <v>694.4</v>
      </c>
      <c r="K20">
        <v>27</v>
      </c>
      <c r="Q20">
        <v>390774</v>
      </c>
      <c r="S20">
        <v>1445.9921798631476</v>
      </c>
    </row>
    <row r="21" spans="3:19" x14ac:dyDescent="0.25">
      <c r="C21">
        <v>2</v>
      </c>
      <c r="D21">
        <v>99</v>
      </c>
      <c r="E21">
        <v>1.4716</v>
      </c>
      <c r="I21">
        <v>246.4</v>
      </c>
      <c r="K21">
        <v>6</v>
      </c>
      <c r="Q21">
        <v>65040</v>
      </c>
      <c r="S21">
        <v>1445.9921798631476</v>
      </c>
    </row>
    <row r="22" spans="3:19" x14ac:dyDescent="0.25">
      <c r="C22">
        <v>2</v>
      </c>
      <c r="D22">
        <v>101</v>
      </c>
      <c r="E22">
        <v>3.7</v>
      </c>
      <c r="I22">
        <v>448</v>
      </c>
      <c r="K22">
        <v>21</v>
      </c>
      <c r="Q22">
        <v>325734</v>
      </c>
    </row>
    <row r="23" spans="3:19" x14ac:dyDescent="0.25">
      <c r="C23">
        <v>2</v>
      </c>
      <c r="D23" t="s">
        <v>1249</v>
      </c>
      <c r="E23">
        <v>10.8</v>
      </c>
      <c r="I23">
        <v>1448</v>
      </c>
      <c r="L23">
        <v>40</v>
      </c>
      <c r="Q23">
        <v>439177</v>
      </c>
      <c r="R23">
        <v>4500</v>
      </c>
      <c r="S23">
        <v>1884.5707291818965</v>
      </c>
    </row>
    <row r="24" spans="3:19" x14ac:dyDescent="0.25">
      <c r="C24">
        <v>2</v>
      </c>
      <c r="D24">
        <v>526</v>
      </c>
      <c r="E24">
        <v>10.8</v>
      </c>
      <c r="I24">
        <v>1448</v>
      </c>
      <c r="Q24">
        <v>433177</v>
      </c>
      <c r="R24">
        <v>4500</v>
      </c>
      <c r="S24">
        <v>1884.5707291818965</v>
      </c>
    </row>
    <row r="25" spans="3:19" x14ac:dyDescent="0.25">
      <c r="C25">
        <v>2</v>
      </c>
      <c r="D25">
        <v>746</v>
      </c>
      <c r="L25">
        <v>40</v>
      </c>
      <c r="Q25">
        <v>6000</v>
      </c>
    </row>
    <row r="26" spans="3:19" x14ac:dyDescent="0.25">
      <c r="C26">
        <v>2</v>
      </c>
      <c r="D26" t="s">
        <v>1250</v>
      </c>
      <c r="E26">
        <v>8.8000000000000007</v>
      </c>
      <c r="I26">
        <v>1212</v>
      </c>
      <c r="K26">
        <v>11</v>
      </c>
      <c r="Q26">
        <v>319002</v>
      </c>
      <c r="R26">
        <v>1300</v>
      </c>
      <c r="S26">
        <v>1166.6666666666667</v>
      </c>
    </row>
    <row r="27" spans="3:19" x14ac:dyDescent="0.25">
      <c r="C27">
        <v>2</v>
      </c>
      <c r="D27">
        <v>303</v>
      </c>
      <c r="R27">
        <v>1300</v>
      </c>
      <c r="S27">
        <v>1166.6666666666667</v>
      </c>
    </row>
    <row r="28" spans="3:19" x14ac:dyDescent="0.25">
      <c r="C28">
        <v>2</v>
      </c>
      <c r="D28">
        <v>304</v>
      </c>
      <c r="E28">
        <v>0.8</v>
      </c>
      <c r="I28">
        <v>124</v>
      </c>
      <c r="K28">
        <v>11</v>
      </c>
      <c r="Q28">
        <v>37191</v>
      </c>
    </row>
    <row r="29" spans="3:19" x14ac:dyDescent="0.25">
      <c r="C29">
        <v>2</v>
      </c>
      <c r="D29">
        <v>305</v>
      </c>
      <c r="E29">
        <v>1</v>
      </c>
      <c r="I29">
        <v>152</v>
      </c>
      <c r="Q29">
        <v>58150</v>
      </c>
    </row>
    <row r="30" spans="3:19" x14ac:dyDescent="0.25">
      <c r="C30">
        <v>2</v>
      </c>
      <c r="D30">
        <v>310</v>
      </c>
      <c r="E30">
        <v>1</v>
      </c>
      <c r="I30">
        <v>152</v>
      </c>
      <c r="Q30">
        <v>38774</v>
      </c>
    </row>
    <row r="31" spans="3:19" x14ac:dyDescent="0.25">
      <c r="C31">
        <v>2</v>
      </c>
      <c r="D31">
        <v>409</v>
      </c>
      <c r="E31">
        <v>5</v>
      </c>
      <c r="I31">
        <v>668</v>
      </c>
      <c r="Q31">
        <v>168520</v>
      </c>
    </row>
    <row r="32" spans="3:19" x14ac:dyDescent="0.25">
      <c r="C32">
        <v>2</v>
      </c>
      <c r="D32">
        <v>642</v>
      </c>
      <c r="E32">
        <v>1</v>
      </c>
      <c r="I32">
        <v>116</v>
      </c>
      <c r="Q32">
        <v>16367</v>
      </c>
    </row>
    <row r="33" spans="3:19" x14ac:dyDescent="0.25">
      <c r="C33">
        <v>2</v>
      </c>
      <c r="D33" t="s">
        <v>1251</v>
      </c>
      <c r="E33">
        <v>1.8</v>
      </c>
      <c r="I33">
        <v>256.8</v>
      </c>
      <c r="Q33">
        <v>51573</v>
      </c>
    </row>
    <row r="34" spans="3:19" x14ac:dyDescent="0.25">
      <c r="C34">
        <v>2</v>
      </c>
      <c r="D34">
        <v>30</v>
      </c>
      <c r="E34">
        <v>1.8</v>
      </c>
      <c r="I34">
        <v>256.8</v>
      </c>
      <c r="Q34">
        <v>51573</v>
      </c>
    </row>
    <row r="35" spans="3:19" x14ac:dyDescent="0.25">
      <c r="C35" t="s">
        <v>1253</v>
      </c>
      <c r="E35">
        <v>26.5716</v>
      </c>
      <c r="I35">
        <v>3611.2000000000003</v>
      </c>
      <c r="K35">
        <v>38</v>
      </c>
      <c r="L35">
        <v>40</v>
      </c>
      <c r="Q35">
        <v>1200526</v>
      </c>
      <c r="R35">
        <v>5800</v>
      </c>
      <c r="S35">
        <v>4497.2295757117108</v>
      </c>
    </row>
    <row r="36" spans="3:19" x14ac:dyDescent="0.25">
      <c r="C36">
        <v>3</v>
      </c>
      <c r="D36" t="s">
        <v>213</v>
      </c>
      <c r="E36">
        <v>5.1400000000000006</v>
      </c>
      <c r="I36">
        <v>723.2</v>
      </c>
      <c r="K36">
        <v>14</v>
      </c>
      <c r="Q36">
        <v>377570</v>
      </c>
      <c r="R36">
        <v>3900</v>
      </c>
      <c r="S36">
        <v>1445.9921798631476</v>
      </c>
    </row>
    <row r="37" spans="3:19" x14ac:dyDescent="0.25">
      <c r="C37">
        <v>3</v>
      </c>
      <c r="D37">
        <v>99</v>
      </c>
      <c r="E37">
        <v>0.8</v>
      </c>
      <c r="I37">
        <v>96</v>
      </c>
      <c r="Q37">
        <v>28992</v>
      </c>
      <c r="R37">
        <v>3900</v>
      </c>
      <c r="S37">
        <v>1445.9921798631476</v>
      </c>
    </row>
    <row r="38" spans="3:19" x14ac:dyDescent="0.25">
      <c r="C38">
        <v>3</v>
      </c>
      <c r="D38">
        <v>100</v>
      </c>
      <c r="E38">
        <v>0.64</v>
      </c>
      <c r="I38">
        <v>115.2</v>
      </c>
      <c r="Q38">
        <v>34966</v>
      </c>
    </row>
    <row r="39" spans="3:19" x14ac:dyDescent="0.25">
      <c r="C39">
        <v>3</v>
      </c>
      <c r="D39">
        <v>101</v>
      </c>
      <c r="E39">
        <v>3.7</v>
      </c>
      <c r="I39">
        <v>512</v>
      </c>
      <c r="K39">
        <v>14</v>
      </c>
      <c r="Q39">
        <v>313612</v>
      </c>
    </row>
    <row r="40" spans="3:19" x14ac:dyDescent="0.25">
      <c r="C40">
        <v>3</v>
      </c>
      <c r="D40" t="s">
        <v>1249</v>
      </c>
      <c r="E40">
        <v>10.5</v>
      </c>
      <c r="I40">
        <v>1569.6</v>
      </c>
      <c r="L40">
        <v>37</v>
      </c>
      <c r="Q40">
        <v>485006</v>
      </c>
      <c r="R40">
        <v>10200</v>
      </c>
      <c r="S40">
        <v>1884.5707291818965</v>
      </c>
    </row>
    <row r="41" spans="3:19" x14ac:dyDescent="0.25">
      <c r="C41">
        <v>3</v>
      </c>
      <c r="D41">
        <v>526</v>
      </c>
      <c r="E41">
        <v>10.5</v>
      </c>
      <c r="I41">
        <v>1569.6</v>
      </c>
      <c r="Q41">
        <v>479456</v>
      </c>
      <c r="R41">
        <v>10200</v>
      </c>
      <c r="S41">
        <v>1884.5707291818965</v>
      </c>
    </row>
    <row r="42" spans="3:19" x14ac:dyDescent="0.25">
      <c r="C42">
        <v>3</v>
      </c>
      <c r="D42">
        <v>746</v>
      </c>
      <c r="L42">
        <v>37</v>
      </c>
      <c r="Q42">
        <v>5550</v>
      </c>
    </row>
    <row r="43" spans="3:19" x14ac:dyDescent="0.25">
      <c r="C43">
        <v>3</v>
      </c>
      <c r="D43" t="s">
        <v>1250</v>
      </c>
      <c r="E43">
        <v>8.8000000000000007</v>
      </c>
      <c r="I43">
        <v>1356</v>
      </c>
      <c r="K43">
        <v>18</v>
      </c>
      <c r="O43">
        <v>5000</v>
      </c>
      <c r="P43">
        <v>5000</v>
      </c>
      <c r="Q43">
        <v>331389</v>
      </c>
      <c r="R43">
        <v>300</v>
      </c>
      <c r="S43">
        <v>1166.6666666666667</v>
      </c>
    </row>
    <row r="44" spans="3:19" x14ac:dyDescent="0.25">
      <c r="C44">
        <v>3</v>
      </c>
      <c r="D44">
        <v>303</v>
      </c>
      <c r="R44">
        <v>300</v>
      </c>
      <c r="S44">
        <v>1166.6666666666667</v>
      </c>
    </row>
    <row r="45" spans="3:19" x14ac:dyDescent="0.25">
      <c r="C45">
        <v>3</v>
      </c>
      <c r="D45">
        <v>304</v>
      </c>
      <c r="E45">
        <v>0.8</v>
      </c>
      <c r="I45">
        <v>116</v>
      </c>
      <c r="K45">
        <v>18</v>
      </c>
      <c r="Q45">
        <v>38871</v>
      </c>
    </row>
    <row r="46" spans="3:19" x14ac:dyDescent="0.25">
      <c r="C46">
        <v>3</v>
      </c>
      <c r="D46">
        <v>305</v>
      </c>
      <c r="E46">
        <v>1</v>
      </c>
      <c r="I46">
        <v>168</v>
      </c>
      <c r="Q46">
        <v>58120</v>
      </c>
    </row>
    <row r="47" spans="3:19" x14ac:dyDescent="0.25">
      <c r="C47">
        <v>3</v>
      </c>
      <c r="D47">
        <v>310</v>
      </c>
      <c r="E47">
        <v>1</v>
      </c>
      <c r="I47">
        <v>128</v>
      </c>
      <c r="O47">
        <v>5000</v>
      </c>
      <c r="P47">
        <v>5000</v>
      </c>
      <c r="Q47">
        <v>38732</v>
      </c>
    </row>
    <row r="48" spans="3:19" x14ac:dyDescent="0.25">
      <c r="C48">
        <v>3</v>
      </c>
      <c r="D48">
        <v>409</v>
      </c>
      <c r="E48">
        <v>5</v>
      </c>
      <c r="I48">
        <v>784</v>
      </c>
      <c r="Q48">
        <v>173816</v>
      </c>
    </row>
    <row r="49" spans="3:19" x14ac:dyDescent="0.25">
      <c r="C49">
        <v>3</v>
      </c>
      <c r="D49">
        <v>642</v>
      </c>
      <c r="E49">
        <v>1</v>
      </c>
      <c r="I49">
        <v>160</v>
      </c>
      <c r="Q49">
        <v>21850</v>
      </c>
    </row>
    <row r="50" spans="3:19" x14ac:dyDescent="0.25">
      <c r="C50">
        <v>3</v>
      </c>
      <c r="D50" t="s">
        <v>1251</v>
      </c>
      <c r="E50">
        <v>1.8</v>
      </c>
      <c r="I50">
        <v>228</v>
      </c>
      <c r="Q50">
        <v>51940</v>
      </c>
    </row>
    <row r="51" spans="3:19" x14ac:dyDescent="0.25">
      <c r="C51">
        <v>3</v>
      </c>
      <c r="D51">
        <v>30</v>
      </c>
      <c r="E51">
        <v>1.8</v>
      </c>
      <c r="I51">
        <v>228</v>
      </c>
      <c r="Q51">
        <v>51940</v>
      </c>
    </row>
    <row r="52" spans="3:19" x14ac:dyDescent="0.25">
      <c r="C52" t="s">
        <v>1254</v>
      </c>
      <c r="E52">
        <v>26.240000000000002</v>
      </c>
      <c r="I52">
        <v>3876.8</v>
      </c>
      <c r="K52">
        <v>32</v>
      </c>
      <c r="L52">
        <v>37</v>
      </c>
      <c r="O52">
        <v>5000</v>
      </c>
      <c r="P52">
        <v>5000</v>
      </c>
      <c r="Q52">
        <v>1245905</v>
      </c>
      <c r="R52">
        <v>14400</v>
      </c>
      <c r="S52">
        <v>4497.2295757117108</v>
      </c>
    </row>
    <row r="53" spans="3:19" x14ac:dyDescent="0.25">
      <c r="C53">
        <v>4</v>
      </c>
      <c r="D53" t="s">
        <v>213</v>
      </c>
      <c r="E53">
        <v>5.1400000000000006</v>
      </c>
      <c r="I53">
        <v>868.8</v>
      </c>
      <c r="J53">
        <v>7</v>
      </c>
      <c r="K53">
        <v>24</v>
      </c>
      <c r="Q53">
        <v>374042</v>
      </c>
      <c r="S53">
        <v>1445.9921798631476</v>
      </c>
    </row>
    <row r="54" spans="3:19" x14ac:dyDescent="0.25">
      <c r="C54">
        <v>4</v>
      </c>
      <c r="D54">
        <v>99</v>
      </c>
      <c r="E54">
        <v>0.8</v>
      </c>
      <c r="I54">
        <v>140.80000000000001</v>
      </c>
      <c r="Q54">
        <v>30492</v>
      </c>
      <c r="S54">
        <v>1445.9921798631476</v>
      </c>
    </row>
    <row r="55" spans="3:19" x14ac:dyDescent="0.25">
      <c r="C55">
        <v>4</v>
      </c>
      <c r="D55">
        <v>100</v>
      </c>
      <c r="E55">
        <v>0.64</v>
      </c>
      <c r="I55">
        <v>128</v>
      </c>
      <c r="J55">
        <v>7</v>
      </c>
      <c r="Q55">
        <v>38262</v>
      </c>
    </row>
    <row r="56" spans="3:19" x14ac:dyDescent="0.25">
      <c r="C56">
        <v>4</v>
      </c>
      <c r="D56">
        <v>101</v>
      </c>
      <c r="E56">
        <v>3.7</v>
      </c>
      <c r="I56">
        <v>600</v>
      </c>
      <c r="K56">
        <v>24</v>
      </c>
      <c r="Q56">
        <v>305288</v>
      </c>
    </row>
    <row r="57" spans="3:19" x14ac:dyDescent="0.25">
      <c r="C57">
        <v>4</v>
      </c>
      <c r="D57" t="s">
        <v>1249</v>
      </c>
      <c r="E57">
        <v>10.5</v>
      </c>
      <c r="I57">
        <v>1747.2</v>
      </c>
      <c r="L57">
        <v>36</v>
      </c>
      <c r="Q57">
        <v>475572</v>
      </c>
      <c r="R57">
        <v>9882</v>
      </c>
      <c r="S57">
        <v>1884.5707291818965</v>
      </c>
    </row>
    <row r="58" spans="3:19" x14ac:dyDescent="0.25">
      <c r="C58">
        <v>4</v>
      </c>
      <c r="D58">
        <v>526</v>
      </c>
      <c r="E58">
        <v>10.5</v>
      </c>
      <c r="I58">
        <v>1747.2</v>
      </c>
      <c r="Q58">
        <v>470172</v>
      </c>
      <c r="R58">
        <v>9882</v>
      </c>
      <c r="S58">
        <v>1884.5707291818965</v>
      </c>
    </row>
    <row r="59" spans="3:19" x14ac:dyDescent="0.25">
      <c r="C59">
        <v>4</v>
      </c>
      <c r="D59">
        <v>746</v>
      </c>
      <c r="L59">
        <v>36</v>
      </c>
      <c r="Q59">
        <v>5400</v>
      </c>
    </row>
    <row r="60" spans="3:19" x14ac:dyDescent="0.25">
      <c r="C60">
        <v>4</v>
      </c>
      <c r="D60" t="s">
        <v>1250</v>
      </c>
      <c r="E60">
        <v>8.8000000000000007</v>
      </c>
      <c r="I60">
        <v>1488</v>
      </c>
      <c r="K60">
        <v>15</v>
      </c>
      <c r="Q60">
        <v>332427</v>
      </c>
      <c r="S60">
        <v>1166.6666666666667</v>
      </c>
    </row>
    <row r="61" spans="3:19" x14ac:dyDescent="0.25">
      <c r="C61">
        <v>4</v>
      </c>
      <c r="D61">
        <v>303</v>
      </c>
      <c r="S61">
        <v>1166.6666666666667</v>
      </c>
    </row>
    <row r="62" spans="3:19" x14ac:dyDescent="0.25">
      <c r="C62">
        <v>4</v>
      </c>
      <c r="D62">
        <v>304</v>
      </c>
      <c r="E62">
        <v>0.8</v>
      </c>
      <c r="I62">
        <v>120</v>
      </c>
      <c r="K62">
        <v>15</v>
      </c>
      <c r="Q62">
        <v>38226</v>
      </c>
    </row>
    <row r="63" spans="3:19" x14ac:dyDescent="0.25">
      <c r="C63">
        <v>4</v>
      </c>
      <c r="D63">
        <v>305</v>
      </c>
      <c r="E63">
        <v>1</v>
      </c>
      <c r="I63">
        <v>176</v>
      </c>
      <c r="Q63">
        <v>58120</v>
      </c>
    </row>
    <row r="64" spans="3:19" x14ac:dyDescent="0.25">
      <c r="C64">
        <v>4</v>
      </c>
      <c r="D64">
        <v>310</v>
      </c>
      <c r="E64">
        <v>1</v>
      </c>
      <c r="I64">
        <v>168</v>
      </c>
      <c r="Q64">
        <v>39036</v>
      </c>
    </row>
    <row r="65" spans="3:19" x14ac:dyDescent="0.25">
      <c r="C65">
        <v>4</v>
      </c>
      <c r="D65">
        <v>409</v>
      </c>
      <c r="E65">
        <v>5</v>
      </c>
      <c r="I65">
        <v>852</v>
      </c>
      <c r="Q65">
        <v>175135</v>
      </c>
    </row>
    <row r="66" spans="3:19" x14ac:dyDescent="0.25">
      <c r="C66">
        <v>4</v>
      </c>
      <c r="D66">
        <v>642</v>
      </c>
      <c r="E66">
        <v>1</v>
      </c>
      <c r="I66">
        <v>172</v>
      </c>
      <c r="Q66">
        <v>21910</v>
      </c>
    </row>
    <row r="67" spans="3:19" x14ac:dyDescent="0.25">
      <c r="C67">
        <v>4</v>
      </c>
      <c r="D67" t="s">
        <v>1251</v>
      </c>
      <c r="E67">
        <v>1.8</v>
      </c>
      <c r="I67">
        <v>366.4</v>
      </c>
      <c r="Q67">
        <v>51934</v>
      </c>
    </row>
    <row r="68" spans="3:19" x14ac:dyDescent="0.25">
      <c r="C68">
        <v>4</v>
      </c>
      <c r="D68">
        <v>30</v>
      </c>
      <c r="E68">
        <v>1.8</v>
      </c>
      <c r="I68">
        <v>366.4</v>
      </c>
      <c r="Q68">
        <v>51934</v>
      </c>
    </row>
    <row r="69" spans="3:19" x14ac:dyDescent="0.25">
      <c r="C69" t="s">
        <v>1255</v>
      </c>
      <c r="E69">
        <v>26.240000000000002</v>
      </c>
      <c r="I69">
        <v>4470.3999999999996</v>
      </c>
      <c r="J69">
        <v>7</v>
      </c>
      <c r="K69">
        <v>39</v>
      </c>
      <c r="L69">
        <v>36</v>
      </c>
      <c r="Q69">
        <v>1233975</v>
      </c>
      <c r="R69">
        <v>9882</v>
      </c>
      <c r="S69">
        <v>4497.2295757117108</v>
      </c>
    </row>
    <row r="70" spans="3:19" x14ac:dyDescent="0.25">
      <c r="C70">
        <v>5</v>
      </c>
      <c r="D70" t="s">
        <v>213</v>
      </c>
      <c r="E70">
        <v>5.1400000000000006</v>
      </c>
      <c r="I70">
        <v>941.6</v>
      </c>
      <c r="K70">
        <v>25</v>
      </c>
      <c r="Q70">
        <v>363531</v>
      </c>
      <c r="S70">
        <v>1445.9921798631476</v>
      </c>
    </row>
    <row r="71" spans="3:19" x14ac:dyDescent="0.25">
      <c r="C71">
        <v>5</v>
      </c>
      <c r="D71">
        <v>99</v>
      </c>
      <c r="E71">
        <v>0.8</v>
      </c>
      <c r="I71">
        <v>147.19999999999999</v>
      </c>
      <c r="Q71">
        <v>30492</v>
      </c>
      <c r="S71">
        <v>1445.9921798631476</v>
      </c>
    </row>
    <row r="72" spans="3:19" x14ac:dyDescent="0.25">
      <c r="C72">
        <v>5</v>
      </c>
      <c r="D72">
        <v>100</v>
      </c>
      <c r="E72">
        <v>0.64</v>
      </c>
      <c r="I72">
        <v>134.4</v>
      </c>
      <c r="Q72">
        <v>36308</v>
      </c>
    </row>
    <row r="73" spans="3:19" x14ac:dyDescent="0.25">
      <c r="C73">
        <v>5</v>
      </c>
      <c r="D73">
        <v>101</v>
      </c>
      <c r="E73">
        <v>3.7</v>
      </c>
      <c r="I73">
        <v>660</v>
      </c>
      <c r="K73">
        <v>25</v>
      </c>
      <c r="Q73">
        <v>296731</v>
      </c>
    </row>
    <row r="74" spans="3:19" x14ac:dyDescent="0.25">
      <c r="C74">
        <v>5</v>
      </c>
      <c r="D74" t="s">
        <v>1249</v>
      </c>
      <c r="E74">
        <v>10.5</v>
      </c>
      <c r="I74">
        <v>1710.8</v>
      </c>
      <c r="L74">
        <v>32</v>
      </c>
      <c r="Q74">
        <v>483261</v>
      </c>
      <c r="R74">
        <v>14400</v>
      </c>
      <c r="S74">
        <v>1884.5707291818965</v>
      </c>
    </row>
    <row r="75" spans="3:19" x14ac:dyDescent="0.25">
      <c r="C75">
        <v>5</v>
      </c>
      <c r="D75">
        <v>526</v>
      </c>
      <c r="E75">
        <v>10.5</v>
      </c>
      <c r="I75">
        <v>1710.8</v>
      </c>
      <c r="Q75">
        <v>478461</v>
      </c>
      <c r="R75">
        <v>14400</v>
      </c>
      <c r="S75">
        <v>1884.5707291818965</v>
      </c>
    </row>
    <row r="76" spans="3:19" x14ac:dyDescent="0.25">
      <c r="C76">
        <v>5</v>
      </c>
      <c r="D76">
        <v>746</v>
      </c>
      <c r="L76">
        <v>32</v>
      </c>
      <c r="Q76">
        <v>4800</v>
      </c>
    </row>
    <row r="77" spans="3:19" x14ac:dyDescent="0.25">
      <c r="C77">
        <v>5</v>
      </c>
      <c r="D77" t="s">
        <v>1250</v>
      </c>
      <c r="E77">
        <v>8.8000000000000007</v>
      </c>
      <c r="I77">
        <v>1556</v>
      </c>
      <c r="K77">
        <v>24</v>
      </c>
      <c r="Q77">
        <v>335262</v>
      </c>
      <c r="S77">
        <v>1166.6666666666667</v>
      </c>
    </row>
    <row r="78" spans="3:19" x14ac:dyDescent="0.25">
      <c r="C78">
        <v>5</v>
      </c>
      <c r="D78">
        <v>303</v>
      </c>
      <c r="S78">
        <v>1166.6666666666667</v>
      </c>
    </row>
    <row r="79" spans="3:19" x14ac:dyDescent="0.25">
      <c r="C79">
        <v>5</v>
      </c>
      <c r="D79">
        <v>304</v>
      </c>
      <c r="E79">
        <v>0.8</v>
      </c>
      <c r="I79">
        <v>136</v>
      </c>
      <c r="K79">
        <v>24</v>
      </c>
      <c r="Q79">
        <v>40283</v>
      </c>
    </row>
    <row r="80" spans="3:19" x14ac:dyDescent="0.25">
      <c r="C80">
        <v>5</v>
      </c>
      <c r="D80">
        <v>305</v>
      </c>
      <c r="E80">
        <v>1</v>
      </c>
      <c r="I80">
        <v>180</v>
      </c>
      <c r="Q80">
        <v>58333</v>
      </c>
    </row>
    <row r="81" spans="3:19" x14ac:dyDescent="0.25">
      <c r="C81">
        <v>5</v>
      </c>
      <c r="D81">
        <v>310</v>
      </c>
      <c r="E81">
        <v>1</v>
      </c>
      <c r="I81">
        <v>152</v>
      </c>
      <c r="Q81">
        <v>39751</v>
      </c>
    </row>
    <row r="82" spans="3:19" x14ac:dyDescent="0.25">
      <c r="C82">
        <v>5</v>
      </c>
      <c r="D82">
        <v>409</v>
      </c>
      <c r="E82">
        <v>5</v>
      </c>
      <c r="I82">
        <v>912</v>
      </c>
      <c r="Q82">
        <v>174902</v>
      </c>
    </row>
    <row r="83" spans="3:19" x14ac:dyDescent="0.25">
      <c r="C83">
        <v>5</v>
      </c>
      <c r="D83">
        <v>642</v>
      </c>
      <c r="E83">
        <v>1</v>
      </c>
      <c r="I83">
        <v>176</v>
      </c>
      <c r="Q83">
        <v>21993</v>
      </c>
    </row>
    <row r="84" spans="3:19" x14ac:dyDescent="0.25">
      <c r="C84">
        <v>5</v>
      </c>
      <c r="D84" t="s">
        <v>1251</v>
      </c>
      <c r="E84">
        <v>1.8</v>
      </c>
      <c r="I84">
        <v>246.4</v>
      </c>
      <c r="Q84">
        <v>53431</v>
      </c>
    </row>
    <row r="85" spans="3:19" x14ac:dyDescent="0.25">
      <c r="C85">
        <v>5</v>
      </c>
      <c r="D85">
        <v>30</v>
      </c>
      <c r="E85">
        <v>1.8</v>
      </c>
      <c r="I85">
        <v>246.4</v>
      </c>
      <c r="Q85">
        <v>53431</v>
      </c>
    </row>
    <row r="86" spans="3:19" x14ac:dyDescent="0.25">
      <c r="C86" t="s">
        <v>1256</v>
      </c>
      <c r="E86">
        <v>26.240000000000002</v>
      </c>
      <c r="I86">
        <v>4454.7999999999993</v>
      </c>
      <c r="K86">
        <v>49</v>
      </c>
      <c r="L86">
        <v>32</v>
      </c>
      <c r="Q86">
        <v>1235485</v>
      </c>
      <c r="R86">
        <v>14400</v>
      </c>
      <c r="S86">
        <v>4497.2295757117108</v>
      </c>
    </row>
    <row r="87" spans="3:19" x14ac:dyDescent="0.25">
      <c r="C87">
        <v>6</v>
      </c>
      <c r="D87" t="s">
        <v>213</v>
      </c>
      <c r="E87">
        <v>5.1400000000000006</v>
      </c>
      <c r="I87">
        <v>732.8</v>
      </c>
      <c r="J87">
        <v>8.1999999999999993</v>
      </c>
      <c r="Q87">
        <v>352883</v>
      </c>
      <c r="S87">
        <v>1445.9921798631476</v>
      </c>
    </row>
    <row r="88" spans="3:19" x14ac:dyDescent="0.25">
      <c r="C88">
        <v>6</v>
      </c>
      <c r="D88">
        <v>99</v>
      </c>
      <c r="E88">
        <v>0.8</v>
      </c>
      <c r="I88">
        <v>115.2</v>
      </c>
      <c r="Q88">
        <v>30219</v>
      </c>
      <c r="S88">
        <v>1445.9921798631476</v>
      </c>
    </row>
    <row r="89" spans="3:19" x14ac:dyDescent="0.25">
      <c r="C89">
        <v>6</v>
      </c>
      <c r="D89">
        <v>100</v>
      </c>
      <c r="E89">
        <v>0.64</v>
      </c>
      <c r="I89">
        <v>121.6</v>
      </c>
      <c r="J89">
        <v>8.1999999999999993</v>
      </c>
      <c r="Q89">
        <v>38583</v>
      </c>
    </row>
    <row r="90" spans="3:19" x14ac:dyDescent="0.25">
      <c r="C90">
        <v>6</v>
      </c>
      <c r="D90">
        <v>101</v>
      </c>
      <c r="E90">
        <v>3.7</v>
      </c>
      <c r="I90">
        <v>496</v>
      </c>
      <c r="Q90">
        <v>284081</v>
      </c>
    </row>
    <row r="91" spans="3:19" x14ac:dyDescent="0.25">
      <c r="C91">
        <v>6</v>
      </c>
      <c r="D91" t="s">
        <v>1249</v>
      </c>
      <c r="E91">
        <v>10.5</v>
      </c>
      <c r="I91">
        <v>1404</v>
      </c>
      <c r="L91">
        <v>42</v>
      </c>
      <c r="Q91">
        <v>478702</v>
      </c>
      <c r="S91">
        <v>1884.5707291818965</v>
      </c>
    </row>
    <row r="92" spans="3:19" x14ac:dyDescent="0.25">
      <c r="C92">
        <v>6</v>
      </c>
      <c r="D92">
        <v>526</v>
      </c>
      <c r="E92">
        <v>10.5</v>
      </c>
      <c r="I92">
        <v>1404</v>
      </c>
      <c r="Q92">
        <v>472402</v>
      </c>
      <c r="S92">
        <v>1884.5707291818965</v>
      </c>
    </row>
    <row r="93" spans="3:19" x14ac:dyDescent="0.25">
      <c r="C93">
        <v>6</v>
      </c>
      <c r="D93">
        <v>746</v>
      </c>
      <c r="L93">
        <v>42</v>
      </c>
      <c r="Q93">
        <v>6300</v>
      </c>
    </row>
    <row r="94" spans="3:19" x14ac:dyDescent="0.25">
      <c r="C94">
        <v>6</v>
      </c>
      <c r="D94" t="s">
        <v>1250</v>
      </c>
      <c r="E94">
        <v>8.8000000000000007</v>
      </c>
      <c r="I94">
        <v>1180</v>
      </c>
      <c r="K94">
        <v>10</v>
      </c>
      <c r="Q94">
        <v>323248</v>
      </c>
      <c r="S94">
        <v>1166.6666666666667</v>
      </c>
    </row>
    <row r="95" spans="3:19" x14ac:dyDescent="0.25">
      <c r="C95">
        <v>6</v>
      </c>
      <c r="D95">
        <v>303</v>
      </c>
      <c r="S95">
        <v>1166.6666666666667</v>
      </c>
    </row>
    <row r="96" spans="3:19" x14ac:dyDescent="0.25">
      <c r="C96">
        <v>6</v>
      </c>
      <c r="D96">
        <v>304</v>
      </c>
      <c r="E96">
        <v>0.8</v>
      </c>
      <c r="I96">
        <v>64</v>
      </c>
      <c r="K96">
        <v>10</v>
      </c>
      <c r="Q96">
        <v>36540</v>
      </c>
    </row>
    <row r="97" spans="3:19" x14ac:dyDescent="0.25">
      <c r="C97">
        <v>6</v>
      </c>
      <c r="D97">
        <v>305</v>
      </c>
      <c r="E97">
        <v>1</v>
      </c>
      <c r="I97">
        <v>160</v>
      </c>
      <c r="Q97">
        <v>58120</v>
      </c>
    </row>
    <row r="98" spans="3:19" x14ac:dyDescent="0.25">
      <c r="C98">
        <v>6</v>
      </c>
      <c r="D98">
        <v>310</v>
      </c>
      <c r="E98">
        <v>1</v>
      </c>
      <c r="I98">
        <v>144</v>
      </c>
      <c r="Q98">
        <v>38818</v>
      </c>
    </row>
    <row r="99" spans="3:19" x14ac:dyDescent="0.25">
      <c r="C99">
        <v>6</v>
      </c>
      <c r="D99">
        <v>409</v>
      </c>
      <c r="E99">
        <v>5</v>
      </c>
      <c r="I99">
        <v>716</v>
      </c>
      <c r="Q99">
        <v>175574</v>
      </c>
    </row>
    <row r="100" spans="3:19" x14ac:dyDescent="0.25">
      <c r="C100">
        <v>6</v>
      </c>
      <c r="D100">
        <v>642</v>
      </c>
      <c r="E100">
        <v>1</v>
      </c>
      <c r="I100">
        <v>96</v>
      </c>
      <c r="Q100">
        <v>14196</v>
      </c>
    </row>
    <row r="101" spans="3:19" x14ac:dyDescent="0.25">
      <c r="C101">
        <v>6</v>
      </c>
      <c r="D101" t="s">
        <v>1251</v>
      </c>
      <c r="E101">
        <v>1.8</v>
      </c>
      <c r="I101">
        <v>281.60000000000002</v>
      </c>
      <c r="Q101">
        <v>51813</v>
      </c>
    </row>
    <row r="102" spans="3:19" x14ac:dyDescent="0.25">
      <c r="C102">
        <v>6</v>
      </c>
      <c r="D102">
        <v>30</v>
      </c>
      <c r="E102">
        <v>1.8</v>
      </c>
      <c r="I102">
        <v>281.60000000000002</v>
      </c>
      <c r="Q102">
        <v>51813</v>
      </c>
    </row>
    <row r="103" spans="3:19" x14ac:dyDescent="0.25">
      <c r="C103" t="s">
        <v>1257</v>
      </c>
      <c r="E103">
        <v>26.240000000000002</v>
      </c>
      <c r="I103">
        <v>3598.4</v>
      </c>
      <c r="J103">
        <v>8.1999999999999993</v>
      </c>
      <c r="K103">
        <v>10</v>
      </c>
      <c r="L103">
        <v>42</v>
      </c>
      <c r="Q103">
        <v>1206646</v>
      </c>
      <c r="S103">
        <v>4497.2295757117108</v>
      </c>
    </row>
    <row r="104" spans="3:19" x14ac:dyDescent="0.25">
      <c r="C104">
        <v>7</v>
      </c>
      <c r="D104" t="s">
        <v>213</v>
      </c>
      <c r="E104">
        <v>4.7</v>
      </c>
      <c r="I104">
        <v>631.6</v>
      </c>
      <c r="K104">
        <v>45</v>
      </c>
      <c r="O104">
        <v>158825</v>
      </c>
      <c r="P104">
        <v>158825</v>
      </c>
      <c r="Q104">
        <v>541513</v>
      </c>
      <c r="S104">
        <v>1445.9921798631476</v>
      </c>
    </row>
    <row r="105" spans="3:19" x14ac:dyDescent="0.25">
      <c r="C105">
        <v>7</v>
      </c>
      <c r="D105">
        <v>99</v>
      </c>
      <c r="E105">
        <v>0.8</v>
      </c>
      <c r="I105">
        <v>121.6</v>
      </c>
      <c r="O105">
        <v>15360</v>
      </c>
      <c r="P105">
        <v>15360</v>
      </c>
      <c r="Q105">
        <v>46165</v>
      </c>
      <c r="S105">
        <v>1445.9921798631476</v>
      </c>
    </row>
    <row r="106" spans="3:19" x14ac:dyDescent="0.25">
      <c r="C106">
        <v>7</v>
      </c>
      <c r="D106">
        <v>100</v>
      </c>
      <c r="E106">
        <v>1</v>
      </c>
      <c r="I106">
        <v>160</v>
      </c>
      <c r="Q106">
        <v>60387</v>
      </c>
    </row>
    <row r="107" spans="3:19" x14ac:dyDescent="0.25">
      <c r="C107">
        <v>7</v>
      </c>
      <c r="D107">
        <v>101</v>
      </c>
      <c r="E107">
        <v>2.9</v>
      </c>
      <c r="I107">
        <v>350</v>
      </c>
      <c r="K107">
        <v>45</v>
      </c>
      <c r="O107">
        <v>143465</v>
      </c>
      <c r="P107">
        <v>143465</v>
      </c>
      <c r="Q107">
        <v>434961</v>
      </c>
    </row>
    <row r="108" spans="3:19" x14ac:dyDescent="0.25">
      <c r="C108">
        <v>7</v>
      </c>
      <c r="D108" t="s">
        <v>1249</v>
      </c>
      <c r="E108">
        <v>10.5</v>
      </c>
      <c r="I108">
        <v>1549.6</v>
      </c>
      <c r="O108">
        <v>233508</v>
      </c>
      <c r="P108">
        <v>233508</v>
      </c>
      <c r="Q108">
        <v>713141</v>
      </c>
      <c r="S108">
        <v>1884.5707291818965</v>
      </c>
    </row>
    <row r="109" spans="3:19" x14ac:dyDescent="0.25">
      <c r="C109">
        <v>7</v>
      </c>
      <c r="D109">
        <v>526</v>
      </c>
      <c r="E109">
        <v>10.5</v>
      </c>
      <c r="I109">
        <v>1549.6</v>
      </c>
      <c r="O109">
        <v>233508</v>
      </c>
      <c r="P109">
        <v>233508</v>
      </c>
      <c r="Q109">
        <v>713141</v>
      </c>
      <c r="S109">
        <v>1884.5707291818965</v>
      </c>
    </row>
    <row r="110" spans="3:19" x14ac:dyDescent="0.25">
      <c r="C110">
        <v>7</v>
      </c>
      <c r="D110" t="s">
        <v>1250</v>
      </c>
      <c r="E110">
        <v>8.8000000000000007</v>
      </c>
      <c r="I110">
        <v>1212</v>
      </c>
      <c r="K110">
        <v>25</v>
      </c>
      <c r="O110">
        <v>123123</v>
      </c>
      <c r="P110">
        <v>123123</v>
      </c>
      <c r="Q110">
        <v>465053</v>
      </c>
      <c r="R110">
        <v>2000</v>
      </c>
      <c r="S110">
        <v>1166.6666666666667</v>
      </c>
    </row>
    <row r="111" spans="3:19" x14ac:dyDescent="0.25">
      <c r="C111">
        <v>7</v>
      </c>
      <c r="D111">
        <v>303</v>
      </c>
      <c r="R111">
        <v>2000</v>
      </c>
      <c r="S111">
        <v>1166.6666666666667</v>
      </c>
    </row>
    <row r="112" spans="3:19" x14ac:dyDescent="0.25">
      <c r="C112">
        <v>7</v>
      </c>
      <c r="D112">
        <v>304</v>
      </c>
      <c r="E112">
        <v>0.8</v>
      </c>
      <c r="I112">
        <v>120</v>
      </c>
      <c r="K112">
        <v>25</v>
      </c>
      <c r="O112">
        <v>10726</v>
      </c>
      <c r="P112">
        <v>10726</v>
      </c>
      <c r="Q112">
        <v>51118</v>
      </c>
    </row>
    <row r="113" spans="3:19" x14ac:dyDescent="0.25">
      <c r="C113">
        <v>7</v>
      </c>
      <c r="D113">
        <v>305</v>
      </c>
      <c r="E113">
        <v>1</v>
      </c>
      <c r="I113">
        <v>128</v>
      </c>
      <c r="O113">
        <v>30494</v>
      </c>
      <c r="P113">
        <v>30494</v>
      </c>
      <c r="Q113">
        <v>89712</v>
      </c>
    </row>
    <row r="114" spans="3:19" x14ac:dyDescent="0.25">
      <c r="C114">
        <v>7</v>
      </c>
      <c r="D114">
        <v>310</v>
      </c>
      <c r="E114">
        <v>1</v>
      </c>
      <c r="I114">
        <v>184</v>
      </c>
      <c r="O114">
        <v>12242</v>
      </c>
      <c r="P114">
        <v>12242</v>
      </c>
      <c r="Q114">
        <v>51142</v>
      </c>
    </row>
    <row r="115" spans="3:19" x14ac:dyDescent="0.25">
      <c r="C115">
        <v>7</v>
      </c>
      <c r="D115">
        <v>409</v>
      </c>
      <c r="E115">
        <v>5</v>
      </c>
      <c r="I115">
        <v>624</v>
      </c>
      <c r="O115">
        <v>62202</v>
      </c>
      <c r="P115">
        <v>62202</v>
      </c>
      <c r="Q115">
        <v>243586</v>
      </c>
    </row>
    <row r="116" spans="3:19" x14ac:dyDescent="0.25">
      <c r="C116">
        <v>7</v>
      </c>
      <c r="D116">
        <v>642</v>
      </c>
      <c r="E116">
        <v>1</v>
      </c>
      <c r="I116">
        <v>156</v>
      </c>
      <c r="O116">
        <v>7459</v>
      </c>
      <c r="P116">
        <v>7459</v>
      </c>
      <c r="Q116">
        <v>29495</v>
      </c>
    </row>
    <row r="117" spans="3:19" x14ac:dyDescent="0.25">
      <c r="C117">
        <v>7</v>
      </c>
      <c r="D117" t="s">
        <v>1251</v>
      </c>
      <c r="E117">
        <v>1.8</v>
      </c>
      <c r="I117">
        <v>304</v>
      </c>
      <c r="O117">
        <v>13566</v>
      </c>
      <c r="P117">
        <v>13566</v>
      </c>
      <c r="Q117">
        <v>65707</v>
      </c>
    </row>
    <row r="118" spans="3:19" x14ac:dyDescent="0.25">
      <c r="C118">
        <v>7</v>
      </c>
      <c r="D118">
        <v>30</v>
      </c>
      <c r="E118">
        <v>1.8</v>
      </c>
      <c r="I118">
        <v>304</v>
      </c>
      <c r="O118">
        <v>13566</v>
      </c>
      <c r="P118">
        <v>13566</v>
      </c>
      <c r="Q118">
        <v>65707</v>
      </c>
    </row>
    <row r="119" spans="3:19" x14ac:dyDescent="0.25">
      <c r="C119" t="s">
        <v>1258</v>
      </c>
      <c r="E119">
        <v>25.8</v>
      </c>
      <c r="I119">
        <v>3697.2</v>
      </c>
      <c r="K119">
        <v>70</v>
      </c>
      <c r="O119">
        <v>529022</v>
      </c>
      <c r="P119">
        <v>529022</v>
      </c>
      <c r="Q119">
        <v>1785414</v>
      </c>
      <c r="R119">
        <v>2000</v>
      </c>
      <c r="S119">
        <v>4497.2295757117108</v>
      </c>
    </row>
    <row r="120" spans="3:19" x14ac:dyDescent="0.25">
      <c r="C120">
        <v>8</v>
      </c>
      <c r="D120" t="s">
        <v>213</v>
      </c>
      <c r="E120">
        <v>5.5</v>
      </c>
      <c r="I120">
        <v>498.6</v>
      </c>
      <c r="J120">
        <v>10</v>
      </c>
      <c r="O120">
        <v>7500</v>
      </c>
      <c r="P120">
        <v>7500</v>
      </c>
      <c r="Q120">
        <v>309478</v>
      </c>
      <c r="R120">
        <v>7250</v>
      </c>
      <c r="S120">
        <v>1445.9921798631476</v>
      </c>
    </row>
    <row r="121" spans="3:19" x14ac:dyDescent="0.25">
      <c r="C121">
        <v>8</v>
      </c>
      <c r="D121">
        <v>99</v>
      </c>
      <c r="E121">
        <v>1.6</v>
      </c>
      <c r="I121">
        <v>89.6</v>
      </c>
      <c r="Q121">
        <v>35790</v>
      </c>
      <c r="R121">
        <v>7250</v>
      </c>
      <c r="S121">
        <v>1445.9921798631476</v>
      </c>
    </row>
    <row r="122" spans="3:19" x14ac:dyDescent="0.25">
      <c r="C122">
        <v>8</v>
      </c>
      <c r="D122">
        <v>100</v>
      </c>
      <c r="E122">
        <v>1</v>
      </c>
      <c r="I122">
        <v>136</v>
      </c>
      <c r="J122">
        <v>10</v>
      </c>
      <c r="Q122">
        <v>51974</v>
      </c>
    </row>
    <row r="123" spans="3:19" x14ac:dyDescent="0.25">
      <c r="C123">
        <v>8</v>
      </c>
      <c r="D123">
        <v>101</v>
      </c>
      <c r="E123">
        <v>2.9</v>
      </c>
      <c r="I123">
        <v>273</v>
      </c>
      <c r="O123">
        <v>7500</v>
      </c>
      <c r="P123">
        <v>7500</v>
      </c>
      <c r="Q123">
        <v>221714</v>
      </c>
    </row>
    <row r="124" spans="3:19" x14ac:dyDescent="0.25">
      <c r="C124">
        <v>8</v>
      </c>
      <c r="D124" t="s">
        <v>1249</v>
      </c>
      <c r="E124">
        <v>10.5</v>
      </c>
      <c r="I124">
        <v>1365.6</v>
      </c>
      <c r="Q124">
        <v>478342</v>
      </c>
      <c r="R124">
        <v>9600</v>
      </c>
      <c r="S124">
        <v>1884.5707291818965</v>
      </c>
    </row>
    <row r="125" spans="3:19" x14ac:dyDescent="0.25">
      <c r="C125">
        <v>8</v>
      </c>
      <c r="D125">
        <v>526</v>
      </c>
      <c r="E125">
        <v>10.5</v>
      </c>
      <c r="I125">
        <v>1365.6</v>
      </c>
      <c r="Q125">
        <v>478342</v>
      </c>
      <c r="R125">
        <v>9600</v>
      </c>
      <c r="S125">
        <v>1884.5707291818965</v>
      </c>
    </row>
    <row r="126" spans="3:19" x14ac:dyDescent="0.25">
      <c r="C126">
        <v>8</v>
      </c>
      <c r="D126" t="s">
        <v>1250</v>
      </c>
      <c r="E126">
        <v>8.8000000000000007</v>
      </c>
      <c r="I126">
        <v>1040</v>
      </c>
      <c r="K126">
        <v>14</v>
      </c>
      <c r="Q126">
        <v>327126</v>
      </c>
      <c r="S126">
        <v>1166.6666666666667</v>
      </c>
    </row>
    <row r="127" spans="3:19" x14ac:dyDescent="0.25">
      <c r="C127">
        <v>8</v>
      </c>
      <c r="D127">
        <v>303</v>
      </c>
      <c r="S127">
        <v>1166.6666666666667</v>
      </c>
    </row>
    <row r="128" spans="3:19" x14ac:dyDescent="0.25">
      <c r="C128">
        <v>8</v>
      </c>
      <c r="D128">
        <v>304</v>
      </c>
      <c r="E128">
        <v>0.8</v>
      </c>
      <c r="I128">
        <v>88</v>
      </c>
      <c r="K128">
        <v>14</v>
      </c>
      <c r="Q128">
        <v>37952</v>
      </c>
    </row>
    <row r="129" spans="3:19" x14ac:dyDescent="0.25">
      <c r="C129">
        <v>8</v>
      </c>
      <c r="D129">
        <v>305</v>
      </c>
      <c r="E129">
        <v>1</v>
      </c>
      <c r="I129">
        <v>120</v>
      </c>
      <c r="Q129">
        <v>58413</v>
      </c>
    </row>
    <row r="130" spans="3:19" x14ac:dyDescent="0.25">
      <c r="C130">
        <v>8</v>
      </c>
      <c r="D130">
        <v>310</v>
      </c>
      <c r="E130">
        <v>1</v>
      </c>
      <c r="I130">
        <v>160</v>
      </c>
      <c r="Q130">
        <v>38960</v>
      </c>
    </row>
    <row r="131" spans="3:19" x14ac:dyDescent="0.25">
      <c r="C131">
        <v>8</v>
      </c>
      <c r="D131">
        <v>409</v>
      </c>
      <c r="E131">
        <v>5</v>
      </c>
      <c r="I131">
        <v>592</v>
      </c>
      <c r="Q131">
        <v>169878</v>
      </c>
    </row>
    <row r="132" spans="3:19" x14ac:dyDescent="0.25">
      <c r="C132">
        <v>8</v>
      </c>
      <c r="D132">
        <v>642</v>
      </c>
      <c r="E132">
        <v>1</v>
      </c>
      <c r="I132">
        <v>80</v>
      </c>
      <c r="Q132">
        <v>21923</v>
      </c>
    </row>
    <row r="133" spans="3:19" x14ac:dyDescent="0.25">
      <c r="C133">
        <v>8</v>
      </c>
      <c r="D133" t="s">
        <v>1251</v>
      </c>
      <c r="E133">
        <v>1.8</v>
      </c>
      <c r="I133">
        <v>248.8</v>
      </c>
      <c r="Q133">
        <v>52053</v>
      </c>
    </row>
    <row r="134" spans="3:19" x14ac:dyDescent="0.25">
      <c r="C134">
        <v>8</v>
      </c>
      <c r="D134">
        <v>30</v>
      </c>
      <c r="E134">
        <v>1.8</v>
      </c>
      <c r="I134">
        <v>248.8</v>
      </c>
      <c r="Q134">
        <v>52053</v>
      </c>
    </row>
    <row r="135" spans="3:19" x14ac:dyDescent="0.25">
      <c r="C135" t="s">
        <v>1259</v>
      </c>
      <c r="E135">
        <v>26.6</v>
      </c>
      <c r="I135">
        <v>3153</v>
      </c>
      <c r="J135">
        <v>10</v>
      </c>
      <c r="K135">
        <v>14</v>
      </c>
      <c r="O135">
        <v>7500</v>
      </c>
      <c r="P135">
        <v>7500</v>
      </c>
      <c r="Q135">
        <v>1166999</v>
      </c>
      <c r="R135">
        <v>16850</v>
      </c>
      <c r="S135">
        <v>4497.2295757117108</v>
      </c>
    </row>
    <row r="136" spans="3:19" x14ac:dyDescent="0.25">
      <c r="C136">
        <v>9</v>
      </c>
      <c r="D136" t="s">
        <v>213</v>
      </c>
      <c r="E136">
        <v>5.5</v>
      </c>
      <c r="I136">
        <v>691.2</v>
      </c>
      <c r="J136">
        <v>10</v>
      </c>
      <c r="K136">
        <v>3</v>
      </c>
      <c r="Q136">
        <v>344901</v>
      </c>
      <c r="S136">
        <v>1445.9921798631476</v>
      </c>
    </row>
    <row r="137" spans="3:19" x14ac:dyDescent="0.25">
      <c r="C137">
        <v>9</v>
      </c>
      <c r="D137">
        <v>99</v>
      </c>
      <c r="E137">
        <v>1.6</v>
      </c>
      <c r="I137">
        <v>83.2</v>
      </c>
      <c r="Q137">
        <v>61983</v>
      </c>
      <c r="S137">
        <v>1445.9921798631476</v>
      </c>
    </row>
    <row r="138" spans="3:19" x14ac:dyDescent="0.25">
      <c r="C138">
        <v>9</v>
      </c>
      <c r="D138">
        <v>100</v>
      </c>
      <c r="E138">
        <v>1</v>
      </c>
      <c r="I138">
        <v>144</v>
      </c>
      <c r="J138">
        <v>10</v>
      </c>
      <c r="Q138">
        <v>50666</v>
      </c>
    </row>
    <row r="139" spans="3:19" x14ac:dyDescent="0.25">
      <c r="C139">
        <v>9</v>
      </c>
      <c r="D139">
        <v>101</v>
      </c>
      <c r="E139">
        <v>2.9</v>
      </c>
      <c r="I139">
        <v>464</v>
      </c>
      <c r="K139">
        <v>3</v>
      </c>
      <c r="Q139">
        <v>232252</v>
      </c>
    </row>
    <row r="140" spans="3:19" x14ac:dyDescent="0.25">
      <c r="C140">
        <v>9</v>
      </c>
      <c r="D140" t="s">
        <v>1249</v>
      </c>
      <c r="E140">
        <v>10.55</v>
      </c>
      <c r="I140">
        <v>1590.8000000000002</v>
      </c>
      <c r="L140">
        <v>49</v>
      </c>
      <c r="O140">
        <v>10000</v>
      </c>
      <c r="P140">
        <v>10000</v>
      </c>
      <c r="Q140">
        <v>476486</v>
      </c>
      <c r="R140">
        <v>4800</v>
      </c>
      <c r="S140">
        <v>1884.5707291818965</v>
      </c>
    </row>
    <row r="141" spans="3:19" x14ac:dyDescent="0.25">
      <c r="C141">
        <v>9</v>
      </c>
      <c r="D141">
        <v>526</v>
      </c>
      <c r="E141">
        <v>10.5</v>
      </c>
      <c r="I141">
        <v>1582.4</v>
      </c>
      <c r="O141">
        <v>10000</v>
      </c>
      <c r="P141">
        <v>10000</v>
      </c>
      <c r="Q141">
        <v>468041</v>
      </c>
      <c r="R141">
        <v>4800</v>
      </c>
      <c r="S141">
        <v>1884.5707291818965</v>
      </c>
    </row>
    <row r="142" spans="3:19" x14ac:dyDescent="0.25">
      <c r="C142">
        <v>9</v>
      </c>
      <c r="D142">
        <v>746</v>
      </c>
      <c r="E142">
        <v>0.05</v>
      </c>
      <c r="I142">
        <v>8.4</v>
      </c>
      <c r="L142">
        <v>49</v>
      </c>
      <c r="Q142">
        <v>8445</v>
      </c>
    </row>
    <row r="143" spans="3:19" x14ac:dyDescent="0.25">
      <c r="C143">
        <v>9</v>
      </c>
      <c r="D143" t="s">
        <v>1250</v>
      </c>
      <c r="E143">
        <v>8.8000000000000007</v>
      </c>
      <c r="I143">
        <v>1228</v>
      </c>
      <c r="K143">
        <v>25</v>
      </c>
      <c r="Q143">
        <v>330189</v>
      </c>
      <c r="S143">
        <v>1166.6666666666667</v>
      </c>
    </row>
    <row r="144" spans="3:19" x14ac:dyDescent="0.25">
      <c r="C144">
        <v>9</v>
      </c>
      <c r="D144">
        <v>303</v>
      </c>
      <c r="S144">
        <v>1166.6666666666667</v>
      </c>
    </row>
    <row r="145" spans="3:19" x14ac:dyDescent="0.25">
      <c r="C145">
        <v>9</v>
      </c>
      <c r="D145">
        <v>304</v>
      </c>
      <c r="E145">
        <v>0.8</v>
      </c>
      <c r="I145">
        <v>132</v>
      </c>
      <c r="K145">
        <v>25</v>
      </c>
      <c r="Q145">
        <v>40797</v>
      </c>
    </row>
    <row r="146" spans="3:19" x14ac:dyDescent="0.25">
      <c r="C146">
        <v>9</v>
      </c>
      <c r="D146">
        <v>305</v>
      </c>
      <c r="E146">
        <v>1</v>
      </c>
      <c r="I146">
        <v>128</v>
      </c>
      <c r="Q146">
        <v>57700</v>
      </c>
    </row>
    <row r="147" spans="3:19" x14ac:dyDescent="0.25">
      <c r="C147">
        <v>9</v>
      </c>
      <c r="D147">
        <v>310</v>
      </c>
      <c r="E147">
        <v>1</v>
      </c>
      <c r="I147">
        <v>112</v>
      </c>
      <c r="Q147">
        <v>38519</v>
      </c>
    </row>
    <row r="148" spans="3:19" x14ac:dyDescent="0.25">
      <c r="C148">
        <v>9</v>
      </c>
      <c r="D148">
        <v>409</v>
      </c>
      <c r="E148">
        <v>5</v>
      </c>
      <c r="I148">
        <v>704</v>
      </c>
      <c r="Q148">
        <v>171389</v>
      </c>
    </row>
    <row r="149" spans="3:19" x14ac:dyDescent="0.25">
      <c r="C149">
        <v>9</v>
      </c>
      <c r="D149">
        <v>642</v>
      </c>
      <c r="E149">
        <v>1</v>
      </c>
      <c r="I149">
        <v>152</v>
      </c>
      <c r="Q149">
        <v>21784</v>
      </c>
    </row>
    <row r="150" spans="3:19" x14ac:dyDescent="0.25">
      <c r="C150">
        <v>9</v>
      </c>
      <c r="D150" t="s">
        <v>1251</v>
      </c>
      <c r="E150">
        <v>1.8</v>
      </c>
      <c r="I150">
        <v>235.2</v>
      </c>
      <c r="Q150">
        <v>51580</v>
      </c>
    </row>
    <row r="151" spans="3:19" x14ac:dyDescent="0.25">
      <c r="C151">
        <v>9</v>
      </c>
      <c r="D151">
        <v>30</v>
      </c>
      <c r="E151">
        <v>1.8</v>
      </c>
      <c r="I151">
        <v>235.2</v>
      </c>
      <c r="Q151">
        <v>51580</v>
      </c>
    </row>
    <row r="152" spans="3:19" x14ac:dyDescent="0.25">
      <c r="C152" t="s">
        <v>1260</v>
      </c>
      <c r="E152">
        <v>26.650000000000002</v>
      </c>
      <c r="I152">
        <v>3745.2000000000003</v>
      </c>
      <c r="J152">
        <v>10</v>
      </c>
      <c r="K152">
        <v>28</v>
      </c>
      <c r="L152">
        <v>49</v>
      </c>
      <c r="O152">
        <v>10000</v>
      </c>
      <c r="P152">
        <v>10000</v>
      </c>
      <c r="Q152">
        <v>1203156</v>
      </c>
      <c r="R152">
        <v>4800</v>
      </c>
      <c r="S152">
        <v>4497.2295757117108</v>
      </c>
    </row>
    <row r="153" spans="3:19" x14ac:dyDescent="0.25">
      <c r="C153">
        <v>10</v>
      </c>
      <c r="D153" t="s">
        <v>213</v>
      </c>
      <c r="E153">
        <v>5.0999999999999996</v>
      </c>
      <c r="I153">
        <v>836</v>
      </c>
      <c r="J153">
        <v>3</v>
      </c>
      <c r="K153">
        <v>20</v>
      </c>
      <c r="Q153">
        <v>338031</v>
      </c>
      <c r="R153">
        <v>8150</v>
      </c>
      <c r="S153">
        <v>1445.9921798631476</v>
      </c>
    </row>
    <row r="154" spans="3:19" x14ac:dyDescent="0.25">
      <c r="C154">
        <v>10</v>
      </c>
      <c r="D154">
        <v>99</v>
      </c>
      <c r="E154">
        <v>1.2</v>
      </c>
      <c r="I154">
        <v>184</v>
      </c>
      <c r="Q154">
        <v>45674</v>
      </c>
      <c r="R154">
        <v>8150</v>
      </c>
      <c r="S154">
        <v>1445.9921798631476</v>
      </c>
    </row>
    <row r="155" spans="3:19" x14ac:dyDescent="0.25">
      <c r="C155">
        <v>10</v>
      </c>
      <c r="D155">
        <v>100</v>
      </c>
      <c r="E155">
        <v>1</v>
      </c>
      <c r="I155">
        <v>144</v>
      </c>
      <c r="J155">
        <v>3</v>
      </c>
      <c r="Q155">
        <v>49069</v>
      </c>
    </row>
    <row r="156" spans="3:19" x14ac:dyDescent="0.25">
      <c r="C156">
        <v>10</v>
      </c>
      <c r="D156">
        <v>101</v>
      </c>
      <c r="E156">
        <v>2.9</v>
      </c>
      <c r="I156">
        <v>508</v>
      </c>
      <c r="K156">
        <v>20</v>
      </c>
      <c r="Q156">
        <v>243288</v>
      </c>
    </row>
    <row r="157" spans="3:19" x14ac:dyDescent="0.25">
      <c r="C157">
        <v>10</v>
      </c>
      <c r="D157" t="s">
        <v>1249</v>
      </c>
      <c r="E157">
        <v>10.55</v>
      </c>
      <c r="I157">
        <v>1731.6000000000001</v>
      </c>
      <c r="L157">
        <v>46</v>
      </c>
      <c r="Q157">
        <v>492075</v>
      </c>
      <c r="R157">
        <v>8163</v>
      </c>
      <c r="S157">
        <v>1884.5707291818965</v>
      </c>
    </row>
    <row r="158" spans="3:19" x14ac:dyDescent="0.25">
      <c r="C158">
        <v>10</v>
      </c>
      <c r="D158">
        <v>526</v>
      </c>
      <c r="E158">
        <v>10.5</v>
      </c>
      <c r="I158">
        <v>1722.4</v>
      </c>
      <c r="Q158">
        <v>484080</v>
      </c>
      <c r="R158">
        <v>8163</v>
      </c>
      <c r="S158">
        <v>1884.5707291818965</v>
      </c>
    </row>
    <row r="159" spans="3:19" x14ac:dyDescent="0.25">
      <c r="C159">
        <v>10</v>
      </c>
      <c r="D159">
        <v>746</v>
      </c>
      <c r="E159">
        <v>0.05</v>
      </c>
      <c r="I159">
        <v>9.1999999999999993</v>
      </c>
      <c r="L159">
        <v>46</v>
      </c>
      <c r="Q159">
        <v>7995</v>
      </c>
    </row>
    <row r="160" spans="3:19" x14ac:dyDescent="0.25">
      <c r="C160">
        <v>10</v>
      </c>
      <c r="D160" t="s">
        <v>1250</v>
      </c>
      <c r="E160">
        <v>8.8000000000000007</v>
      </c>
      <c r="I160">
        <v>1496</v>
      </c>
      <c r="K160">
        <v>20</v>
      </c>
      <c r="Q160">
        <v>336362</v>
      </c>
      <c r="S160">
        <v>1166.6666666666667</v>
      </c>
    </row>
    <row r="161" spans="3:19" x14ac:dyDescent="0.25">
      <c r="C161">
        <v>10</v>
      </c>
      <c r="D161">
        <v>303</v>
      </c>
      <c r="S161">
        <v>1166.6666666666667</v>
      </c>
    </row>
    <row r="162" spans="3:19" x14ac:dyDescent="0.25">
      <c r="C162">
        <v>10</v>
      </c>
      <c r="D162">
        <v>304</v>
      </c>
      <c r="E162">
        <v>0.8</v>
      </c>
      <c r="I162">
        <v>132</v>
      </c>
      <c r="K162">
        <v>20</v>
      </c>
      <c r="Q162">
        <v>39380</v>
      </c>
    </row>
    <row r="163" spans="3:19" x14ac:dyDescent="0.25">
      <c r="C163">
        <v>10</v>
      </c>
      <c r="D163">
        <v>305</v>
      </c>
      <c r="E163">
        <v>1</v>
      </c>
      <c r="I163">
        <v>156</v>
      </c>
      <c r="Q163">
        <v>59344</v>
      </c>
    </row>
    <row r="164" spans="3:19" x14ac:dyDescent="0.25">
      <c r="C164">
        <v>10</v>
      </c>
      <c r="D164">
        <v>310</v>
      </c>
      <c r="E164">
        <v>1</v>
      </c>
      <c r="I164">
        <v>184</v>
      </c>
      <c r="Q164">
        <v>38900</v>
      </c>
    </row>
    <row r="165" spans="3:19" x14ac:dyDescent="0.25">
      <c r="C165">
        <v>10</v>
      </c>
      <c r="D165">
        <v>409</v>
      </c>
      <c r="E165">
        <v>5</v>
      </c>
      <c r="I165">
        <v>864</v>
      </c>
      <c r="Q165">
        <v>176564</v>
      </c>
    </row>
    <row r="166" spans="3:19" x14ac:dyDescent="0.25">
      <c r="C166">
        <v>10</v>
      </c>
      <c r="D166">
        <v>642</v>
      </c>
      <c r="E166">
        <v>1</v>
      </c>
      <c r="I166">
        <v>160</v>
      </c>
      <c r="Q166">
        <v>22174</v>
      </c>
    </row>
    <row r="167" spans="3:19" x14ac:dyDescent="0.25">
      <c r="C167">
        <v>10</v>
      </c>
      <c r="D167" t="s">
        <v>1251</v>
      </c>
      <c r="E167">
        <v>1.8</v>
      </c>
      <c r="I167">
        <v>327.2</v>
      </c>
      <c r="Q167">
        <v>51898</v>
      </c>
    </row>
    <row r="168" spans="3:19" x14ac:dyDescent="0.25">
      <c r="C168">
        <v>10</v>
      </c>
      <c r="D168">
        <v>30</v>
      </c>
      <c r="E168">
        <v>1.8</v>
      </c>
      <c r="I168">
        <v>327.2</v>
      </c>
      <c r="Q168">
        <v>51898</v>
      </c>
    </row>
    <row r="169" spans="3:19" x14ac:dyDescent="0.25">
      <c r="C169" t="s">
        <v>1261</v>
      </c>
      <c r="E169">
        <v>26.25</v>
      </c>
      <c r="I169">
        <v>4390.8</v>
      </c>
      <c r="J169">
        <v>3</v>
      </c>
      <c r="K169">
        <v>40</v>
      </c>
      <c r="L169">
        <v>46</v>
      </c>
      <c r="Q169">
        <v>1218366</v>
      </c>
      <c r="R169">
        <v>16313</v>
      </c>
      <c r="S169">
        <v>4497.2295757117108</v>
      </c>
    </row>
    <row r="170" spans="3:19" x14ac:dyDescent="0.25">
      <c r="C170">
        <v>11</v>
      </c>
      <c r="D170" t="s">
        <v>213</v>
      </c>
      <c r="E170">
        <v>4.5999999999999996</v>
      </c>
      <c r="I170">
        <v>716</v>
      </c>
      <c r="O170">
        <v>63681</v>
      </c>
      <c r="P170">
        <v>63681</v>
      </c>
      <c r="Q170">
        <v>381405</v>
      </c>
      <c r="R170">
        <v>7000</v>
      </c>
      <c r="S170">
        <v>1445.9921798631476</v>
      </c>
    </row>
    <row r="171" spans="3:19" x14ac:dyDescent="0.25">
      <c r="C171">
        <v>11</v>
      </c>
      <c r="D171">
        <v>99</v>
      </c>
      <c r="E171">
        <v>1.2</v>
      </c>
      <c r="I171">
        <v>200</v>
      </c>
      <c r="O171">
        <v>16709</v>
      </c>
      <c r="P171">
        <v>16709</v>
      </c>
      <c r="Q171">
        <v>62529</v>
      </c>
      <c r="R171">
        <v>7000</v>
      </c>
      <c r="S171">
        <v>1445.9921798631476</v>
      </c>
    </row>
    <row r="172" spans="3:19" x14ac:dyDescent="0.25">
      <c r="C172">
        <v>11</v>
      </c>
      <c r="D172">
        <v>100</v>
      </c>
      <c r="E172">
        <v>1</v>
      </c>
      <c r="I172">
        <v>128</v>
      </c>
      <c r="O172">
        <v>1336</v>
      </c>
      <c r="P172">
        <v>1336</v>
      </c>
      <c r="Q172">
        <v>63225</v>
      </c>
    </row>
    <row r="173" spans="3:19" x14ac:dyDescent="0.25">
      <c r="C173">
        <v>11</v>
      </c>
      <c r="D173">
        <v>101</v>
      </c>
      <c r="E173">
        <v>2.4</v>
      </c>
      <c r="I173">
        <v>388</v>
      </c>
      <c r="O173">
        <v>45636</v>
      </c>
      <c r="P173">
        <v>45636</v>
      </c>
      <c r="Q173">
        <v>255651</v>
      </c>
    </row>
    <row r="174" spans="3:19" x14ac:dyDescent="0.25">
      <c r="C174">
        <v>11</v>
      </c>
      <c r="D174" t="s">
        <v>1249</v>
      </c>
      <c r="E174">
        <v>10.55</v>
      </c>
      <c r="I174">
        <v>1632.4</v>
      </c>
      <c r="L174">
        <v>46</v>
      </c>
      <c r="N174">
        <v>314000</v>
      </c>
      <c r="O174">
        <v>115824</v>
      </c>
      <c r="P174">
        <v>429824</v>
      </c>
      <c r="Q174">
        <v>889144</v>
      </c>
      <c r="R174">
        <v>4800</v>
      </c>
      <c r="S174">
        <v>1884.5707291818965</v>
      </c>
    </row>
    <row r="175" spans="3:19" x14ac:dyDescent="0.25">
      <c r="C175">
        <v>11</v>
      </c>
      <c r="D175">
        <v>526</v>
      </c>
      <c r="E175">
        <v>10.5</v>
      </c>
      <c r="I175">
        <v>1624</v>
      </c>
      <c r="N175">
        <v>314000</v>
      </c>
      <c r="O175">
        <v>115641</v>
      </c>
      <c r="P175">
        <v>429641</v>
      </c>
      <c r="Q175">
        <v>881025</v>
      </c>
      <c r="R175">
        <v>4800</v>
      </c>
      <c r="S175">
        <v>1884.5707291818965</v>
      </c>
    </row>
    <row r="176" spans="3:19" x14ac:dyDescent="0.25">
      <c r="C176">
        <v>11</v>
      </c>
      <c r="D176">
        <v>746</v>
      </c>
      <c r="E176">
        <v>0.05</v>
      </c>
      <c r="I176">
        <v>8.4</v>
      </c>
      <c r="L176">
        <v>46</v>
      </c>
      <c r="O176">
        <v>183</v>
      </c>
      <c r="P176">
        <v>183</v>
      </c>
      <c r="Q176">
        <v>8119</v>
      </c>
    </row>
    <row r="177" spans="3:19" x14ac:dyDescent="0.25">
      <c r="C177">
        <v>11</v>
      </c>
      <c r="D177" t="s">
        <v>1250</v>
      </c>
      <c r="E177">
        <v>8.8000000000000007</v>
      </c>
      <c r="I177">
        <v>1424</v>
      </c>
      <c r="K177">
        <v>13</v>
      </c>
      <c r="N177">
        <v>131000</v>
      </c>
      <c r="O177">
        <v>123123</v>
      </c>
      <c r="P177">
        <v>254123</v>
      </c>
      <c r="Q177">
        <v>585762</v>
      </c>
      <c r="R177">
        <v>1420</v>
      </c>
      <c r="S177">
        <v>1166.6666666666667</v>
      </c>
    </row>
    <row r="178" spans="3:19" x14ac:dyDescent="0.25">
      <c r="C178">
        <v>11</v>
      </c>
      <c r="D178">
        <v>303</v>
      </c>
      <c r="R178">
        <v>1420</v>
      </c>
      <c r="S178">
        <v>1166.6666666666667</v>
      </c>
    </row>
    <row r="179" spans="3:19" x14ac:dyDescent="0.25">
      <c r="C179">
        <v>11</v>
      </c>
      <c r="D179">
        <v>304</v>
      </c>
      <c r="E179">
        <v>0.8</v>
      </c>
      <c r="I179">
        <v>136</v>
      </c>
      <c r="K179">
        <v>13</v>
      </c>
      <c r="O179">
        <v>11051</v>
      </c>
      <c r="P179">
        <v>11051</v>
      </c>
      <c r="Q179">
        <v>48630</v>
      </c>
    </row>
    <row r="180" spans="3:19" x14ac:dyDescent="0.25">
      <c r="C180">
        <v>11</v>
      </c>
      <c r="D180">
        <v>305</v>
      </c>
      <c r="E180">
        <v>1</v>
      </c>
      <c r="I180">
        <v>160</v>
      </c>
      <c r="O180">
        <v>30494</v>
      </c>
      <c r="P180">
        <v>30494</v>
      </c>
      <c r="Q180">
        <v>88724</v>
      </c>
    </row>
    <row r="181" spans="3:19" x14ac:dyDescent="0.25">
      <c r="C181">
        <v>11</v>
      </c>
      <c r="D181">
        <v>310</v>
      </c>
      <c r="E181">
        <v>1</v>
      </c>
      <c r="I181">
        <v>164</v>
      </c>
      <c r="O181">
        <v>12252</v>
      </c>
      <c r="P181">
        <v>12252</v>
      </c>
      <c r="Q181">
        <v>51151</v>
      </c>
    </row>
    <row r="182" spans="3:19" x14ac:dyDescent="0.25">
      <c r="C182">
        <v>11</v>
      </c>
      <c r="D182">
        <v>409</v>
      </c>
      <c r="E182">
        <v>5</v>
      </c>
      <c r="I182">
        <v>804</v>
      </c>
      <c r="N182">
        <v>131000</v>
      </c>
      <c r="O182">
        <v>62082</v>
      </c>
      <c r="P182">
        <v>193082</v>
      </c>
      <c r="Q182">
        <v>368132</v>
      </c>
    </row>
    <row r="183" spans="3:19" x14ac:dyDescent="0.25">
      <c r="C183">
        <v>11</v>
      </c>
      <c r="D183">
        <v>642</v>
      </c>
      <c r="E183">
        <v>1</v>
      </c>
      <c r="I183">
        <v>160</v>
      </c>
      <c r="O183">
        <v>7244</v>
      </c>
      <c r="P183">
        <v>7244</v>
      </c>
      <c r="Q183">
        <v>29125</v>
      </c>
    </row>
    <row r="184" spans="3:19" x14ac:dyDescent="0.25">
      <c r="C184">
        <v>11</v>
      </c>
      <c r="D184" t="s">
        <v>1251</v>
      </c>
      <c r="E184">
        <v>1.8</v>
      </c>
      <c r="I184">
        <v>295.2</v>
      </c>
      <c r="O184">
        <v>13566</v>
      </c>
      <c r="P184">
        <v>13566</v>
      </c>
      <c r="Q184">
        <v>65408</v>
      </c>
    </row>
    <row r="185" spans="3:19" x14ac:dyDescent="0.25">
      <c r="C185">
        <v>11</v>
      </c>
      <c r="D185">
        <v>30</v>
      </c>
      <c r="E185">
        <v>1.8</v>
      </c>
      <c r="I185">
        <v>295.2</v>
      </c>
      <c r="O185">
        <v>13566</v>
      </c>
      <c r="P185">
        <v>13566</v>
      </c>
      <c r="Q185">
        <v>65408</v>
      </c>
    </row>
    <row r="186" spans="3:19" x14ac:dyDescent="0.25">
      <c r="C186" t="s">
        <v>1262</v>
      </c>
      <c r="E186">
        <v>25.750000000000004</v>
      </c>
      <c r="I186">
        <v>4067.6</v>
      </c>
      <c r="K186">
        <v>13</v>
      </c>
      <c r="L186">
        <v>46</v>
      </c>
      <c r="N186">
        <v>445000</v>
      </c>
      <c r="O186">
        <v>316194</v>
      </c>
      <c r="P186">
        <v>761194</v>
      </c>
      <c r="Q186">
        <v>1921719</v>
      </c>
      <c r="R186">
        <v>13220</v>
      </c>
      <c r="S186">
        <v>4497.2295757117108</v>
      </c>
    </row>
    <row r="187" spans="3:19" x14ac:dyDescent="0.25">
      <c r="C187">
        <v>12</v>
      </c>
      <c r="D187" t="s">
        <v>213</v>
      </c>
      <c r="E187">
        <v>4.5999999999999996</v>
      </c>
      <c r="I187">
        <v>694.6</v>
      </c>
      <c r="K187">
        <v>15</v>
      </c>
      <c r="O187">
        <v>212536</v>
      </c>
      <c r="P187">
        <v>212536</v>
      </c>
      <c r="Q187">
        <v>516421</v>
      </c>
      <c r="S187">
        <v>1445.9921798631476</v>
      </c>
    </row>
    <row r="188" spans="3:19" x14ac:dyDescent="0.25">
      <c r="C188">
        <v>12</v>
      </c>
      <c r="D188">
        <v>99</v>
      </c>
      <c r="E188">
        <v>1</v>
      </c>
      <c r="I188">
        <v>152</v>
      </c>
      <c r="Q188">
        <v>36797</v>
      </c>
      <c r="S188">
        <v>1445.9921798631476</v>
      </c>
    </row>
    <row r="189" spans="3:19" x14ac:dyDescent="0.25">
      <c r="C189">
        <v>12</v>
      </c>
      <c r="D189">
        <v>100</v>
      </c>
      <c r="E189">
        <v>0.2</v>
      </c>
      <c r="I189">
        <v>40</v>
      </c>
      <c r="Q189">
        <v>8424</v>
      </c>
    </row>
    <row r="190" spans="3:19" x14ac:dyDescent="0.25">
      <c r="C190">
        <v>12</v>
      </c>
      <c r="D190">
        <v>101</v>
      </c>
      <c r="E190">
        <v>3.4</v>
      </c>
      <c r="I190">
        <v>502.6</v>
      </c>
      <c r="K190">
        <v>15</v>
      </c>
      <c r="O190">
        <v>212536</v>
      </c>
      <c r="P190">
        <v>212536</v>
      </c>
      <c r="Q190">
        <v>471200</v>
      </c>
    </row>
    <row r="191" spans="3:19" x14ac:dyDescent="0.25">
      <c r="C191">
        <v>12</v>
      </c>
      <c r="D191" t="s">
        <v>1249</v>
      </c>
      <c r="E191">
        <v>10.55</v>
      </c>
      <c r="I191">
        <v>1525.6</v>
      </c>
      <c r="L191">
        <v>20</v>
      </c>
      <c r="O191">
        <v>107392</v>
      </c>
      <c r="P191">
        <v>107392</v>
      </c>
      <c r="Q191">
        <v>620635</v>
      </c>
      <c r="S191">
        <v>1884.5707291818965</v>
      </c>
    </row>
    <row r="192" spans="3:19" x14ac:dyDescent="0.25">
      <c r="C192">
        <v>12</v>
      </c>
      <c r="D192">
        <v>526</v>
      </c>
      <c r="E192">
        <v>10.5</v>
      </c>
      <c r="I192">
        <v>1519.1999999999998</v>
      </c>
      <c r="O192">
        <v>107392</v>
      </c>
      <c r="P192">
        <v>107392</v>
      </c>
      <c r="Q192">
        <v>616527</v>
      </c>
      <c r="S192">
        <v>1884.5707291818965</v>
      </c>
    </row>
    <row r="193" spans="3:19" x14ac:dyDescent="0.25">
      <c r="C193">
        <v>12</v>
      </c>
      <c r="D193">
        <v>746</v>
      </c>
      <c r="E193">
        <v>0.05</v>
      </c>
      <c r="I193">
        <v>6.4</v>
      </c>
      <c r="L193">
        <v>20</v>
      </c>
      <c r="Q193">
        <v>4108</v>
      </c>
    </row>
    <row r="194" spans="3:19" x14ac:dyDescent="0.25">
      <c r="C194">
        <v>12</v>
      </c>
      <c r="D194" t="s">
        <v>1250</v>
      </c>
      <c r="E194">
        <v>8.8000000000000007</v>
      </c>
      <c r="I194">
        <v>1250.4000000000001</v>
      </c>
      <c r="K194">
        <v>14</v>
      </c>
      <c r="Q194">
        <v>350377</v>
      </c>
      <c r="R194">
        <v>2700</v>
      </c>
      <c r="S194">
        <v>1166.6666666666667</v>
      </c>
    </row>
    <row r="195" spans="3:19" x14ac:dyDescent="0.25">
      <c r="C195">
        <v>12</v>
      </c>
      <c r="D195">
        <v>303</v>
      </c>
      <c r="R195">
        <v>2700</v>
      </c>
      <c r="S195">
        <v>1166.6666666666667</v>
      </c>
    </row>
    <row r="196" spans="3:19" x14ac:dyDescent="0.25">
      <c r="C196">
        <v>12</v>
      </c>
      <c r="D196">
        <v>304</v>
      </c>
      <c r="E196">
        <v>0.8</v>
      </c>
      <c r="I196">
        <v>118.4</v>
      </c>
      <c r="K196">
        <v>14</v>
      </c>
      <c r="Q196">
        <v>38002</v>
      </c>
    </row>
    <row r="197" spans="3:19" x14ac:dyDescent="0.25">
      <c r="C197">
        <v>12</v>
      </c>
      <c r="D197">
        <v>305</v>
      </c>
      <c r="E197">
        <v>1</v>
      </c>
      <c r="I197">
        <v>132</v>
      </c>
      <c r="Q197">
        <v>59411</v>
      </c>
    </row>
    <row r="198" spans="3:19" x14ac:dyDescent="0.25">
      <c r="C198">
        <v>12</v>
      </c>
      <c r="D198">
        <v>310</v>
      </c>
      <c r="E198">
        <v>1</v>
      </c>
      <c r="I198">
        <v>120</v>
      </c>
      <c r="Q198">
        <v>39477</v>
      </c>
    </row>
    <row r="199" spans="3:19" x14ac:dyDescent="0.25">
      <c r="C199">
        <v>12</v>
      </c>
      <c r="D199">
        <v>409</v>
      </c>
      <c r="E199">
        <v>5</v>
      </c>
      <c r="I199">
        <v>736</v>
      </c>
      <c r="Q199">
        <v>191385</v>
      </c>
    </row>
    <row r="200" spans="3:19" x14ac:dyDescent="0.25">
      <c r="C200">
        <v>12</v>
      </c>
      <c r="D200">
        <v>642</v>
      </c>
      <c r="E200">
        <v>1</v>
      </c>
      <c r="I200">
        <v>144</v>
      </c>
      <c r="Q200">
        <v>22102</v>
      </c>
    </row>
    <row r="201" spans="3:19" x14ac:dyDescent="0.25">
      <c r="C201">
        <v>12</v>
      </c>
      <c r="D201" t="s">
        <v>1251</v>
      </c>
      <c r="E201">
        <v>1.8</v>
      </c>
      <c r="I201">
        <v>294.39999999999998</v>
      </c>
      <c r="Q201">
        <v>51994</v>
      </c>
    </row>
    <row r="202" spans="3:19" x14ac:dyDescent="0.25">
      <c r="C202">
        <v>12</v>
      </c>
      <c r="D202">
        <v>30</v>
      </c>
      <c r="E202">
        <v>1.8</v>
      </c>
      <c r="I202">
        <v>294.39999999999998</v>
      </c>
      <c r="Q202">
        <v>51994</v>
      </c>
    </row>
    <row r="203" spans="3:19" x14ac:dyDescent="0.25">
      <c r="C203" t="s">
        <v>1263</v>
      </c>
      <c r="E203">
        <v>25.750000000000004</v>
      </c>
      <c r="I203">
        <v>3765</v>
      </c>
      <c r="K203">
        <v>29</v>
      </c>
      <c r="L203">
        <v>20</v>
      </c>
      <c r="O203">
        <v>319928</v>
      </c>
      <c r="P203">
        <v>319928</v>
      </c>
      <c r="Q203">
        <v>1539427</v>
      </c>
      <c r="R203">
        <v>2700</v>
      </c>
      <c r="S203">
        <v>4497.2295757117108</v>
      </c>
    </row>
  </sheetData>
  <hyperlinks>
    <hyperlink ref="A2" location="Obsah!A1" display="Zpět na Obsah  KL 01  1.-4.měsíc" xr:uid="{F9F108B7-A3D5-4391-9D41-C9EE255D4A4A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1281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76921407.879999995</v>
      </c>
      <c r="C3" s="222">
        <f t="shared" ref="C3:Z3" si="0">SUBTOTAL(9,C6:C1048576)</f>
        <v>9</v>
      </c>
      <c r="D3" s="222"/>
      <c r="E3" s="222">
        <f>SUBTOTAL(9,E6:E1048576)/4</f>
        <v>44845007.080000013</v>
      </c>
      <c r="F3" s="222"/>
      <c r="G3" s="222">
        <f t="shared" si="0"/>
        <v>8</v>
      </c>
      <c r="H3" s="222">
        <f>SUBTOTAL(9,H6:H1048576)/4</f>
        <v>47138740.829999998</v>
      </c>
      <c r="I3" s="225">
        <f>IF(B3&lt;&gt;0,H3/B3,"")</f>
        <v>0.61281692742205174</v>
      </c>
      <c r="J3" s="223">
        <f>IF(E3&lt;&gt;0,H3/E3,"")</f>
        <v>1.051148029610256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0"/>
      <c r="B5" s="601">
        <v>2015</v>
      </c>
      <c r="C5" s="602"/>
      <c r="D5" s="602"/>
      <c r="E5" s="602">
        <v>2018</v>
      </c>
      <c r="F5" s="602"/>
      <c r="G5" s="602"/>
      <c r="H5" s="602">
        <v>2019</v>
      </c>
      <c r="I5" s="603" t="s">
        <v>206</v>
      </c>
      <c r="J5" s="604" t="s">
        <v>2</v>
      </c>
      <c r="K5" s="601">
        <v>2015</v>
      </c>
      <c r="L5" s="602"/>
      <c r="M5" s="602"/>
      <c r="N5" s="602">
        <v>2018</v>
      </c>
      <c r="O5" s="602"/>
      <c r="P5" s="602"/>
      <c r="Q5" s="602">
        <v>2019</v>
      </c>
      <c r="R5" s="603" t="s">
        <v>206</v>
      </c>
      <c r="S5" s="604" t="s">
        <v>2</v>
      </c>
      <c r="T5" s="601">
        <v>2015</v>
      </c>
      <c r="U5" s="602"/>
      <c r="V5" s="602"/>
      <c r="W5" s="602">
        <v>2018</v>
      </c>
      <c r="X5" s="602"/>
      <c r="Y5" s="602"/>
      <c r="Z5" s="602">
        <v>2019</v>
      </c>
      <c r="AA5" s="603" t="s">
        <v>206</v>
      </c>
      <c r="AB5" s="604" t="s">
        <v>2</v>
      </c>
    </row>
    <row r="6" spans="1:28" ht="14.45" customHeight="1" x14ac:dyDescent="0.25">
      <c r="A6" s="605" t="s">
        <v>1277</v>
      </c>
      <c r="B6" s="606">
        <v>76921407.88000001</v>
      </c>
      <c r="C6" s="607">
        <v>1</v>
      </c>
      <c r="D6" s="607">
        <v>1.7152725105557054</v>
      </c>
      <c r="E6" s="606">
        <v>44845007.080000013</v>
      </c>
      <c r="F6" s="607">
        <v>0.58299774166847984</v>
      </c>
      <c r="G6" s="607">
        <v>1</v>
      </c>
      <c r="H6" s="606">
        <v>47138740.829999998</v>
      </c>
      <c r="I6" s="607">
        <v>0.61281692742205163</v>
      </c>
      <c r="J6" s="607">
        <v>1.051148029610256</v>
      </c>
      <c r="K6" s="606"/>
      <c r="L6" s="607"/>
      <c r="M6" s="607"/>
      <c r="N6" s="606"/>
      <c r="O6" s="607"/>
      <c r="P6" s="607"/>
      <c r="Q6" s="606"/>
      <c r="R6" s="607"/>
      <c r="S6" s="607"/>
      <c r="T6" s="606"/>
      <c r="U6" s="607"/>
      <c r="V6" s="607"/>
      <c r="W6" s="606"/>
      <c r="X6" s="607"/>
      <c r="Y6" s="607"/>
      <c r="Z6" s="606"/>
      <c r="AA6" s="607"/>
      <c r="AB6" s="608"/>
    </row>
    <row r="7" spans="1:28" ht="14.45" customHeight="1" x14ac:dyDescent="0.25">
      <c r="A7" s="615" t="s">
        <v>1278</v>
      </c>
      <c r="B7" s="609">
        <v>74</v>
      </c>
      <c r="C7" s="610">
        <v>1</v>
      </c>
      <c r="D7" s="610"/>
      <c r="E7" s="609"/>
      <c r="F7" s="610"/>
      <c r="G7" s="610"/>
      <c r="H7" s="609"/>
      <c r="I7" s="610"/>
      <c r="J7" s="610"/>
      <c r="K7" s="609"/>
      <c r="L7" s="610"/>
      <c r="M7" s="610"/>
      <c r="N7" s="609"/>
      <c r="O7" s="610"/>
      <c r="P7" s="610"/>
      <c r="Q7" s="609"/>
      <c r="R7" s="610"/>
      <c r="S7" s="610"/>
      <c r="T7" s="609"/>
      <c r="U7" s="610"/>
      <c r="V7" s="610"/>
      <c r="W7" s="609"/>
      <c r="X7" s="610"/>
      <c r="Y7" s="610"/>
      <c r="Z7" s="609"/>
      <c r="AA7" s="610"/>
      <c r="AB7" s="611"/>
    </row>
    <row r="8" spans="1:28" ht="14.45" customHeight="1" x14ac:dyDescent="0.25">
      <c r="A8" s="615" t="s">
        <v>1279</v>
      </c>
      <c r="B8" s="609">
        <v>7160795.8800000092</v>
      </c>
      <c r="C8" s="610">
        <v>1</v>
      </c>
      <c r="D8" s="610">
        <v>0.92126436134125167</v>
      </c>
      <c r="E8" s="609">
        <v>7772791.5900000073</v>
      </c>
      <c r="F8" s="610">
        <v>1.0854647612158996</v>
      </c>
      <c r="G8" s="610">
        <v>1</v>
      </c>
      <c r="H8" s="609">
        <v>8313629.5700000068</v>
      </c>
      <c r="I8" s="610">
        <v>1.1609923965602544</v>
      </c>
      <c r="J8" s="610">
        <v>1.0695809187391321</v>
      </c>
      <c r="K8" s="609"/>
      <c r="L8" s="610"/>
      <c r="M8" s="610"/>
      <c r="N8" s="609"/>
      <c r="O8" s="610"/>
      <c r="P8" s="610"/>
      <c r="Q8" s="609"/>
      <c r="R8" s="610"/>
      <c r="S8" s="610"/>
      <c r="T8" s="609"/>
      <c r="U8" s="610"/>
      <c r="V8" s="610"/>
      <c r="W8" s="609"/>
      <c r="X8" s="610"/>
      <c r="Y8" s="610"/>
      <c r="Z8" s="609"/>
      <c r="AA8" s="610"/>
      <c r="AB8" s="611"/>
    </row>
    <row r="9" spans="1:28" ht="14.45" customHeight="1" thickBot="1" x14ac:dyDescent="0.3">
      <c r="A9" s="616" t="s">
        <v>1280</v>
      </c>
      <c r="B9" s="612">
        <v>69760538</v>
      </c>
      <c r="C9" s="613">
        <v>1</v>
      </c>
      <c r="D9" s="613">
        <v>1.8817472081974025</v>
      </c>
      <c r="E9" s="612">
        <v>37072215.490000002</v>
      </c>
      <c r="F9" s="613">
        <v>0.53142100896641598</v>
      </c>
      <c r="G9" s="613">
        <v>1</v>
      </c>
      <c r="H9" s="612">
        <v>38825111.25999999</v>
      </c>
      <c r="I9" s="613">
        <v>0.55654833481932131</v>
      </c>
      <c r="J9" s="613">
        <v>1.0472832752731711</v>
      </c>
      <c r="K9" s="612"/>
      <c r="L9" s="613"/>
      <c r="M9" s="613"/>
      <c r="N9" s="612"/>
      <c r="O9" s="613"/>
      <c r="P9" s="613"/>
      <c r="Q9" s="612"/>
      <c r="R9" s="613"/>
      <c r="S9" s="613"/>
      <c r="T9" s="612"/>
      <c r="U9" s="613"/>
      <c r="V9" s="613"/>
      <c r="W9" s="612"/>
      <c r="X9" s="613"/>
      <c r="Y9" s="613"/>
      <c r="Z9" s="612"/>
      <c r="AA9" s="613"/>
      <c r="AB9" s="614"/>
    </row>
    <row r="10" spans="1:28" ht="14.45" customHeight="1" thickBot="1" x14ac:dyDescent="0.25"/>
    <row r="11" spans="1:28" ht="14.45" customHeight="1" x14ac:dyDescent="0.25">
      <c r="A11" s="605" t="s">
        <v>466</v>
      </c>
      <c r="B11" s="606">
        <v>7160869.8800000083</v>
      </c>
      <c r="C11" s="607">
        <v>1</v>
      </c>
      <c r="D11" s="607">
        <v>0.92127388173030911</v>
      </c>
      <c r="E11" s="606">
        <v>7772791.5900000073</v>
      </c>
      <c r="F11" s="607">
        <v>1.0854535440881379</v>
      </c>
      <c r="G11" s="607">
        <v>1</v>
      </c>
      <c r="H11" s="606">
        <v>8313629.5700000077</v>
      </c>
      <c r="I11" s="607">
        <v>1.1609803989344376</v>
      </c>
      <c r="J11" s="608">
        <v>1.0695809187391321</v>
      </c>
    </row>
    <row r="12" spans="1:28" ht="14.45" customHeight="1" x14ac:dyDescent="0.25">
      <c r="A12" s="615" t="s">
        <v>1282</v>
      </c>
      <c r="B12" s="609">
        <v>7159389.8800000083</v>
      </c>
      <c r="C12" s="610">
        <v>1</v>
      </c>
      <c r="D12" s="610">
        <v>0.92123427099375177</v>
      </c>
      <c r="E12" s="609">
        <v>7771519.2600000072</v>
      </c>
      <c r="F12" s="610">
        <v>1.0855002158368274</v>
      </c>
      <c r="G12" s="610">
        <v>1</v>
      </c>
      <c r="H12" s="609">
        <v>8313629.5700000077</v>
      </c>
      <c r="I12" s="610">
        <v>1.1612203985739631</v>
      </c>
      <c r="J12" s="611">
        <v>1.0697560273433588</v>
      </c>
    </row>
    <row r="13" spans="1:28" ht="14.45" customHeight="1" x14ac:dyDescent="0.25">
      <c r="A13" s="615" t="s">
        <v>1283</v>
      </c>
      <c r="B13" s="609">
        <v>1480</v>
      </c>
      <c r="C13" s="610">
        <v>1</v>
      </c>
      <c r="D13" s="610">
        <v>1.1632202337443902</v>
      </c>
      <c r="E13" s="609">
        <v>1272.33</v>
      </c>
      <c r="F13" s="610">
        <v>0.85968243243243236</v>
      </c>
      <c r="G13" s="610">
        <v>1</v>
      </c>
      <c r="H13" s="609"/>
      <c r="I13" s="610"/>
      <c r="J13" s="611"/>
    </row>
    <row r="14" spans="1:28" ht="14.45" customHeight="1" x14ac:dyDescent="0.25">
      <c r="A14" s="617" t="s">
        <v>471</v>
      </c>
      <c r="B14" s="618">
        <v>69760538</v>
      </c>
      <c r="C14" s="619">
        <v>1</v>
      </c>
      <c r="D14" s="619">
        <v>1.8817472081974025</v>
      </c>
      <c r="E14" s="618">
        <v>37072215.490000002</v>
      </c>
      <c r="F14" s="619">
        <v>0.53142100896641598</v>
      </c>
      <c r="G14" s="619">
        <v>1</v>
      </c>
      <c r="H14" s="618">
        <v>38825111.25999999</v>
      </c>
      <c r="I14" s="619">
        <v>0.55654833481932131</v>
      </c>
      <c r="J14" s="620">
        <v>1.0472832752731711</v>
      </c>
    </row>
    <row r="15" spans="1:28" ht="14.45" customHeight="1" thickBot="1" x14ac:dyDescent="0.3">
      <c r="A15" s="616" t="s">
        <v>1282</v>
      </c>
      <c r="B15" s="612">
        <v>69760538</v>
      </c>
      <c r="C15" s="613">
        <v>1</v>
      </c>
      <c r="D15" s="613">
        <v>1.8817472081974025</v>
      </c>
      <c r="E15" s="612">
        <v>37072215.490000002</v>
      </c>
      <c r="F15" s="613">
        <v>0.53142100896641598</v>
      </c>
      <c r="G15" s="613">
        <v>1</v>
      </c>
      <c r="H15" s="612">
        <v>38825111.25999999</v>
      </c>
      <c r="I15" s="613">
        <v>0.55654833481932131</v>
      </c>
      <c r="J15" s="614">
        <v>1.0472832752731711</v>
      </c>
    </row>
    <row r="16" spans="1:28" ht="14.45" customHeight="1" x14ac:dyDescent="0.2">
      <c r="A16" s="545" t="s">
        <v>242</v>
      </c>
    </row>
    <row r="17" spans="1:1" ht="14.45" customHeight="1" x14ac:dyDescent="0.2">
      <c r="A17" s="546" t="s">
        <v>508</v>
      </c>
    </row>
    <row r="18" spans="1:1" ht="14.45" customHeight="1" x14ac:dyDescent="0.2">
      <c r="A18" s="545" t="s">
        <v>1284</v>
      </c>
    </row>
    <row r="19" spans="1:1" ht="14.45" customHeight="1" x14ac:dyDescent="0.2">
      <c r="A19" s="545" t="s">
        <v>1285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AB1A1DF-C623-4A3D-BB46-75D50CB9C1B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30559.56128143692</v>
      </c>
      <c r="D4" s="160">
        <f ca="1">IF(ISERROR(VLOOKUP("Náklady celkem",INDIRECT("HI!$A:$G"),5,0)),0,VLOOKUP("Náklady celkem",INDIRECT("HI!$A:$G"),5,0))</f>
        <v>29164.412639999995</v>
      </c>
      <c r="E4" s="161">
        <f ca="1">IF(C4=0,0,D4/C4)</f>
        <v>0.95434657492009245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40.000001953125</v>
      </c>
      <c r="D7" s="168">
        <f>IF(ISERROR(HI!E5),"",HI!E5)</f>
        <v>33.283649999999987</v>
      </c>
      <c r="E7" s="165">
        <f t="shared" ref="E7:E14" si="0">IF(C7=0,0,D7/C7)</f>
        <v>0.83209120937054604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0.88988438107450574</v>
      </c>
      <c r="E10" s="165">
        <f t="shared" si="0"/>
        <v>1.4831406351241763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0.85298141037926001</v>
      </c>
      <c r="E11" s="165">
        <f t="shared" si="0"/>
        <v>1.0662267629740749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3625.0002656250003</v>
      </c>
      <c r="D14" s="168">
        <f>IF(ISERROR(HI!E6),"",HI!E6)</f>
        <v>3428.9647899999991</v>
      </c>
      <c r="E14" s="165">
        <f t="shared" si="0"/>
        <v>0.94592125206611477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23016.645253906252</v>
      </c>
      <c r="D15" s="164">
        <f ca="1">IF(ISERROR(VLOOKUP("Osobní náklady (Kč) *",INDIRECT("HI!$A:$G"),5,0)),0,VLOOKUP("Osobní náklady (Kč) *",INDIRECT("HI!$A:$G"),5,0))</f>
        <v>22058.038619999999</v>
      </c>
      <c r="E15" s="165">
        <f ca="1">IF(C15=0,0,D15/C15)</f>
        <v>0.9583515919313409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44845.00708000001</v>
      </c>
      <c r="D17" s="183">
        <f ca="1">IF(ISERROR(VLOOKUP("Výnosy celkem",INDIRECT("HI!$A:$G"),5,0)),0,VLOOKUP("Výnosy celkem",INDIRECT("HI!$A:$G"),5,0))</f>
        <v>47138.740829999995</v>
      </c>
      <c r="E17" s="184">
        <f t="shared" ref="E17:E22" ca="1" si="1">IF(C17=0,0,D17/C17)</f>
        <v>1.051148029610256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44845.00708000001</v>
      </c>
      <c r="D18" s="164">
        <f ca="1">IF(ISERROR(VLOOKUP("Ambulance *",INDIRECT("HI!$A:$G"),5,0)),0,VLOOKUP("Ambulance *",INDIRECT("HI!$A:$G"),5,0))</f>
        <v>47138.740829999995</v>
      </c>
      <c r="E18" s="165">
        <f t="shared" ca="1" si="1"/>
        <v>1.051148029610256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1.051148029610256</v>
      </c>
      <c r="E19" s="165">
        <f t="shared" si="1"/>
        <v>1.051148029610256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1.051148029610256</v>
      </c>
      <c r="E20" s="165">
        <f t="shared" si="1"/>
        <v>1.051148029610256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1.0598216655943034</v>
      </c>
      <c r="E22" s="165">
        <f t="shared" si="1"/>
        <v>1.2468490183462393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685176C-82BC-432E-B697-30899F6261A7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1287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38100</v>
      </c>
      <c r="C3" s="260">
        <f t="shared" si="0"/>
        <v>20756</v>
      </c>
      <c r="D3" s="272">
        <f t="shared" si="0"/>
        <v>22415</v>
      </c>
      <c r="E3" s="224">
        <f t="shared" si="0"/>
        <v>76921407.879999757</v>
      </c>
      <c r="F3" s="222">
        <f t="shared" si="0"/>
        <v>44845007.079999834</v>
      </c>
      <c r="G3" s="261">
        <f t="shared" si="0"/>
        <v>47138740.829999879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0"/>
      <c r="B5" s="601">
        <v>2015</v>
      </c>
      <c r="C5" s="602">
        <v>2018</v>
      </c>
      <c r="D5" s="621">
        <v>2019</v>
      </c>
      <c r="E5" s="601">
        <v>2015</v>
      </c>
      <c r="F5" s="602">
        <v>2018</v>
      </c>
      <c r="G5" s="621">
        <v>2019</v>
      </c>
    </row>
    <row r="6" spans="1:7" ht="14.45" customHeight="1" x14ac:dyDescent="0.2">
      <c r="A6" s="590" t="s">
        <v>1282</v>
      </c>
      <c r="B6" s="116">
        <v>38069</v>
      </c>
      <c r="C6" s="116">
        <v>20740</v>
      </c>
      <c r="D6" s="116">
        <v>22415</v>
      </c>
      <c r="E6" s="622">
        <v>76919927.879999757</v>
      </c>
      <c r="F6" s="622">
        <v>44843734.749999836</v>
      </c>
      <c r="G6" s="623">
        <v>47138740.829999879</v>
      </c>
    </row>
    <row r="7" spans="1:7" ht="14.45" customHeight="1" x14ac:dyDescent="0.2">
      <c r="A7" s="591" t="s">
        <v>512</v>
      </c>
      <c r="B7" s="511"/>
      <c r="C7" s="511">
        <v>2</v>
      </c>
      <c r="D7" s="511"/>
      <c r="E7" s="624"/>
      <c r="F7" s="624">
        <v>384.33</v>
      </c>
      <c r="G7" s="625"/>
    </row>
    <row r="8" spans="1:7" ht="14.45" customHeight="1" thickBot="1" x14ac:dyDescent="0.25">
      <c r="A8" s="628" t="s">
        <v>1286</v>
      </c>
      <c r="B8" s="518">
        <v>31</v>
      </c>
      <c r="C8" s="518">
        <v>14</v>
      </c>
      <c r="D8" s="518"/>
      <c r="E8" s="626">
        <v>1480</v>
      </c>
      <c r="F8" s="626">
        <v>888</v>
      </c>
      <c r="G8" s="627"/>
    </row>
    <row r="9" spans="1:7" ht="14.45" customHeight="1" x14ac:dyDescent="0.2">
      <c r="A9" s="545" t="s">
        <v>242</v>
      </c>
    </row>
    <row r="10" spans="1:7" ht="14.45" customHeight="1" x14ac:dyDescent="0.2">
      <c r="A10" s="546" t="s">
        <v>508</v>
      </c>
    </row>
    <row r="11" spans="1:7" ht="14.45" customHeight="1" x14ac:dyDescent="0.2">
      <c r="A11" s="545" t="s">
        <v>1284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638BBA1-DDD0-491D-8454-023BCFDC534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1391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38100</v>
      </c>
      <c r="H3" s="103">
        <f t="shared" si="0"/>
        <v>76921407.879999995</v>
      </c>
      <c r="I3" s="74"/>
      <c r="J3" s="74"/>
      <c r="K3" s="103">
        <f t="shared" si="0"/>
        <v>20756</v>
      </c>
      <c r="L3" s="103">
        <f t="shared" si="0"/>
        <v>44845007.079999998</v>
      </c>
      <c r="M3" s="74"/>
      <c r="N3" s="74"/>
      <c r="O3" s="103">
        <f t="shared" si="0"/>
        <v>22415</v>
      </c>
      <c r="P3" s="103">
        <f t="shared" si="0"/>
        <v>47138740.830000006</v>
      </c>
      <c r="Q3" s="75">
        <f>IF(L3=0,0,P3/L3)</f>
        <v>1.0511480296102567</v>
      </c>
      <c r="R3" s="104">
        <f>IF(O3=0,0,P3/O3)</f>
        <v>2102.9998139638637</v>
      </c>
    </row>
    <row r="4" spans="1:18" ht="14.45" customHeight="1" x14ac:dyDescent="0.2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9"/>
      <c r="B5" s="629"/>
      <c r="C5" s="630"/>
      <c r="D5" s="631"/>
      <c r="E5" s="632"/>
      <c r="F5" s="633"/>
      <c r="G5" s="634" t="s">
        <v>71</v>
      </c>
      <c r="H5" s="635" t="s">
        <v>14</v>
      </c>
      <c r="I5" s="636"/>
      <c r="J5" s="636"/>
      <c r="K5" s="634" t="s">
        <v>71</v>
      </c>
      <c r="L5" s="635" t="s">
        <v>14</v>
      </c>
      <c r="M5" s="636"/>
      <c r="N5" s="636"/>
      <c r="O5" s="634" t="s">
        <v>71</v>
      </c>
      <c r="P5" s="635" t="s">
        <v>14</v>
      </c>
      <c r="Q5" s="637"/>
      <c r="R5" s="638"/>
    </row>
    <row r="6" spans="1:18" ht="14.45" customHeight="1" x14ac:dyDescent="0.2">
      <c r="A6" s="565" t="s">
        <v>1288</v>
      </c>
      <c r="B6" s="566" t="s">
        <v>1289</v>
      </c>
      <c r="C6" s="566" t="s">
        <v>466</v>
      </c>
      <c r="D6" s="566" t="s">
        <v>1290</v>
      </c>
      <c r="E6" s="566" t="s">
        <v>1291</v>
      </c>
      <c r="F6" s="566" t="s">
        <v>1292</v>
      </c>
      <c r="G6" s="116">
        <v>2</v>
      </c>
      <c r="H6" s="116">
        <v>74</v>
      </c>
      <c r="I6" s="566"/>
      <c r="J6" s="566">
        <v>37</v>
      </c>
      <c r="K6" s="116"/>
      <c r="L6" s="116"/>
      <c r="M6" s="566"/>
      <c r="N6" s="566"/>
      <c r="O6" s="116"/>
      <c r="P6" s="116"/>
      <c r="Q6" s="571"/>
      <c r="R6" s="582"/>
    </row>
    <row r="7" spans="1:18" ht="14.45" customHeight="1" x14ac:dyDescent="0.2">
      <c r="A7" s="506" t="s">
        <v>1288</v>
      </c>
      <c r="B7" s="507" t="s">
        <v>1293</v>
      </c>
      <c r="C7" s="507" t="s">
        <v>466</v>
      </c>
      <c r="D7" s="507" t="s">
        <v>1290</v>
      </c>
      <c r="E7" s="507" t="s">
        <v>1294</v>
      </c>
      <c r="F7" s="507" t="s">
        <v>1295</v>
      </c>
      <c r="G7" s="511">
        <v>107</v>
      </c>
      <c r="H7" s="511">
        <v>7062</v>
      </c>
      <c r="I7" s="507">
        <v>0.74825174825174823</v>
      </c>
      <c r="J7" s="507">
        <v>66</v>
      </c>
      <c r="K7" s="511">
        <v>143</v>
      </c>
      <c r="L7" s="511">
        <v>9438</v>
      </c>
      <c r="M7" s="507">
        <v>1</v>
      </c>
      <c r="N7" s="507">
        <v>66</v>
      </c>
      <c r="O7" s="511">
        <v>166</v>
      </c>
      <c r="P7" s="511">
        <v>11122</v>
      </c>
      <c r="Q7" s="528">
        <v>1.1784276329730876</v>
      </c>
      <c r="R7" s="512">
        <v>67</v>
      </c>
    </row>
    <row r="8" spans="1:18" ht="14.45" customHeight="1" x14ac:dyDescent="0.2">
      <c r="A8" s="506" t="s">
        <v>1288</v>
      </c>
      <c r="B8" s="507" t="s">
        <v>1293</v>
      </c>
      <c r="C8" s="507" t="s">
        <v>466</v>
      </c>
      <c r="D8" s="507" t="s">
        <v>1290</v>
      </c>
      <c r="E8" s="507" t="s">
        <v>1291</v>
      </c>
      <c r="F8" s="507" t="s">
        <v>1292</v>
      </c>
      <c r="G8" s="511">
        <v>325</v>
      </c>
      <c r="H8" s="511">
        <v>12025</v>
      </c>
      <c r="I8" s="507">
        <v>1.076158940397351</v>
      </c>
      <c r="J8" s="507">
        <v>37</v>
      </c>
      <c r="K8" s="511">
        <v>302</v>
      </c>
      <c r="L8" s="511">
        <v>11174</v>
      </c>
      <c r="M8" s="507">
        <v>1</v>
      </c>
      <c r="N8" s="507">
        <v>37</v>
      </c>
      <c r="O8" s="511">
        <v>315</v>
      </c>
      <c r="P8" s="511">
        <v>11970</v>
      </c>
      <c r="Q8" s="528">
        <v>1.071236799713621</v>
      </c>
      <c r="R8" s="512">
        <v>38</v>
      </c>
    </row>
    <row r="9" spans="1:18" ht="14.45" customHeight="1" x14ac:dyDescent="0.2">
      <c r="A9" s="506" t="s">
        <v>1288</v>
      </c>
      <c r="B9" s="507" t="s">
        <v>1293</v>
      </c>
      <c r="C9" s="507" t="s">
        <v>466</v>
      </c>
      <c r="D9" s="507" t="s">
        <v>1290</v>
      </c>
      <c r="E9" s="507" t="s">
        <v>1296</v>
      </c>
      <c r="F9" s="507" t="s">
        <v>1297</v>
      </c>
      <c r="G9" s="511">
        <v>1088</v>
      </c>
      <c r="H9" s="511">
        <v>2698240</v>
      </c>
      <c r="I9" s="507">
        <v>0.94741539767717775</v>
      </c>
      <c r="J9" s="507">
        <v>2480</v>
      </c>
      <c r="K9" s="511">
        <v>1147</v>
      </c>
      <c r="L9" s="511">
        <v>2848001</v>
      </c>
      <c r="M9" s="507">
        <v>1</v>
      </c>
      <c r="N9" s="507">
        <v>2483</v>
      </c>
      <c r="O9" s="511">
        <v>1257</v>
      </c>
      <c r="P9" s="511">
        <v>3139986</v>
      </c>
      <c r="Q9" s="528">
        <v>1.1025227870355383</v>
      </c>
      <c r="R9" s="512">
        <v>2498</v>
      </c>
    </row>
    <row r="10" spans="1:18" ht="14.45" customHeight="1" x14ac:dyDescent="0.2">
      <c r="A10" s="506" t="s">
        <v>1288</v>
      </c>
      <c r="B10" s="507" t="s">
        <v>1293</v>
      </c>
      <c r="C10" s="507" t="s">
        <v>466</v>
      </c>
      <c r="D10" s="507" t="s">
        <v>1290</v>
      </c>
      <c r="E10" s="507" t="s">
        <v>1298</v>
      </c>
      <c r="F10" s="507" t="s">
        <v>1299</v>
      </c>
      <c r="G10" s="511">
        <v>50</v>
      </c>
      <c r="H10" s="511">
        <v>17350</v>
      </c>
      <c r="I10" s="507">
        <v>0.2183406113537118</v>
      </c>
      <c r="J10" s="507">
        <v>347</v>
      </c>
      <c r="K10" s="511">
        <v>229</v>
      </c>
      <c r="L10" s="511">
        <v>79463</v>
      </c>
      <c r="M10" s="507">
        <v>1</v>
      </c>
      <c r="N10" s="507">
        <v>347</v>
      </c>
      <c r="O10" s="511">
        <v>241</v>
      </c>
      <c r="P10" s="511">
        <v>84350</v>
      </c>
      <c r="Q10" s="528">
        <v>1.0615003209040685</v>
      </c>
      <c r="R10" s="512">
        <v>350</v>
      </c>
    </row>
    <row r="11" spans="1:18" ht="14.45" customHeight="1" x14ac:dyDescent="0.2">
      <c r="A11" s="506" t="s">
        <v>1288</v>
      </c>
      <c r="B11" s="507" t="s">
        <v>1293</v>
      </c>
      <c r="C11" s="507" t="s">
        <v>466</v>
      </c>
      <c r="D11" s="507" t="s">
        <v>1290</v>
      </c>
      <c r="E11" s="507" t="s">
        <v>1300</v>
      </c>
      <c r="F11" s="507" t="s">
        <v>1301</v>
      </c>
      <c r="G11" s="511">
        <v>2071</v>
      </c>
      <c r="H11" s="511">
        <v>726921</v>
      </c>
      <c r="I11" s="507">
        <v>0.90594925634295709</v>
      </c>
      <c r="J11" s="507">
        <v>351</v>
      </c>
      <c r="K11" s="511">
        <v>2286</v>
      </c>
      <c r="L11" s="511">
        <v>802386</v>
      </c>
      <c r="M11" s="507">
        <v>1</v>
      </c>
      <c r="N11" s="507">
        <v>351</v>
      </c>
      <c r="O11" s="511">
        <v>2364</v>
      </c>
      <c r="P11" s="511">
        <v>836856</v>
      </c>
      <c r="Q11" s="528">
        <v>1.0429593736680352</v>
      </c>
      <c r="R11" s="512">
        <v>354</v>
      </c>
    </row>
    <row r="12" spans="1:18" ht="14.45" customHeight="1" x14ac:dyDescent="0.2">
      <c r="A12" s="506" t="s">
        <v>1288</v>
      </c>
      <c r="B12" s="507" t="s">
        <v>1293</v>
      </c>
      <c r="C12" s="507" t="s">
        <v>466</v>
      </c>
      <c r="D12" s="507" t="s">
        <v>1290</v>
      </c>
      <c r="E12" s="507" t="s">
        <v>1302</v>
      </c>
      <c r="F12" s="507" t="s">
        <v>1303</v>
      </c>
      <c r="G12" s="511">
        <v>4102</v>
      </c>
      <c r="H12" s="511">
        <v>136732.88000000006</v>
      </c>
      <c r="I12" s="507">
        <v>1.1470918649971853</v>
      </c>
      <c r="J12" s="507">
        <v>33.333222818137507</v>
      </c>
      <c r="K12" s="511">
        <v>3576</v>
      </c>
      <c r="L12" s="511">
        <v>119199.59000000019</v>
      </c>
      <c r="M12" s="507">
        <v>1</v>
      </c>
      <c r="N12" s="507">
        <v>33.333218680089537</v>
      </c>
      <c r="O12" s="511">
        <v>4740</v>
      </c>
      <c r="P12" s="511">
        <v>157999.56999999986</v>
      </c>
      <c r="Q12" s="528">
        <v>1.3255043075232023</v>
      </c>
      <c r="R12" s="512">
        <v>33.333242616033729</v>
      </c>
    </row>
    <row r="13" spans="1:18" ht="14.45" customHeight="1" x14ac:dyDescent="0.2">
      <c r="A13" s="506" t="s">
        <v>1288</v>
      </c>
      <c r="B13" s="507" t="s">
        <v>1293</v>
      </c>
      <c r="C13" s="507" t="s">
        <v>466</v>
      </c>
      <c r="D13" s="507" t="s">
        <v>1290</v>
      </c>
      <c r="E13" s="507" t="s">
        <v>1304</v>
      </c>
      <c r="F13" s="507" t="s">
        <v>1305</v>
      </c>
      <c r="G13" s="511">
        <v>2280</v>
      </c>
      <c r="H13" s="511">
        <v>3465600</v>
      </c>
      <c r="I13" s="507">
        <v>0.91226119478419088</v>
      </c>
      <c r="J13" s="507">
        <v>1520</v>
      </c>
      <c r="K13" s="511">
        <v>2496</v>
      </c>
      <c r="L13" s="511">
        <v>3798912</v>
      </c>
      <c r="M13" s="507">
        <v>1</v>
      </c>
      <c r="N13" s="507">
        <v>1522</v>
      </c>
      <c r="O13" s="511">
        <v>2588</v>
      </c>
      <c r="P13" s="511">
        <v>3957052</v>
      </c>
      <c r="Q13" s="528">
        <v>1.0416277081438055</v>
      </c>
      <c r="R13" s="512">
        <v>1529</v>
      </c>
    </row>
    <row r="14" spans="1:18" ht="14.45" customHeight="1" x14ac:dyDescent="0.2">
      <c r="A14" s="506" t="s">
        <v>1288</v>
      </c>
      <c r="B14" s="507" t="s">
        <v>1293</v>
      </c>
      <c r="C14" s="507" t="s">
        <v>466</v>
      </c>
      <c r="D14" s="507" t="s">
        <v>1290</v>
      </c>
      <c r="E14" s="507" t="s">
        <v>1306</v>
      </c>
      <c r="F14" s="507" t="s">
        <v>1307</v>
      </c>
      <c r="G14" s="511">
        <v>475</v>
      </c>
      <c r="H14" s="511">
        <v>55100</v>
      </c>
      <c r="I14" s="507">
        <v>0.98072370645924922</v>
      </c>
      <c r="J14" s="507">
        <v>116</v>
      </c>
      <c r="K14" s="511">
        <v>486</v>
      </c>
      <c r="L14" s="511">
        <v>56183</v>
      </c>
      <c r="M14" s="507">
        <v>1</v>
      </c>
      <c r="N14" s="507">
        <v>115.60288065843622</v>
      </c>
      <c r="O14" s="511">
        <v>487</v>
      </c>
      <c r="P14" s="511">
        <v>56492</v>
      </c>
      <c r="Q14" s="528">
        <v>1.0054998843066407</v>
      </c>
      <c r="R14" s="512">
        <v>116</v>
      </c>
    </row>
    <row r="15" spans="1:18" ht="14.45" customHeight="1" x14ac:dyDescent="0.2">
      <c r="A15" s="506" t="s">
        <v>1288</v>
      </c>
      <c r="B15" s="507" t="s">
        <v>1293</v>
      </c>
      <c r="C15" s="507" t="s">
        <v>466</v>
      </c>
      <c r="D15" s="507" t="s">
        <v>1290</v>
      </c>
      <c r="E15" s="507" t="s">
        <v>1308</v>
      </c>
      <c r="F15" s="507" t="s">
        <v>1309</v>
      </c>
      <c r="G15" s="511">
        <v>1064</v>
      </c>
      <c r="H15" s="511">
        <v>39368</v>
      </c>
      <c r="I15" s="507">
        <v>0.87428101889893184</v>
      </c>
      <c r="J15" s="507">
        <v>37</v>
      </c>
      <c r="K15" s="511">
        <v>1217</v>
      </c>
      <c r="L15" s="511">
        <v>45029</v>
      </c>
      <c r="M15" s="507">
        <v>1</v>
      </c>
      <c r="N15" s="507">
        <v>37</v>
      </c>
      <c r="O15" s="511">
        <v>1274</v>
      </c>
      <c r="P15" s="511">
        <v>48412</v>
      </c>
      <c r="Q15" s="528">
        <v>1.0751293610784161</v>
      </c>
      <c r="R15" s="512">
        <v>38</v>
      </c>
    </row>
    <row r="16" spans="1:18" ht="14.45" customHeight="1" x14ac:dyDescent="0.2">
      <c r="A16" s="506" t="s">
        <v>1288</v>
      </c>
      <c r="B16" s="507" t="s">
        <v>1293</v>
      </c>
      <c r="C16" s="507" t="s">
        <v>466</v>
      </c>
      <c r="D16" s="507" t="s">
        <v>1290</v>
      </c>
      <c r="E16" s="507" t="s">
        <v>1310</v>
      </c>
      <c r="F16" s="507" t="s">
        <v>1311</v>
      </c>
      <c r="G16" s="511">
        <v>30</v>
      </c>
      <c r="H16" s="511">
        <v>2220</v>
      </c>
      <c r="I16" s="507">
        <v>0.76923076923076927</v>
      </c>
      <c r="J16" s="507">
        <v>74</v>
      </c>
      <c r="K16" s="511">
        <v>39</v>
      </c>
      <c r="L16" s="511">
        <v>2886</v>
      </c>
      <c r="M16" s="507">
        <v>1</v>
      </c>
      <c r="N16" s="507">
        <v>74</v>
      </c>
      <c r="O16" s="511">
        <v>71</v>
      </c>
      <c r="P16" s="511">
        <v>5325</v>
      </c>
      <c r="Q16" s="528">
        <v>1.845114345114345</v>
      </c>
      <c r="R16" s="512">
        <v>75</v>
      </c>
    </row>
    <row r="17" spans="1:18" ht="14.45" customHeight="1" x14ac:dyDescent="0.2">
      <c r="A17" s="506" t="s">
        <v>1288</v>
      </c>
      <c r="B17" s="507" t="s">
        <v>1293</v>
      </c>
      <c r="C17" s="507" t="s">
        <v>466</v>
      </c>
      <c r="D17" s="507" t="s">
        <v>1290</v>
      </c>
      <c r="E17" s="507" t="s">
        <v>1312</v>
      </c>
      <c r="F17" s="507" t="s">
        <v>1313</v>
      </c>
      <c r="G17" s="511">
        <v>3</v>
      </c>
      <c r="H17" s="511">
        <v>177</v>
      </c>
      <c r="I17" s="507">
        <v>1.4750000000000001</v>
      </c>
      <c r="J17" s="507">
        <v>59</v>
      </c>
      <c r="K17" s="511">
        <v>2</v>
      </c>
      <c r="L17" s="511">
        <v>120</v>
      </c>
      <c r="M17" s="507">
        <v>1</v>
      </c>
      <c r="N17" s="507">
        <v>60</v>
      </c>
      <c r="O17" s="511"/>
      <c r="P17" s="511"/>
      <c r="Q17" s="528"/>
      <c r="R17" s="512"/>
    </row>
    <row r="18" spans="1:18" ht="14.45" customHeight="1" x14ac:dyDescent="0.2">
      <c r="A18" s="506" t="s">
        <v>1288</v>
      </c>
      <c r="B18" s="507" t="s">
        <v>1293</v>
      </c>
      <c r="C18" s="507" t="s">
        <v>466</v>
      </c>
      <c r="D18" s="507" t="s">
        <v>1290</v>
      </c>
      <c r="E18" s="507" t="s">
        <v>1314</v>
      </c>
      <c r="F18" s="507"/>
      <c r="G18" s="511"/>
      <c r="H18" s="511"/>
      <c r="I18" s="507"/>
      <c r="J18" s="507"/>
      <c r="K18" s="511"/>
      <c r="L18" s="511"/>
      <c r="M18" s="507"/>
      <c r="N18" s="507"/>
      <c r="O18" s="511">
        <v>1</v>
      </c>
      <c r="P18" s="511">
        <v>4065</v>
      </c>
      <c r="Q18" s="528"/>
      <c r="R18" s="512">
        <v>4065</v>
      </c>
    </row>
    <row r="19" spans="1:18" ht="14.45" customHeight="1" x14ac:dyDescent="0.2">
      <c r="A19" s="506" t="s">
        <v>1288</v>
      </c>
      <c r="B19" s="507" t="s">
        <v>1293</v>
      </c>
      <c r="C19" s="507" t="s">
        <v>471</v>
      </c>
      <c r="D19" s="507" t="s">
        <v>1290</v>
      </c>
      <c r="E19" s="507" t="s">
        <v>1315</v>
      </c>
      <c r="F19" s="507" t="s">
        <v>1316</v>
      </c>
      <c r="G19" s="511"/>
      <c r="H19" s="511"/>
      <c r="I19" s="507"/>
      <c r="J19" s="507"/>
      <c r="K19" s="511"/>
      <c r="L19" s="511"/>
      <c r="M19" s="507"/>
      <c r="N19" s="507"/>
      <c r="O19" s="511">
        <v>3</v>
      </c>
      <c r="P19" s="511">
        <v>0</v>
      </c>
      <c r="Q19" s="528"/>
      <c r="R19" s="512">
        <v>0</v>
      </c>
    </row>
    <row r="20" spans="1:18" ht="14.45" customHeight="1" x14ac:dyDescent="0.2">
      <c r="A20" s="506" t="s">
        <v>1317</v>
      </c>
      <c r="B20" s="507" t="s">
        <v>1318</v>
      </c>
      <c r="C20" s="507" t="s">
        <v>471</v>
      </c>
      <c r="D20" s="507" t="s">
        <v>1290</v>
      </c>
      <c r="E20" s="507" t="s">
        <v>1319</v>
      </c>
      <c r="F20" s="507" t="s">
        <v>1320</v>
      </c>
      <c r="G20" s="511">
        <v>94</v>
      </c>
      <c r="H20" s="511">
        <v>1050356</v>
      </c>
      <c r="I20" s="507">
        <v>0.77449715302858479</v>
      </c>
      <c r="J20" s="507">
        <v>11174</v>
      </c>
      <c r="K20" s="511">
        <v>109</v>
      </c>
      <c r="L20" s="511">
        <v>1356178</v>
      </c>
      <c r="M20" s="507">
        <v>1</v>
      </c>
      <c r="N20" s="507">
        <v>12442</v>
      </c>
      <c r="O20" s="511">
        <v>112</v>
      </c>
      <c r="P20" s="511">
        <v>1400560</v>
      </c>
      <c r="Q20" s="528">
        <v>1.0327257926319406</v>
      </c>
      <c r="R20" s="512">
        <v>12505</v>
      </c>
    </row>
    <row r="21" spans="1:18" ht="14.45" customHeight="1" x14ac:dyDescent="0.2">
      <c r="A21" s="506" t="s">
        <v>1317</v>
      </c>
      <c r="B21" s="507" t="s">
        <v>1318</v>
      </c>
      <c r="C21" s="507" t="s">
        <v>471</v>
      </c>
      <c r="D21" s="507" t="s">
        <v>1290</v>
      </c>
      <c r="E21" s="507" t="s">
        <v>1321</v>
      </c>
      <c r="F21" s="507" t="s">
        <v>1322</v>
      </c>
      <c r="G21" s="511">
        <v>1704</v>
      </c>
      <c r="H21" s="511">
        <v>536760</v>
      </c>
      <c r="I21" s="507">
        <v>0.67999391912435392</v>
      </c>
      <c r="J21" s="507">
        <v>315</v>
      </c>
      <c r="K21" s="511">
        <v>2640</v>
      </c>
      <c r="L21" s="511">
        <v>789360</v>
      </c>
      <c r="M21" s="507">
        <v>1</v>
      </c>
      <c r="N21" s="507">
        <v>299</v>
      </c>
      <c r="O21" s="511">
        <v>2644</v>
      </c>
      <c r="P21" s="511">
        <v>798488</v>
      </c>
      <c r="Q21" s="528">
        <v>1.0115637985203203</v>
      </c>
      <c r="R21" s="512">
        <v>302</v>
      </c>
    </row>
    <row r="22" spans="1:18" ht="14.45" customHeight="1" x14ac:dyDescent="0.2">
      <c r="A22" s="506" t="s">
        <v>1317</v>
      </c>
      <c r="B22" s="507" t="s">
        <v>1318</v>
      </c>
      <c r="C22" s="507" t="s">
        <v>471</v>
      </c>
      <c r="D22" s="507" t="s">
        <v>1290</v>
      </c>
      <c r="E22" s="507" t="s">
        <v>1323</v>
      </c>
      <c r="F22" s="507"/>
      <c r="G22" s="511">
        <v>1836</v>
      </c>
      <c r="H22" s="511">
        <v>2359260</v>
      </c>
      <c r="I22" s="507"/>
      <c r="J22" s="507">
        <v>1285</v>
      </c>
      <c r="K22" s="511"/>
      <c r="L22" s="511"/>
      <c r="M22" s="507"/>
      <c r="N22" s="507"/>
      <c r="O22" s="511"/>
      <c r="P22" s="511"/>
      <c r="Q22" s="528"/>
      <c r="R22" s="512"/>
    </row>
    <row r="23" spans="1:18" ht="14.45" customHeight="1" x14ac:dyDescent="0.2">
      <c r="A23" s="506" t="s">
        <v>1317</v>
      </c>
      <c r="B23" s="507" t="s">
        <v>1318</v>
      </c>
      <c r="C23" s="507" t="s">
        <v>471</v>
      </c>
      <c r="D23" s="507" t="s">
        <v>1290</v>
      </c>
      <c r="E23" s="507" t="s">
        <v>1324</v>
      </c>
      <c r="F23" s="507" t="s">
        <v>1325</v>
      </c>
      <c r="G23" s="511">
        <v>102</v>
      </c>
      <c r="H23" s="511">
        <v>995724</v>
      </c>
      <c r="I23" s="507">
        <v>1.1461426099928518</v>
      </c>
      <c r="J23" s="507">
        <v>9762</v>
      </c>
      <c r="K23" s="511">
        <v>83</v>
      </c>
      <c r="L23" s="511">
        <v>868761</v>
      </c>
      <c r="M23" s="507">
        <v>1</v>
      </c>
      <c r="N23" s="507">
        <v>10467</v>
      </c>
      <c r="O23" s="511">
        <v>66</v>
      </c>
      <c r="P23" s="511">
        <v>693000</v>
      </c>
      <c r="Q23" s="528">
        <v>0.79768774150773347</v>
      </c>
      <c r="R23" s="512">
        <v>10500</v>
      </c>
    </row>
    <row r="24" spans="1:18" ht="14.45" customHeight="1" x14ac:dyDescent="0.2">
      <c r="A24" s="506" t="s">
        <v>1317</v>
      </c>
      <c r="B24" s="507" t="s">
        <v>1318</v>
      </c>
      <c r="C24" s="507" t="s">
        <v>471</v>
      </c>
      <c r="D24" s="507" t="s">
        <v>1290</v>
      </c>
      <c r="E24" s="507" t="s">
        <v>1326</v>
      </c>
      <c r="F24" s="507"/>
      <c r="G24" s="511">
        <v>1178</v>
      </c>
      <c r="H24" s="511">
        <v>1192136</v>
      </c>
      <c r="I24" s="507"/>
      <c r="J24" s="507">
        <v>1012</v>
      </c>
      <c r="K24" s="511"/>
      <c r="L24" s="511"/>
      <c r="M24" s="507"/>
      <c r="N24" s="507"/>
      <c r="O24" s="511"/>
      <c r="P24" s="511"/>
      <c r="Q24" s="528"/>
      <c r="R24" s="512"/>
    </row>
    <row r="25" spans="1:18" ht="14.45" customHeight="1" x14ac:dyDescent="0.2">
      <c r="A25" s="506" t="s">
        <v>1317</v>
      </c>
      <c r="B25" s="507" t="s">
        <v>1318</v>
      </c>
      <c r="C25" s="507" t="s">
        <v>471</v>
      </c>
      <c r="D25" s="507" t="s">
        <v>1290</v>
      </c>
      <c r="E25" s="507" t="s">
        <v>1327</v>
      </c>
      <c r="F25" s="507"/>
      <c r="G25" s="511">
        <v>20151</v>
      </c>
      <c r="H25" s="511">
        <v>46286847</v>
      </c>
      <c r="I25" s="507"/>
      <c r="J25" s="507">
        <v>2297</v>
      </c>
      <c r="K25" s="511"/>
      <c r="L25" s="511"/>
      <c r="M25" s="507"/>
      <c r="N25" s="507"/>
      <c r="O25" s="511"/>
      <c r="P25" s="511"/>
      <c r="Q25" s="528"/>
      <c r="R25" s="512"/>
    </row>
    <row r="26" spans="1:18" ht="14.45" customHeight="1" x14ac:dyDescent="0.2">
      <c r="A26" s="506" t="s">
        <v>1317</v>
      </c>
      <c r="B26" s="507" t="s">
        <v>1318</v>
      </c>
      <c r="C26" s="507" t="s">
        <v>471</v>
      </c>
      <c r="D26" s="507" t="s">
        <v>1290</v>
      </c>
      <c r="E26" s="507" t="s">
        <v>1328</v>
      </c>
      <c r="F26" s="507" t="s">
        <v>1329</v>
      </c>
      <c r="G26" s="511">
        <v>1</v>
      </c>
      <c r="H26" s="511">
        <v>374</v>
      </c>
      <c r="I26" s="507"/>
      <c r="J26" s="507">
        <v>374</v>
      </c>
      <c r="K26" s="511"/>
      <c r="L26" s="511"/>
      <c r="M26" s="507"/>
      <c r="N26" s="507"/>
      <c r="O26" s="511"/>
      <c r="P26" s="511"/>
      <c r="Q26" s="528"/>
      <c r="R26" s="512"/>
    </row>
    <row r="27" spans="1:18" ht="14.45" customHeight="1" x14ac:dyDescent="0.2">
      <c r="A27" s="506" t="s">
        <v>1317</v>
      </c>
      <c r="B27" s="507" t="s">
        <v>1318</v>
      </c>
      <c r="C27" s="507" t="s">
        <v>471</v>
      </c>
      <c r="D27" s="507" t="s">
        <v>1290</v>
      </c>
      <c r="E27" s="507" t="s">
        <v>1330</v>
      </c>
      <c r="F27" s="507" t="s">
        <v>1331</v>
      </c>
      <c r="G27" s="511">
        <v>99</v>
      </c>
      <c r="H27" s="511">
        <v>52272</v>
      </c>
      <c r="I27" s="507">
        <v>0.7132117176733842</v>
      </c>
      <c r="J27" s="507">
        <v>528</v>
      </c>
      <c r="K27" s="511">
        <v>111</v>
      </c>
      <c r="L27" s="511">
        <v>73291</v>
      </c>
      <c r="M27" s="507">
        <v>1</v>
      </c>
      <c r="N27" s="507">
        <v>660.27927927927931</v>
      </c>
      <c r="O27" s="511">
        <v>115</v>
      </c>
      <c r="P27" s="511">
        <v>76590</v>
      </c>
      <c r="Q27" s="528">
        <v>1.0450123480372762</v>
      </c>
      <c r="R27" s="512">
        <v>666</v>
      </c>
    </row>
    <row r="28" spans="1:18" ht="14.45" customHeight="1" x14ac:dyDescent="0.2">
      <c r="A28" s="506" t="s">
        <v>1317</v>
      </c>
      <c r="B28" s="507" t="s">
        <v>1318</v>
      </c>
      <c r="C28" s="507" t="s">
        <v>471</v>
      </c>
      <c r="D28" s="507" t="s">
        <v>1290</v>
      </c>
      <c r="E28" s="507" t="s">
        <v>1332</v>
      </c>
      <c r="F28" s="507" t="s">
        <v>1333</v>
      </c>
      <c r="G28" s="511">
        <v>184</v>
      </c>
      <c r="H28" s="511">
        <v>172408</v>
      </c>
      <c r="I28" s="507">
        <v>0.84140044703424988</v>
      </c>
      <c r="J28" s="507">
        <v>937</v>
      </c>
      <c r="K28" s="511">
        <v>213</v>
      </c>
      <c r="L28" s="511">
        <v>204906</v>
      </c>
      <c r="M28" s="507">
        <v>1</v>
      </c>
      <c r="N28" s="507">
        <v>962</v>
      </c>
      <c r="O28" s="511">
        <v>190</v>
      </c>
      <c r="P28" s="511">
        <v>184110</v>
      </c>
      <c r="Q28" s="528">
        <v>0.89850956048139152</v>
      </c>
      <c r="R28" s="512">
        <v>969</v>
      </c>
    </row>
    <row r="29" spans="1:18" ht="14.45" customHeight="1" x14ac:dyDescent="0.2">
      <c r="A29" s="506" t="s">
        <v>1317</v>
      </c>
      <c r="B29" s="507" t="s">
        <v>1318</v>
      </c>
      <c r="C29" s="507" t="s">
        <v>471</v>
      </c>
      <c r="D29" s="507" t="s">
        <v>1290</v>
      </c>
      <c r="E29" s="507" t="s">
        <v>1334</v>
      </c>
      <c r="F29" s="507" t="s">
        <v>1335</v>
      </c>
      <c r="G29" s="511">
        <v>540</v>
      </c>
      <c r="H29" s="511">
        <v>3745440</v>
      </c>
      <c r="I29" s="507">
        <v>0.87504494445811176</v>
      </c>
      <c r="J29" s="507">
        <v>6936</v>
      </c>
      <c r="K29" s="511">
        <v>567</v>
      </c>
      <c r="L29" s="511">
        <v>4280283</v>
      </c>
      <c r="M29" s="507">
        <v>1</v>
      </c>
      <c r="N29" s="507">
        <v>7549</v>
      </c>
      <c r="O29" s="511">
        <v>573</v>
      </c>
      <c r="P29" s="511">
        <v>4351362</v>
      </c>
      <c r="Q29" s="528">
        <v>1.0166061449675174</v>
      </c>
      <c r="R29" s="512">
        <v>7594</v>
      </c>
    </row>
    <row r="30" spans="1:18" ht="14.45" customHeight="1" x14ac:dyDescent="0.2">
      <c r="A30" s="506" t="s">
        <v>1317</v>
      </c>
      <c r="B30" s="507" t="s">
        <v>1318</v>
      </c>
      <c r="C30" s="507" t="s">
        <v>471</v>
      </c>
      <c r="D30" s="507" t="s">
        <v>1290</v>
      </c>
      <c r="E30" s="507" t="s">
        <v>1336</v>
      </c>
      <c r="F30" s="507" t="s">
        <v>1337</v>
      </c>
      <c r="G30" s="511">
        <v>20</v>
      </c>
      <c r="H30" s="511">
        <v>71240</v>
      </c>
      <c r="I30" s="507">
        <v>0.30711132570009658</v>
      </c>
      <c r="J30" s="507">
        <v>3562</v>
      </c>
      <c r="K30" s="511">
        <v>44</v>
      </c>
      <c r="L30" s="511">
        <v>231968</v>
      </c>
      <c r="M30" s="507">
        <v>1</v>
      </c>
      <c r="N30" s="507">
        <v>5272</v>
      </c>
      <c r="O30" s="511">
        <v>20</v>
      </c>
      <c r="P30" s="511">
        <v>106000</v>
      </c>
      <c r="Q30" s="528">
        <v>0.4569595806318113</v>
      </c>
      <c r="R30" s="512">
        <v>5300</v>
      </c>
    </row>
    <row r="31" spans="1:18" ht="14.45" customHeight="1" x14ac:dyDescent="0.2">
      <c r="A31" s="506" t="s">
        <v>1317</v>
      </c>
      <c r="B31" s="507" t="s">
        <v>1318</v>
      </c>
      <c r="C31" s="507" t="s">
        <v>471</v>
      </c>
      <c r="D31" s="507" t="s">
        <v>1290</v>
      </c>
      <c r="E31" s="507" t="s">
        <v>1338</v>
      </c>
      <c r="F31" s="507" t="s">
        <v>1339</v>
      </c>
      <c r="G31" s="511">
        <v>92</v>
      </c>
      <c r="H31" s="511">
        <v>822848</v>
      </c>
      <c r="I31" s="507">
        <v>0.7376203896932797</v>
      </c>
      <c r="J31" s="507">
        <v>8944</v>
      </c>
      <c r="K31" s="511">
        <v>106</v>
      </c>
      <c r="L31" s="511">
        <v>1115544</v>
      </c>
      <c r="M31" s="507">
        <v>1</v>
      </c>
      <c r="N31" s="507">
        <v>10524</v>
      </c>
      <c r="O31" s="511">
        <v>75</v>
      </c>
      <c r="P31" s="511">
        <v>793125</v>
      </c>
      <c r="Q31" s="528">
        <v>0.71097599018953983</v>
      </c>
      <c r="R31" s="512">
        <v>10575</v>
      </c>
    </row>
    <row r="32" spans="1:18" ht="14.45" customHeight="1" x14ac:dyDescent="0.2">
      <c r="A32" s="506" t="s">
        <v>1317</v>
      </c>
      <c r="B32" s="507" t="s">
        <v>1318</v>
      </c>
      <c r="C32" s="507" t="s">
        <v>471</v>
      </c>
      <c r="D32" s="507" t="s">
        <v>1290</v>
      </c>
      <c r="E32" s="507" t="s">
        <v>1340</v>
      </c>
      <c r="F32" s="507" t="s">
        <v>1341</v>
      </c>
      <c r="G32" s="511">
        <v>9</v>
      </c>
      <c r="H32" s="511">
        <v>98433</v>
      </c>
      <c r="I32" s="507">
        <v>1.3185581096286771</v>
      </c>
      <c r="J32" s="507">
        <v>10937</v>
      </c>
      <c r="K32" s="511">
        <v>6</v>
      </c>
      <c r="L32" s="511">
        <v>74652</v>
      </c>
      <c r="M32" s="507">
        <v>1</v>
      </c>
      <c r="N32" s="507">
        <v>12442</v>
      </c>
      <c r="O32" s="511">
        <v>9</v>
      </c>
      <c r="P32" s="511">
        <v>112545</v>
      </c>
      <c r="Q32" s="528">
        <v>1.5075952419225205</v>
      </c>
      <c r="R32" s="512">
        <v>12505</v>
      </c>
    </row>
    <row r="33" spans="1:18" ht="14.45" customHeight="1" x14ac:dyDescent="0.2">
      <c r="A33" s="506" t="s">
        <v>1317</v>
      </c>
      <c r="B33" s="507" t="s">
        <v>1318</v>
      </c>
      <c r="C33" s="507" t="s">
        <v>471</v>
      </c>
      <c r="D33" s="507" t="s">
        <v>1290</v>
      </c>
      <c r="E33" s="507" t="s">
        <v>1342</v>
      </c>
      <c r="F33" s="507" t="s">
        <v>1343</v>
      </c>
      <c r="G33" s="511">
        <v>3</v>
      </c>
      <c r="H33" s="511">
        <v>3312</v>
      </c>
      <c r="I33" s="507">
        <v>0.74326750448833034</v>
      </c>
      <c r="J33" s="507">
        <v>1104</v>
      </c>
      <c r="K33" s="511">
        <v>4</v>
      </c>
      <c r="L33" s="511">
        <v>4456</v>
      </c>
      <c r="M33" s="507">
        <v>1</v>
      </c>
      <c r="N33" s="507">
        <v>1114</v>
      </c>
      <c r="O33" s="511">
        <v>7</v>
      </c>
      <c r="P33" s="511">
        <v>7861</v>
      </c>
      <c r="Q33" s="528">
        <v>1.7641382405745063</v>
      </c>
      <c r="R33" s="512">
        <v>1123</v>
      </c>
    </row>
    <row r="34" spans="1:18" ht="14.45" customHeight="1" x14ac:dyDescent="0.2">
      <c r="A34" s="506" t="s">
        <v>1317</v>
      </c>
      <c r="B34" s="507" t="s">
        <v>1318</v>
      </c>
      <c r="C34" s="507" t="s">
        <v>471</v>
      </c>
      <c r="D34" s="507" t="s">
        <v>1290</v>
      </c>
      <c r="E34" s="507" t="s">
        <v>1344</v>
      </c>
      <c r="F34" s="507" t="s">
        <v>1345</v>
      </c>
      <c r="G34" s="511">
        <v>4</v>
      </c>
      <c r="H34" s="511">
        <v>2412</v>
      </c>
      <c r="I34" s="507">
        <v>0.96634615384615385</v>
      </c>
      <c r="J34" s="507">
        <v>603</v>
      </c>
      <c r="K34" s="511">
        <v>4</v>
      </c>
      <c r="L34" s="511">
        <v>2496</v>
      </c>
      <c r="M34" s="507">
        <v>1</v>
      </c>
      <c r="N34" s="507">
        <v>624</v>
      </c>
      <c r="O34" s="511"/>
      <c r="P34" s="511"/>
      <c r="Q34" s="528"/>
      <c r="R34" s="512"/>
    </row>
    <row r="35" spans="1:18" ht="14.45" customHeight="1" x14ac:dyDescent="0.2">
      <c r="A35" s="506" t="s">
        <v>1317</v>
      </c>
      <c r="B35" s="507" t="s">
        <v>1318</v>
      </c>
      <c r="C35" s="507" t="s">
        <v>471</v>
      </c>
      <c r="D35" s="507" t="s">
        <v>1290</v>
      </c>
      <c r="E35" s="507" t="s">
        <v>1346</v>
      </c>
      <c r="F35" s="507"/>
      <c r="G35" s="511">
        <v>220</v>
      </c>
      <c r="H35" s="511">
        <v>0</v>
      </c>
      <c r="I35" s="507"/>
      <c r="J35" s="507">
        <v>0</v>
      </c>
      <c r="K35" s="511"/>
      <c r="L35" s="511"/>
      <c r="M35" s="507"/>
      <c r="N35" s="507"/>
      <c r="O35" s="511"/>
      <c r="P35" s="511"/>
      <c r="Q35" s="528"/>
      <c r="R35" s="512"/>
    </row>
    <row r="36" spans="1:18" ht="14.45" customHeight="1" x14ac:dyDescent="0.2">
      <c r="A36" s="506" t="s">
        <v>1317</v>
      </c>
      <c r="B36" s="507" t="s">
        <v>1318</v>
      </c>
      <c r="C36" s="507" t="s">
        <v>471</v>
      </c>
      <c r="D36" s="507" t="s">
        <v>1290</v>
      </c>
      <c r="E36" s="507" t="s">
        <v>1347</v>
      </c>
      <c r="F36" s="507"/>
      <c r="G36" s="511">
        <v>188</v>
      </c>
      <c r="H36" s="511">
        <v>11304816</v>
      </c>
      <c r="I36" s="507"/>
      <c r="J36" s="507">
        <v>60132</v>
      </c>
      <c r="K36" s="511"/>
      <c r="L36" s="511"/>
      <c r="M36" s="507"/>
      <c r="N36" s="507"/>
      <c r="O36" s="511"/>
      <c r="P36" s="511"/>
      <c r="Q36" s="528"/>
      <c r="R36" s="512"/>
    </row>
    <row r="37" spans="1:18" ht="14.45" customHeight="1" x14ac:dyDescent="0.2">
      <c r="A37" s="506" t="s">
        <v>1317</v>
      </c>
      <c r="B37" s="507" t="s">
        <v>1318</v>
      </c>
      <c r="C37" s="507" t="s">
        <v>471</v>
      </c>
      <c r="D37" s="507" t="s">
        <v>1290</v>
      </c>
      <c r="E37" s="507" t="s">
        <v>1348</v>
      </c>
      <c r="F37" s="507"/>
      <c r="G37" s="511">
        <v>23</v>
      </c>
      <c r="H37" s="511">
        <v>0</v>
      </c>
      <c r="I37" s="507"/>
      <c r="J37" s="507">
        <v>0</v>
      </c>
      <c r="K37" s="511"/>
      <c r="L37" s="511"/>
      <c r="M37" s="507"/>
      <c r="N37" s="507"/>
      <c r="O37" s="511"/>
      <c r="P37" s="511"/>
      <c r="Q37" s="528"/>
      <c r="R37" s="512"/>
    </row>
    <row r="38" spans="1:18" ht="14.45" customHeight="1" x14ac:dyDescent="0.2">
      <c r="A38" s="506" t="s">
        <v>1317</v>
      </c>
      <c r="B38" s="507" t="s">
        <v>1318</v>
      </c>
      <c r="C38" s="507" t="s">
        <v>471</v>
      </c>
      <c r="D38" s="507" t="s">
        <v>1290</v>
      </c>
      <c r="E38" s="507" t="s">
        <v>1349</v>
      </c>
      <c r="F38" s="507"/>
      <c r="G38" s="511">
        <v>55</v>
      </c>
      <c r="H38" s="511">
        <v>1065900</v>
      </c>
      <c r="I38" s="507"/>
      <c r="J38" s="507">
        <v>19380</v>
      </c>
      <c r="K38" s="511"/>
      <c r="L38" s="511"/>
      <c r="M38" s="507"/>
      <c r="N38" s="507"/>
      <c r="O38" s="511"/>
      <c r="P38" s="511"/>
      <c r="Q38" s="528"/>
      <c r="R38" s="512"/>
    </row>
    <row r="39" spans="1:18" ht="14.45" customHeight="1" x14ac:dyDescent="0.2">
      <c r="A39" s="506" t="s">
        <v>1317</v>
      </c>
      <c r="B39" s="507" t="s">
        <v>1318</v>
      </c>
      <c r="C39" s="507" t="s">
        <v>471</v>
      </c>
      <c r="D39" s="507" t="s">
        <v>1290</v>
      </c>
      <c r="E39" s="507" t="s">
        <v>1350</v>
      </c>
      <c r="F39" s="507" t="s">
        <v>1351</v>
      </c>
      <c r="G39" s="511"/>
      <c r="H39" s="511"/>
      <c r="I39" s="507"/>
      <c r="J39" s="507"/>
      <c r="K39" s="511">
        <v>279</v>
      </c>
      <c r="L39" s="511">
        <v>169911</v>
      </c>
      <c r="M39" s="507">
        <v>1</v>
      </c>
      <c r="N39" s="507">
        <v>609</v>
      </c>
      <c r="O39" s="511">
        <v>292</v>
      </c>
      <c r="P39" s="511">
        <v>178704</v>
      </c>
      <c r="Q39" s="528">
        <v>1.0517506223846602</v>
      </c>
      <c r="R39" s="512">
        <v>612</v>
      </c>
    </row>
    <row r="40" spans="1:18" ht="14.45" customHeight="1" x14ac:dyDescent="0.2">
      <c r="A40" s="506" t="s">
        <v>1317</v>
      </c>
      <c r="B40" s="507" t="s">
        <v>1318</v>
      </c>
      <c r="C40" s="507" t="s">
        <v>471</v>
      </c>
      <c r="D40" s="507" t="s">
        <v>1290</v>
      </c>
      <c r="E40" s="507" t="s">
        <v>1352</v>
      </c>
      <c r="F40" s="507" t="s">
        <v>1353</v>
      </c>
      <c r="G40" s="511"/>
      <c r="H40" s="511"/>
      <c r="I40" s="507"/>
      <c r="J40" s="507"/>
      <c r="K40" s="511">
        <v>214</v>
      </c>
      <c r="L40" s="511">
        <v>958720</v>
      </c>
      <c r="M40" s="507">
        <v>1</v>
      </c>
      <c r="N40" s="507">
        <v>4480</v>
      </c>
      <c r="O40" s="511">
        <v>188</v>
      </c>
      <c r="P40" s="511">
        <v>843556</v>
      </c>
      <c r="Q40" s="528">
        <v>0.87987733644859811</v>
      </c>
      <c r="R40" s="512">
        <v>4487</v>
      </c>
    </row>
    <row r="41" spans="1:18" ht="14.45" customHeight="1" x14ac:dyDescent="0.2">
      <c r="A41" s="506" t="s">
        <v>1317</v>
      </c>
      <c r="B41" s="507" t="s">
        <v>1318</v>
      </c>
      <c r="C41" s="507" t="s">
        <v>471</v>
      </c>
      <c r="D41" s="507" t="s">
        <v>1290</v>
      </c>
      <c r="E41" s="507" t="s">
        <v>1354</v>
      </c>
      <c r="F41" s="507" t="s">
        <v>1355</v>
      </c>
      <c r="G41" s="511"/>
      <c r="H41" s="511"/>
      <c r="I41" s="507"/>
      <c r="J41" s="507"/>
      <c r="K41" s="511">
        <v>1348</v>
      </c>
      <c r="L41" s="511">
        <v>1491716</v>
      </c>
      <c r="M41" s="507">
        <v>1</v>
      </c>
      <c r="N41" s="507">
        <v>1106.6142433234422</v>
      </c>
      <c r="O41" s="511">
        <v>1359</v>
      </c>
      <c r="P41" s="511">
        <v>1508490</v>
      </c>
      <c r="Q41" s="528">
        <v>1.011244767770809</v>
      </c>
      <c r="R41" s="512">
        <v>1110</v>
      </c>
    </row>
    <row r="42" spans="1:18" ht="14.45" customHeight="1" x14ac:dyDescent="0.2">
      <c r="A42" s="506" t="s">
        <v>1317</v>
      </c>
      <c r="B42" s="507" t="s">
        <v>1318</v>
      </c>
      <c r="C42" s="507" t="s">
        <v>471</v>
      </c>
      <c r="D42" s="507" t="s">
        <v>1290</v>
      </c>
      <c r="E42" s="507" t="s">
        <v>1356</v>
      </c>
      <c r="F42" s="507" t="s">
        <v>1357</v>
      </c>
      <c r="G42" s="511"/>
      <c r="H42" s="511"/>
      <c r="I42" s="507"/>
      <c r="J42" s="507"/>
      <c r="K42" s="511">
        <v>638</v>
      </c>
      <c r="L42" s="511">
        <v>4740340</v>
      </c>
      <c r="M42" s="507">
        <v>1</v>
      </c>
      <c r="N42" s="507">
        <v>7430</v>
      </c>
      <c r="O42" s="511">
        <v>585</v>
      </c>
      <c r="P42" s="511">
        <v>4356495</v>
      </c>
      <c r="Q42" s="528">
        <v>0.91902585046642227</v>
      </c>
      <c r="R42" s="512">
        <v>7447</v>
      </c>
    </row>
    <row r="43" spans="1:18" ht="14.45" customHeight="1" x14ac:dyDescent="0.2">
      <c r="A43" s="506" t="s">
        <v>1317</v>
      </c>
      <c r="B43" s="507" t="s">
        <v>1318</v>
      </c>
      <c r="C43" s="507" t="s">
        <v>471</v>
      </c>
      <c r="D43" s="507" t="s">
        <v>1290</v>
      </c>
      <c r="E43" s="507" t="s">
        <v>1358</v>
      </c>
      <c r="F43" s="507" t="s">
        <v>1359</v>
      </c>
      <c r="G43" s="511"/>
      <c r="H43" s="511"/>
      <c r="I43" s="507"/>
      <c r="J43" s="507"/>
      <c r="K43" s="511">
        <v>661</v>
      </c>
      <c r="L43" s="511">
        <v>2534935</v>
      </c>
      <c r="M43" s="507">
        <v>1</v>
      </c>
      <c r="N43" s="507">
        <v>3835</v>
      </c>
      <c r="O43" s="511">
        <v>135</v>
      </c>
      <c r="P43" s="511">
        <v>518265</v>
      </c>
      <c r="Q43" s="528">
        <v>0.20444902926505018</v>
      </c>
      <c r="R43" s="512">
        <v>3839</v>
      </c>
    </row>
    <row r="44" spans="1:18" ht="14.45" customHeight="1" x14ac:dyDescent="0.2">
      <c r="A44" s="506" t="s">
        <v>1317</v>
      </c>
      <c r="B44" s="507" t="s">
        <v>1318</v>
      </c>
      <c r="C44" s="507" t="s">
        <v>471</v>
      </c>
      <c r="D44" s="507" t="s">
        <v>1290</v>
      </c>
      <c r="E44" s="507" t="s">
        <v>1360</v>
      </c>
      <c r="F44" s="507" t="s">
        <v>1361</v>
      </c>
      <c r="G44" s="511"/>
      <c r="H44" s="511"/>
      <c r="I44" s="507"/>
      <c r="J44" s="507"/>
      <c r="K44" s="511">
        <v>426</v>
      </c>
      <c r="L44" s="511">
        <v>1020625</v>
      </c>
      <c r="M44" s="507">
        <v>1</v>
      </c>
      <c r="N44" s="507">
        <v>2395.8333333333335</v>
      </c>
      <c r="O44" s="511">
        <v>733</v>
      </c>
      <c r="P44" s="511">
        <v>1758467</v>
      </c>
      <c r="Q44" s="528">
        <v>1.7229315370483773</v>
      </c>
      <c r="R44" s="512">
        <v>2399</v>
      </c>
    </row>
    <row r="45" spans="1:18" ht="14.45" customHeight="1" x14ac:dyDescent="0.2">
      <c r="A45" s="506" t="s">
        <v>1317</v>
      </c>
      <c r="B45" s="507" t="s">
        <v>1318</v>
      </c>
      <c r="C45" s="507" t="s">
        <v>471</v>
      </c>
      <c r="D45" s="507" t="s">
        <v>1290</v>
      </c>
      <c r="E45" s="507" t="s">
        <v>1362</v>
      </c>
      <c r="F45" s="507" t="s">
        <v>1363</v>
      </c>
      <c r="G45" s="511"/>
      <c r="H45" s="511"/>
      <c r="I45" s="507"/>
      <c r="J45" s="507"/>
      <c r="K45" s="511">
        <v>25</v>
      </c>
      <c r="L45" s="511">
        <v>887475</v>
      </c>
      <c r="M45" s="507">
        <v>1</v>
      </c>
      <c r="N45" s="507">
        <v>35499</v>
      </c>
      <c r="O45" s="511">
        <v>16</v>
      </c>
      <c r="P45" s="511">
        <v>568704</v>
      </c>
      <c r="Q45" s="528">
        <v>0.64081129045888618</v>
      </c>
      <c r="R45" s="512">
        <v>35544</v>
      </c>
    </row>
    <row r="46" spans="1:18" ht="14.45" customHeight="1" x14ac:dyDescent="0.2">
      <c r="A46" s="506" t="s">
        <v>1317</v>
      </c>
      <c r="B46" s="507" t="s">
        <v>1318</v>
      </c>
      <c r="C46" s="507" t="s">
        <v>471</v>
      </c>
      <c r="D46" s="507" t="s">
        <v>1290</v>
      </c>
      <c r="E46" s="507" t="s">
        <v>1364</v>
      </c>
      <c r="F46" s="507" t="s">
        <v>1365</v>
      </c>
      <c r="G46" s="511"/>
      <c r="H46" s="511"/>
      <c r="I46" s="507"/>
      <c r="J46" s="507"/>
      <c r="K46" s="511">
        <v>24</v>
      </c>
      <c r="L46" s="511">
        <v>211344</v>
      </c>
      <c r="M46" s="507">
        <v>1</v>
      </c>
      <c r="N46" s="507">
        <v>8806</v>
      </c>
      <c r="O46" s="511">
        <v>12</v>
      </c>
      <c r="P46" s="511">
        <v>105756</v>
      </c>
      <c r="Q46" s="528">
        <v>0.50039745627980925</v>
      </c>
      <c r="R46" s="512">
        <v>8813</v>
      </c>
    </row>
    <row r="47" spans="1:18" ht="14.45" customHeight="1" x14ac:dyDescent="0.2">
      <c r="A47" s="506" t="s">
        <v>1317</v>
      </c>
      <c r="B47" s="507" t="s">
        <v>1318</v>
      </c>
      <c r="C47" s="507" t="s">
        <v>471</v>
      </c>
      <c r="D47" s="507" t="s">
        <v>1290</v>
      </c>
      <c r="E47" s="507" t="s">
        <v>1366</v>
      </c>
      <c r="F47" s="507" t="s">
        <v>1367</v>
      </c>
      <c r="G47" s="511"/>
      <c r="H47" s="511"/>
      <c r="I47" s="507"/>
      <c r="J47" s="507"/>
      <c r="K47" s="511">
        <v>35</v>
      </c>
      <c r="L47" s="511">
        <v>350000</v>
      </c>
      <c r="M47" s="507">
        <v>1</v>
      </c>
      <c r="N47" s="507">
        <v>10000</v>
      </c>
      <c r="O47" s="511">
        <v>65</v>
      </c>
      <c r="P47" s="511">
        <v>650000</v>
      </c>
      <c r="Q47" s="528">
        <v>1.8571428571428572</v>
      </c>
      <c r="R47" s="512">
        <v>10000</v>
      </c>
    </row>
    <row r="48" spans="1:18" ht="14.45" customHeight="1" x14ac:dyDescent="0.2">
      <c r="A48" s="506" t="s">
        <v>1317</v>
      </c>
      <c r="B48" s="507" t="s">
        <v>1318</v>
      </c>
      <c r="C48" s="507" t="s">
        <v>471</v>
      </c>
      <c r="D48" s="507" t="s">
        <v>1290</v>
      </c>
      <c r="E48" s="507" t="s">
        <v>1368</v>
      </c>
      <c r="F48" s="507" t="s">
        <v>1369</v>
      </c>
      <c r="G48" s="511"/>
      <c r="H48" s="511"/>
      <c r="I48" s="507"/>
      <c r="J48" s="507"/>
      <c r="K48" s="511">
        <v>350</v>
      </c>
      <c r="L48" s="511">
        <v>3768333.3499999996</v>
      </c>
      <c r="M48" s="507">
        <v>1</v>
      </c>
      <c r="N48" s="507">
        <v>10766.666714285713</v>
      </c>
      <c r="O48" s="511">
        <v>369</v>
      </c>
      <c r="P48" s="511">
        <v>3972900.0299999993</v>
      </c>
      <c r="Q48" s="528">
        <v>1.0542857175838756</v>
      </c>
      <c r="R48" s="512">
        <v>10766.666747967478</v>
      </c>
    </row>
    <row r="49" spans="1:18" ht="14.45" customHeight="1" x14ac:dyDescent="0.2">
      <c r="A49" s="506" t="s">
        <v>1317</v>
      </c>
      <c r="B49" s="507" t="s">
        <v>1318</v>
      </c>
      <c r="C49" s="507" t="s">
        <v>471</v>
      </c>
      <c r="D49" s="507" t="s">
        <v>1290</v>
      </c>
      <c r="E49" s="507" t="s">
        <v>1370</v>
      </c>
      <c r="F49" s="507" t="s">
        <v>1371</v>
      </c>
      <c r="G49" s="511"/>
      <c r="H49" s="511"/>
      <c r="I49" s="507"/>
      <c r="J49" s="507"/>
      <c r="K49" s="511">
        <v>177</v>
      </c>
      <c r="L49" s="511">
        <v>1475000.0000000002</v>
      </c>
      <c r="M49" s="507">
        <v>1</v>
      </c>
      <c r="N49" s="507">
        <v>8333.3333333333339</v>
      </c>
      <c r="O49" s="511">
        <v>177</v>
      </c>
      <c r="P49" s="511">
        <v>1474999.9900000005</v>
      </c>
      <c r="Q49" s="528">
        <v>0.99999999322033917</v>
      </c>
      <c r="R49" s="512">
        <v>8333.3332768361615</v>
      </c>
    </row>
    <row r="50" spans="1:18" ht="14.45" customHeight="1" x14ac:dyDescent="0.2">
      <c r="A50" s="506" t="s">
        <v>1317</v>
      </c>
      <c r="B50" s="507" t="s">
        <v>1318</v>
      </c>
      <c r="C50" s="507" t="s">
        <v>471</v>
      </c>
      <c r="D50" s="507" t="s">
        <v>1290</v>
      </c>
      <c r="E50" s="507" t="s">
        <v>1315</v>
      </c>
      <c r="F50" s="507" t="s">
        <v>1316</v>
      </c>
      <c r="G50" s="511"/>
      <c r="H50" s="511"/>
      <c r="I50" s="507"/>
      <c r="J50" s="507"/>
      <c r="K50" s="511">
        <v>367</v>
      </c>
      <c r="L50" s="511">
        <v>0</v>
      </c>
      <c r="M50" s="507"/>
      <c r="N50" s="507">
        <v>0</v>
      </c>
      <c r="O50" s="511">
        <v>530</v>
      </c>
      <c r="P50" s="511">
        <v>0</v>
      </c>
      <c r="Q50" s="528"/>
      <c r="R50" s="512">
        <v>0</v>
      </c>
    </row>
    <row r="51" spans="1:18" ht="14.45" customHeight="1" x14ac:dyDescent="0.2">
      <c r="A51" s="506" t="s">
        <v>1317</v>
      </c>
      <c r="B51" s="507" t="s">
        <v>1318</v>
      </c>
      <c r="C51" s="507" t="s">
        <v>471</v>
      </c>
      <c r="D51" s="507" t="s">
        <v>1290</v>
      </c>
      <c r="E51" s="507" t="s">
        <v>1372</v>
      </c>
      <c r="F51" s="507" t="s">
        <v>1373</v>
      </c>
      <c r="G51" s="511"/>
      <c r="H51" s="511"/>
      <c r="I51" s="507"/>
      <c r="J51" s="507"/>
      <c r="K51" s="511">
        <v>51</v>
      </c>
      <c r="L51" s="511">
        <v>420750</v>
      </c>
      <c r="M51" s="507">
        <v>1</v>
      </c>
      <c r="N51" s="507">
        <v>8250</v>
      </c>
      <c r="O51" s="511">
        <v>251</v>
      </c>
      <c r="P51" s="511">
        <v>2070750</v>
      </c>
      <c r="Q51" s="528">
        <v>4.9215686274509807</v>
      </c>
      <c r="R51" s="512">
        <v>8250</v>
      </c>
    </row>
    <row r="52" spans="1:18" ht="14.45" customHeight="1" x14ac:dyDescent="0.2">
      <c r="A52" s="506" t="s">
        <v>1317</v>
      </c>
      <c r="B52" s="507" t="s">
        <v>1318</v>
      </c>
      <c r="C52" s="507" t="s">
        <v>471</v>
      </c>
      <c r="D52" s="507" t="s">
        <v>1290</v>
      </c>
      <c r="E52" s="507" t="s">
        <v>1374</v>
      </c>
      <c r="F52" s="507" t="s">
        <v>1375</v>
      </c>
      <c r="G52" s="511"/>
      <c r="H52" s="511"/>
      <c r="I52" s="507"/>
      <c r="J52" s="507"/>
      <c r="K52" s="511">
        <v>34</v>
      </c>
      <c r="L52" s="511">
        <v>0</v>
      </c>
      <c r="M52" s="507"/>
      <c r="N52" s="507">
        <v>0</v>
      </c>
      <c r="O52" s="511">
        <v>40</v>
      </c>
      <c r="P52" s="511">
        <v>0</v>
      </c>
      <c r="Q52" s="528"/>
      <c r="R52" s="512">
        <v>0</v>
      </c>
    </row>
    <row r="53" spans="1:18" ht="14.45" customHeight="1" x14ac:dyDescent="0.2">
      <c r="A53" s="506" t="s">
        <v>1317</v>
      </c>
      <c r="B53" s="507" t="s">
        <v>1318</v>
      </c>
      <c r="C53" s="507" t="s">
        <v>471</v>
      </c>
      <c r="D53" s="507" t="s">
        <v>1290</v>
      </c>
      <c r="E53" s="507" t="s">
        <v>1376</v>
      </c>
      <c r="F53" s="507" t="s">
        <v>1377</v>
      </c>
      <c r="G53" s="511"/>
      <c r="H53" s="511"/>
      <c r="I53" s="507"/>
      <c r="J53" s="507"/>
      <c r="K53" s="511">
        <v>0</v>
      </c>
      <c r="L53" s="511">
        <v>0</v>
      </c>
      <c r="M53" s="507"/>
      <c r="N53" s="507"/>
      <c r="O53" s="511"/>
      <c r="P53" s="511"/>
      <c r="Q53" s="528"/>
      <c r="R53" s="512"/>
    </row>
    <row r="54" spans="1:18" ht="14.45" customHeight="1" x14ac:dyDescent="0.2">
      <c r="A54" s="506" t="s">
        <v>1317</v>
      </c>
      <c r="B54" s="507" t="s">
        <v>1318</v>
      </c>
      <c r="C54" s="507" t="s">
        <v>471</v>
      </c>
      <c r="D54" s="507" t="s">
        <v>1290</v>
      </c>
      <c r="E54" s="507" t="s">
        <v>1378</v>
      </c>
      <c r="F54" s="507" t="s">
        <v>1379</v>
      </c>
      <c r="G54" s="511"/>
      <c r="H54" s="511"/>
      <c r="I54" s="507"/>
      <c r="J54" s="507"/>
      <c r="K54" s="511">
        <v>39</v>
      </c>
      <c r="L54" s="511">
        <v>1191666.7000000004</v>
      </c>
      <c r="M54" s="507">
        <v>1</v>
      </c>
      <c r="N54" s="507">
        <v>30555.55641025642</v>
      </c>
      <c r="O54" s="511">
        <v>41</v>
      </c>
      <c r="P54" s="511">
        <v>1252777.81</v>
      </c>
      <c r="Q54" s="528">
        <v>1.0512820489151871</v>
      </c>
      <c r="R54" s="512">
        <v>30555.556341463416</v>
      </c>
    </row>
    <row r="55" spans="1:18" ht="14.45" customHeight="1" x14ac:dyDescent="0.2">
      <c r="A55" s="506" t="s">
        <v>1317</v>
      </c>
      <c r="B55" s="507" t="s">
        <v>1318</v>
      </c>
      <c r="C55" s="507" t="s">
        <v>471</v>
      </c>
      <c r="D55" s="507" t="s">
        <v>1290</v>
      </c>
      <c r="E55" s="507" t="s">
        <v>1380</v>
      </c>
      <c r="F55" s="507" t="s">
        <v>1381</v>
      </c>
      <c r="G55" s="511"/>
      <c r="H55" s="511"/>
      <c r="I55" s="507"/>
      <c r="J55" s="507"/>
      <c r="K55" s="511">
        <v>56</v>
      </c>
      <c r="L55" s="511">
        <v>238560</v>
      </c>
      <c r="M55" s="507">
        <v>1</v>
      </c>
      <c r="N55" s="507">
        <v>4260</v>
      </c>
      <c r="O55" s="511">
        <v>30</v>
      </c>
      <c r="P55" s="511">
        <v>127800</v>
      </c>
      <c r="Q55" s="528">
        <v>0.5357142857142857</v>
      </c>
      <c r="R55" s="512">
        <v>4260</v>
      </c>
    </row>
    <row r="56" spans="1:18" ht="14.45" customHeight="1" x14ac:dyDescent="0.2">
      <c r="A56" s="506" t="s">
        <v>1317</v>
      </c>
      <c r="B56" s="507" t="s">
        <v>1318</v>
      </c>
      <c r="C56" s="507" t="s">
        <v>471</v>
      </c>
      <c r="D56" s="507" t="s">
        <v>1290</v>
      </c>
      <c r="E56" s="507" t="s">
        <v>1382</v>
      </c>
      <c r="F56" s="507" t="s">
        <v>1383</v>
      </c>
      <c r="G56" s="511"/>
      <c r="H56" s="511"/>
      <c r="I56" s="507"/>
      <c r="J56" s="507"/>
      <c r="K56" s="511">
        <v>29</v>
      </c>
      <c r="L56" s="511">
        <v>154344.44</v>
      </c>
      <c r="M56" s="507">
        <v>1</v>
      </c>
      <c r="N56" s="507">
        <v>5322.2220689655169</v>
      </c>
      <c r="O56" s="511">
        <v>29</v>
      </c>
      <c r="P56" s="511">
        <v>154344.43</v>
      </c>
      <c r="Q56" s="528">
        <v>0.9999999352098462</v>
      </c>
      <c r="R56" s="512">
        <v>5322.2217241379312</v>
      </c>
    </row>
    <row r="57" spans="1:18" ht="14.45" customHeight="1" x14ac:dyDescent="0.2">
      <c r="A57" s="506" t="s">
        <v>1317</v>
      </c>
      <c r="B57" s="507" t="s">
        <v>1318</v>
      </c>
      <c r="C57" s="507" t="s">
        <v>471</v>
      </c>
      <c r="D57" s="507" t="s">
        <v>1290</v>
      </c>
      <c r="E57" s="507" t="s">
        <v>1384</v>
      </c>
      <c r="F57" s="507" t="s">
        <v>1385</v>
      </c>
      <c r="G57" s="511"/>
      <c r="H57" s="511"/>
      <c r="I57" s="507"/>
      <c r="J57" s="507"/>
      <c r="K57" s="511">
        <v>192</v>
      </c>
      <c r="L57" s="511">
        <v>8448000</v>
      </c>
      <c r="M57" s="507">
        <v>1</v>
      </c>
      <c r="N57" s="507">
        <v>44000</v>
      </c>
      <c r="O57" s="511">
        <v>242</v>
      </c>
      <c r="P57" s="511">
        <v>10648000</v>
      </c>
      <c r="Q57" s="528">
        <v>1.2604166666666667</v>
      </c>
      <c r="R57" s="512">
        <v>44000</v>
      </c>
    </row>
    <row r="58" spans="1:18" ht="14.45" customHeight="1" x14ac:dyDescent="0.2">
      <c r="A58" s="506" t="s">
        <v>1317</v>
      </c>
      <c r="B58" s="507" t="s">
        <v>1318</v>
      </c>
      <c r="C58" s="507" t="s">
        <v>471</v>
      </c>
      <c r="D58" s="507" t="s">
        <v>1290</v>
      </c>
      <c r="E58" s="507" t="s">
        <v>1386</v>
      </c>
      <c r="F58" s="507" t="s">
        <v>1387</v>
      </c>
      <c r="G58" s="511"/>
      <c r="H58" s="511"/>
      <c r="I58" s="507"/>
      <c r="J58" s="507"/>
      <c r="K58" s="511"/>
      <c r="L58" s="511"/>
      <c r="M58" s="507"/>
      <c r="N58" s="507"/>
      <c r="O58" s="511">
        <v>2</v>
      </c>
      <c r="P58" s="511">
        <v>79594</v>
      </c>
      <c r="Q58" s="528"/>
      <c r="R58" s="512">
        <v>39797</v>
      </c>
    </row>
    <row r="59" spans="1:18" ht="14.45" customHeight="1" x14ac:dyDescent="0.2">
      <c r="A59" s="506" t="s">
        <v>1317</v>
      </c>
      <c r="B59" s="507" t="s">
        <v>1318</v>
      </c>
      <c r="C59" s="507" t="s">
        <v>471</v>
      </c>
      <c r="D59" s="507" t="s">
        <v>1290</v>
      </c>
      <c r="E59" s="507" t="s">
        <v>1388</v>
      </c>
      <c r="F59" s="507"/>
      <c r="G59" s="511"/>
      <c r="H59" s="511"/>
      <c r="I59" s="507"/>
      <c r="J59" s="507"/>
      <c r="K59" s="511"/>
      <c r="L59" s="511"/>
      <c r="M59" s="507"/>
      <c r="N59" s="507"/>
      <c r="O59" s="511">
        <v>1</v>
      </c>
      <c r="P59" s="511">
        <v>31867</v>
      </c>
      <c r="Q59" s="528"/>
      <c r="R59" s="512">
        <v>31867</v>
      </c>
    </row>
    <row r="60" spans="1:18" ht="14.45" customHeight="1" thickBot="1" x14ac:dyDescent="0.25">
      <c r="A60" s="513" t="s">
        <v>1317</v>
      </c>
      <c r="B60" s="514" t="s">
        <v>1318</v>
      </c>
      <c r="C60" s="514" t="s">
        <v>471</v>
      </c>
      <c r="D60" s="514" t="s">
        <v>1290</v>
      </c>
      <c r="E60" s="514" t="s">
        <v>1389</v>
      </c>
      <c r="F60" s="514" t="s">
        <v>1390</v>
      </c>
      <c r="G60" s="518"/>
      <c r="H60" s="518"/>
      <c r="I60" s="514"/>
      <c r="J60" s="514"/>
      <c r="K60" s="518">
        <v>1</v>
      </c>
      <c r="L60" s="518">
        <v>8600</v>
      </c>
      <c r="M60" s="514">
        <v>1</v>
      </c>
      <c r="N60" s="514">
        <v>8600</v>
      </c>
      <c r="O60" s="518"/>
      <c r="P60" s="518"/>
      <c r="Q60" s="530"/>
      <c r="R60" s="519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9A0E7D98-CBA6-499F-8207-527917F76F24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1392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38100</v>
      </c>
      <c r="I3" s="103">
        <f t="shared" si="0"/>
        <v>76921407.879999995</v>
      </c>
      <c r="J3" s="74"/>
      <c r="K3" s="74"/>
      <c r="L3" s="103">
        <f t="shared" si="0"/>
        <v>20756</v>
      </c>
      <c r="M3" s="103">
        <f t="shared" si="0"/>
        <v>44845007.079999998</v>
      </c>
      <c r="N3" s="74"/>
      <c r="O3" s="74"/>
      <c r="P3" s="103">
        <f t="shared" si="0"/>
        <v>22415</v>
      </c>
      <c r="Q3" s="103">
        <f t="shared" si="0"/>
        <v>47138740.830000006</v>
      </c>
      <c r="R3" s="75">
        <f>IF(M3=0,0,Q3/M3)</f>
        <v>1.0511480296102567</v>
      </c>
      <c r="S3" s="104">
        <f>IF(P3=0,0,Q3/P3)</f>
        <v>2102.9998139638637</v>
      </c>
    </row>
    <row r="4" spans="1:19" ht="14.45" customHeight="1" x14ac:dyDescent="0.2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9"/>
      <c r="B5" s="629"/>
      <c r="C5" s="630"/>
      <c r="D5" s="639"/>
      <c r="E5" s="631"/>
      <c r="F5" s="632"/>
      <c r="G5" s="633"/>
      <c r="H5" s="634" t="s">
        <v>71</v>
      </c>
      <c r="I5" s="635" t="s">
        <v>14</v>
      </c>
      <c r="J5" s="636"/>
      <c r="K5" s="636"/>
      <c r="L5" s="634" t="s">
        <v>71</v>
      </c>
      <c r="M5" s="635" t="s">
        <v>14</v>
      </c>
      <c r="N5" s="636"/>
      <c r="O5" s="636"/>
      <c r="P5" s="634" t="s">
        <v>71</v>
      </c>
      <c r="Q5" s="635" t="s">
        <v>14</v>
      </c>
      <c r="R5" s="637"/>
      <c r="S5" s="638"/>
    </row>
    <row r="6" spans="1:19" ht="14.45" customHeight="1" x14ac:dyDescent="0.2">
      <c r="A6" s="565" t="s">
        <v>1288</v>
      </c>
      <c r="B6" s="566" t="s">
        <v>1289</v>
      </c>
      <c r="C6" s="566" t="s">
        <v>466</v>
      </c>
      <c r="D6" s="566" t="s">
        <v>1286</v>
      </c>
      <c r="E6" s="566" t="s">
        <v>1290</v>
      </c>
      <c r="F6" s="566" t="s">
        <v>1291</v>
      </c>
      <c r="G6" s="566" t="s">
        <v>1292</v>
      </c>
      <c r="H6" s="116">
        <v>2</v>
      </c>
      <c r="I6" s="116">
        <v>74</v>
      </c>
      <c r="J6" s="566"/>
      <c r="K6" s="566">
        <v>37</v>
      </c>
      <c r="L6" s="116"/>
      <c r="M6" s="116"/>
      <c r="N6" s="566"/>
      <c r="O6" s="566"/>
      <c r="P6" s="116"/>
      <c r="Q6" s="116"/>
      <c r="R6" s="571"/>
      <c r="S6" s="582"/>
    </row>
    <row r="7" spans="1:19" ht="14.45" customHeight="1" x14ac:dyDescent="0.2">
      <c r="A7" s="506" t="s">
        <v>1288</v>
      </c>
      <c r="B7" s="507" t="s">
        <v>1293</v>
      </c>
      <c r="C7" s="507" t="s">
        <v>466</v>
      </c>
      <c r="D7" s="507" t="s">
        <v>1282</v>
      </c>
      <c r="E7" s="507" t="s">
        <v>1290</v>
      </c>
      <c r="F7" s="507" t="s">
        <v>1294</v>
      </c>
      <c r="G7" s="507" t="s">
        <v>1295</v>
      </c>
      <c r="H7" s="511">
        <v>107</v>
      </c>
      <c r="I7" s="511">
        <v>7062</v>
      </c>
      <c r="J7" s="507">
        <v>0.74825174825174823</v>
      </c>
      <c r="K7" s="507">
        <v>66</v>
      </c>
      <c r="L7" s="511">
        <v>143</v>
      </c>
      <c r="M7" s="511">
        <v>9438</v>
      </c>
      <c r="N7" s="507">
        <v>1</v>
      </c>
      <c r="O7" s="507">
        <v>66</v>
      </c>
      <c r="P7" s="511">
        <v>166</v>
      </c>
      <c r="Q7" s="511">
        <v>11122</v>
      </c>
      <c r="R7" s="528">
        <v>1.1784276329730876</v>
      </c>
      <c r="S7" s="512">
        <v>67</v>
      </c>
    </row>
    <row r="8" spans="1:19" ht="14.45" customHeight="1" x14ac:dyDescent="0.2">
      <c r="A8" s="506" t="s">
        <v>1288</v>
      </c>
      <c r="B8" s="507" t="s">
        <v>1293</v>
      </c>
      <c r="C8" s="507" t="s">
        <v>466</v>
      </c>
      <c r="D8" s="507" t="s">
        <v>1282</v>
      </c>
      <c r="E8" s="507" t="s">
        <v>1290</v>
      </c>
      <c r="F8" s="507" t="s">
        <v>1291</v>
      </c>
      <c r="G8" s="507" t="s">
        <v>1292</v>
      </c>
      <c r="H8" s="511">
        <v>305</v>
      </c>
      <c r="I8" s="511">
        <v>11285</v>
      </c>
      <c r="J8" s="507">
        <v>1.023489932885906</v>
      </c>
      <c r="K8" s="507">
        <v>37</v>
      </c>
      <c r="L8" s="511">
        <v>298</v>
      </c>
      <c r="M8" s="511">
        <v>11026</v>
      </c>
      <c r="N8" s="507">
        <v>1</v>
      </c>
      <c r="O8" s="507">
        <v>37</v>
      </c>
      <c r="P8" s="511">
        <v>315</v>
      </c>
      <c r="Q8" s="511">
        <v>11970</v>
      </c>
      <c r="R8" s="528">
        <v>1.0856158171594412</v>
      </c>
      <c r="S8" s="512">
        <v>38</v>
      </c>
    </row>
    <row r="9" spans="1:19" ht="14.45" customHeight="1" x14ac:dyDescent="0.2">
      <c r="A9" s="506" t="s">
        <v>1288</v>
      </c>
      <c r="B9" s="507" t="s">
        <v>1293</v>
      </c>
      <c r="C9" s="507" t="s">
        <v>466</v>
      </c>
      <c r="D9" s="507" t="s">
        <v>1282</v>
      </c>
      <c r="E9" s="507" t="s">
        <v>1290</v>
      </c>
      <c r="F9" s="507" t="s">
        <v>1296</v>
      </c>
      <c r="G9" s="507" t="s">
        <v>1297</v>
      </c>
      <c r="H9" s="511">
        <v>1088</v>
      </c>
      <c r="I9" s="511">
        <v>2698240</v>
      </c>
      <c r="J9" s="507">
        <v>0.94741539767717775</v>
      </c>
      <c r="K9" s="507">
        <v>2480</v>
      </c>
      <c r="L9" s="511">
        <v>1147</v>
      </c>
      <c r="M9" s="511">
        <v>2848001</v>
      </c>
      <c r="N9" s="507">
        <v>1</v>
      </c>
      <c r="O9" s="507">
        <v>2483</v>
      </c>
      <c r="P9" s="511">
        <v>1257</v>
      </c>
      <c r="Q9" s="511">
        <v>3139986</v>
      </c>
      <c r="R9" s="528">
        <v>1.1025227870355383</v>
      </c>
      <c r="S9" s="512">
        <v>2498</v>
      </c>
    </row>
    <row r="10" spans="1:19" ht="14.45" customHeight="1" x14ac:dyDescent="0.2">
      <c r="A10" s="506" t="s">
        <v>1288</v>
      </c>
      <c r="B10" s="507" t="s">
        <v>1293</v>
      </c>
      <c r="C10" s="507" t="s">
        <v>466</v>
      </c>
      <c r="D10" s="507" t="s">
        <v>1282</v>
      </c>
      <c r="E10" s="507" t="s">
        <v>1290</v>
      </c>
      <c r="F10" s="507" t="s">
        <v>1298</v>
      </c>
      <c r="G10" s="507" t="s">
        <v>1299</v>
      </c>
      <c r="H10" s="511">
        <v>50</v>
      </c>
      <c r="I10" s="511">
        <v>17350</v>
      </c>
      <c r="J10" s="507">
        <v>0.2183406113537118</v>
      </c>
      <c r="K10" s="507">
        <v>347</v>
      </c>
      <c r="L10" s="511">
        <v>229</v>
      </c>
      <c r="M10" s="511">
        <v>79463</v>
      </c>
      <c r="N10" s="507">
        <v>1</v>
      </c>
      <c r="O10" s="507">
        <v>347</v>
      </c>
      <c r="P10" s="511">
        <v>241</v>
      </c>
      <c r="Q10" s="511">
        <v>84350</v>
      </c>
      <c r="R10" s="528">
        <v>1.0615003209040685</v>
      </c>
      <c r="S10" s="512">
        <v>350</v>
      </c>
    </row>
    <row r="11" spans="1:19" ht="14.45" customHeight="1" x14ac:dyDescent="0.2">
      <c r="A11" s="506" t="s">
        <v>1288</v>
      </c>
      <c r="B11" s="507" t="s">
        <v>1293</v>
      </c>
      <c r="C11" s="507" t="s">
        <v>466</v>
      </c>
      <c r="D11" s="507" t="s">
        <v>1282</v>
      </c>
      <c r="E11" s="507" t="s">
        <v>1290</v>
      </c>
      <c r="F11" s="507" t="s">
        <v>1300</v>
      </c>
      <c r="G11" s="507" t="s">
        <v>1301</v>
      </c>
      <c r="H11" s="511">
        <v>2071</v>
      </c>
      <c r="I11" s="511">
        <v>726921</v>
      </c>
      <c r="J11" s="507">
        <v>0.90634573304157551</v>
      </c>
      <c r="K11" s="507">
        <v>351</v>
      </c>
      <c r="L11" s="511">
        <v>2285</v>
      </c>
      <c r="M11" s="511">
        <v>802035</v>
      </c>
      <c r="N11" s="507">
        <v>1</v>
      </c>
      <c r="O11" s="507">
        <v>351</v>
      </c>
      <c r="P11" s="511">
        <v>2364</v>
      </c>
      <c r="Q11" s="511">
        <v>836856</v>
      </c>
      <c r="R11" s="528">
        <v>1.0434158110306906</v>
      </c>
      <c r="S11" s="512">
        <v>354</v>
      </c>
    </row>
    <row r="12" spans="1:19" ht="14.45" customHeight="1" x14ac:dyDescent="0.2">
      <c r="A12" s="506" t="s">
        <v>1288</v>
      </c>
      <c r="B12" s="507" t="s">
        <v>1293</v>
      </c>
      <c r="C12" s="507" t="s">
        <v>466</v>
      </c>
      <c r="D12" s="507" t="s">
        <v>1282</v>
      </c>
      <c r="E12" s="507" t="s">
        <v>1290</v>
      </c>
      <c r="F12" s="507" t="s">
        <v>1302</v>
      </c>
      <c r="G12" s="507" t="s">
        <v>1303</v>
      </c>
      <c r="H12" s="511">
        <v>4102</v>
      </c>
      <c r="I12" s="511">
        <v>136732.88000000006</v>
      </c>
      <c r="J12" s="507">
        <v>1.1474126988629152</v>
      </c>
      <c r="K12" s="507">
        <v>33.333222818137507</v>
      </c>
      <c r="L12" s="511">
        <v>3575</v>
      </c>
      <c r="M12" s="511">
        <v>119166.26000000018</v>
      </c>
      <c r="N12" s="507">
        <v>1</v>
      </c>
      <c r="O12" s="507">
        <v>33.33321958041963</v>
      </c>
      <c r="P12" s="511">
        <v>4740</v>
      </c>
      <c r="Q12" s="511">
        <v>157999.56999999986</v>
      </c>
      <c r="R12" s="528">
        <v>1.3258750421469938</v>
      </c>
      <c r="S12" s="512">
        <v>33.333242616033729</v>
      </c>
    </row>
    <row r="13" spans="1:19" ht="14.45" customHeight="1" x14ac:dyDescent="0.2">
      <c r="A13" s="506" t="s">
        <v>1288</v>
      </c>
      <c r="B13" s="507" t="s">
        <v>1293</v>
      </c>
      <c r="C13" s="507" t="s">
        <v>466</v>
      </c>
      <c r="D13" s="507" t="s">
        <v>1282</v>
      </c>
      <c r="E13" s="507" t="s">
        <v>1290</v>
      </c>
      <c r="F13" s="507" t="s">
        <v>1304</v>
      </c>
      <c r="G13" s="507" t="s">
        <v>1305</v>
      </c>
      <c r="H13" s="511">
        <v>2280</v>
      </c>
      <c r="I13" s="511">
        <v>3465600</v>
      </c>
      <c r="J13" s="507">
        <v>0.91226119478419088</v>
      </c>
      <c r="K13" s="507">
        <v>1520</v>
      </c>
      <c r="L13" s="511">
        <v>2496</v>
      </c>
      <c r="M13" s="511">
        <v>3798912</v>
      </c>
      <c r="N13" s="507">
        <v>1</v>
      </c>
      <c r="O13" s="507">
        <v>1522</v>
      </c>
      <c r="P13" s="511">
        <v>2588</v>
      </c>
      <c r="Q13" s="511">
        <v>3957052</v>
      </c>
      <c r="R13" s="528">
        <v>1.0416277081438055</v>
      </c>
      <c r="S13" s="512">
        <v>1529</v>
      </c>
    </row>
    <row r="14" spans="1:19" ht="14.45" customHeight="1" x14ac:dyDescent="0.2">
      <c r="A14" s="506" t="s">
        <v>1288</v>
      </c>
      <c r="B14" s="507" t="s">
        <v>1293</v>
      </c>
      <c r="C14" s="507" t="s">
        <v>466</v>
      </c>
      <c r="D14" s="507" t="s">
        <v>1282</v>
      </c>
      <c r="E14" s="507" t="s">
        <v>1290</v>
      </c>
      <c r="F14" s="507" t="s">
        <v>1306</v>
      </c>
      <c r="G14" s="507" t="s">
        <v>1307</v>
      </c>
      <c r="H14" s="511">
        <v>475</v>
      </c>
      <c r="I14" s="511">
        <v>55100</v>
      </c>
      <c r="J14" s="507">
        <v>0.98072370645924922</v>
      </c>
      <c r="K14" s="507">
        <v>116</v>
      </c>
      <c r="L14" s="511">
        <v>486</v>
      </c>
      <c r="M14" s="511">
        <v>56183</v>
      </c>
      <c r="N14" s="507">
        <v>1</v>
      </c>
      <c r="O14" s="507">
        <v>115.60288065843622</v>
      </c>
      <c r="P14" s="511">
        <v>487</v>
      </c>
      <c r="Q14" s="511">
        <v>56492</v>
      </c>
      <c r="R14" s="528">
        <v>1.0054998843066407</v>
      </c>
      <c r="S14" s="512">
        <v>116</v>
      </c>
    </row>
    <row r="15" spans="1:19" ht="14.45" customHeight="1" x14ac:dyDescent="0.2">
      <c r="A15" s="506" t="s">
        <v>1288</v>
      </c>
      <c r="B15" s="507" t="s">
        <v>1293</v>
      </c>
      <c r="C15" s="507" t="s">
        <v>466</v>
      </c>
      <c r="D15" s="507" t="s">
        <v>1282</v>
      </c>
      <c r="E15" s="507" t="s">
        <v>1290</v>
      </c>
      <c r="F15" s="507" t="s">
        <v>1308</v>
      </c>
      <c r="G15" s="507" t="s">
        <v>1309</v>
      </c>
      <c r="H15" s="511">
        <v>1064</v>
      </c>
      <c r="I15" s="511">
        <v>39368</v>
      </c>
      <c r="J15" s="507">
        <v>0.87428101889893184</v>
      </c>
      <c r="K15" s="507">
        <v>37</v>
      </c>
      <c r="L15" s="511">
        <v>1217</v>
      </c>
      <c r="M15" s="511">
        <v>45029</v>
      </c>
      <c r="N15" s="507">
        <v>1</v>
      </c>
      <c r="O15" s="507">
        <v>37</v>
      </c>
      <c r="P15" s="511">
        <v>1274</v>
      </c>
      <c r="Q15" s="511">
        <v>48412</v>
      </c>
      <c r="R15" s="528">
        <v>1.0751293610784161</v>
      </c>
      <c r="S15" s="512">
        <v>38</v>
      </c>
    </row>
    <row r="16" spans="1:19" ht="14.45" customHeight="1" x14ac:dyDescent="0.2">
      <c r="A16" s="506" t="s">
        <v>1288</v>
      </c>
      <c r="B16" s="507" t="s">
        <v>1293</v>
      </c>
      <c r="C16" s="507" t="s">
        <v>466</v>
      </c>
      <c r="D16" s="507" t="s">
        <v>1282</v>
      </c>
      <c r="E16" s="507" t="s">
        <v>1290</v>
      </c>
      <c r="F16" s="507" t="s">
        <v>1310</v>
      </c>
      <c r="G16" s="507" t="s">
        <v>1311</v>
      </c>
      <c r="H16" s="511">
        <v>21</v>
      </c>
      <c r="I16" s="511">
        <v>1554</v>
      </c>
      <c r="J16" s="507">
        <v>0.72413793103448276</v>
      </c>
      <c r="K16" s="507">
        <v>74</v>
      </c>
      <c r="L16" s="511">
        <v>29</v>
      </c>
      <c r="M16" s="511">
        <v>2146</v>
      </c>
      <c r="N16" s="507">
        <v>1</v>
      </c>
      <c r="O16" s="507">
        <v>74</v>
      </c>
      <c r="P16" s="511">
        <v>71</v>
      </c>
      <c r="Q16" s="511">
        <v>5325</v>
      </c>
      <c r="R16" s="528">
        <v>2.4813606710158433</v>
      </c>
      <c r="S16" s="512">
        <v>75</v>
      </c>
    </row>
    <row r="17" spans="1:19" ht="14.45" customHeight="1" x14ac:dyDescent="0.2">
      <c r="A17" s="506" t="s">
        <v>1288</v>
      </c>
      <c r="B17" s="507" t="s">
        <v>1293</v>
      </c>
      <c r="C17" s="507" t="s">
        <v>466</v>
      </c>
      <c r="D17" s="507" t="s">
        <v>1282</v>
      </c>
      <c r="E17" s="507" t="s">
        <v>1290</v>
      </c>
      <c r="F17" s="507" t="s">
        <v>1312</v>
      </c>
      <c r="G17" s="507" t="s">
        <v>1313</v>
      </c>
      <c r="H17" s="511">
        <v>3</v>
      </c>
      <c r="I17" s="511">
        <v>177</v>
      </c>
      <c r="J17" s="507">
        <v>1.4750000000000001</v>
      </c>
      <c r="K17" s="507">
        <v>59</v>
      </c>
      <c r="L17" s="511">
        <v>2</v>
      </c>
      <c r="M17" s="511">
        <v>120</v>
      </c>
      <c r="N17" s="507">
        <v>1</v>
      </c>
      <c r="O17" s="507">
        <v>60</v>
      </c>
      <c r="P17" s="511"/>
      <c r="Q17" s="511"/>
      <c r="R17" s="528"/>
      <c r="S17" s="512"/>
    </row>
    <row r="18" spans="1:19" ht="14.45" customHeight="1" x14ac:dyDescent="0.2">
      <c r="A18" s="506" t="s">
        <v>1288</v>
      </c>
      <c r="B18" s="507" t="s">
        <v>1293</v>
      </c>
      <c r="C18" s="507" t="s">
        <v>466</v>
      </c>
      <c r="D18" s="507" t="s">
        <v>1282</v>
      </c>
      <c r="E18" s="507" t="s">
        <v>1290</v>
      </c>
      <c r="F18" s="507" t="s">
        <v>1314</v>
      </c>
      <c r="G18" s="507"/>
      <c r="H18" s="511"/>
      <c r="I18" s="511"/>
      <c r="J18" s="507"/>
      <c r="K18" s="507"/>
      <c r="L18" s="511"/>
      <c r="M18" s="511"/>
      <c r="N18" s="507"/>
      <c r="O18" s="507"/>
      <c r="P18" s="511">
        <v>1</v>
      </c>
      <c r="Q18" s="511">
        <v>4065</v>
      </c>
      <c r="R18" s="528"/>
      <c r="S18" s="512">
        <v>4065</v>
      </c>
    </row>
    <row r="19" spans="1:19" ht="14.45" customHeight="1" x14ac:dyDescent="0.2">
      <c r="A19" s="506" t="s">
        <v>1288</v>
      </c>
      <c r="B19" s="507" t="s">
        <v>1293</v>
      </c>
      <c r="C19" s="507" t="s">
        <v>466</v>
      </c>
      <c r="D19" s="507" t="s">
        <v>1286</v>
      </c>
      <c r="E19" s="507" t="s">
        <v>1290</v>
      </c>
      <c r="F19" s="507" t="s">
        <v>1291</v>
      </c>
      <c r="G19" s="507" t="s">
        <v>1292</v>
      </c>
      <c r="H19" s="511">
        <v>20</v>
      </c>
      <c r="I19" s="511">
        <v>740</v>
      </c>
      <c r="J19" s="507">
        <v>5</v>
      </c>
      <c r="K19" s="507">
        <v>37</v>
      </c>
      <c r="L19" s="511">
        <v>4</v>
      </c>
      <c r="M19" s="511">
        <v>148</v>
      </c>
      <c r="N19" s="507">
        <v>1</v>
      </c>
      <c r="O19" s="507">
        <v>37</v>
      </c>
      <c r="P19" s="511"/>
      <c r="Q19" s="511"/>
      <c r="R19" s="528"/>
      <c r="S19" s="512"/>
    </row>
    <row r="20" spans="1:19" ht="14.45" customHeight="1" x14ac:dyDescent="0.2">
      <c r="A20" s="506" t="s">
        <v>1288</v>
      </c>
      <c r="B20" s="507" t="s">
        <v>1293</v>
      </c>
      <c r="C20" s="507" t="s">
        <v>466</v>
      </c>
      <c r="D20" s="507" t="s">
        <v>1286</v>
      </c>
      <c r="E20" s="507" t="s">
        <v>1290</v>
      </c>
      <c r="F20" s="507" t="s">
        <v>1310</v>
      </c>
      <c r="G20" s="507" t="s">
        <v>1311</v>
      </c>
      <c r="H20" s="511">
        <v>9</v>
      </c>
      <c r="I20" s="511">
        <v>666</v>
      </c>
      <c r="J20" s="507">
        <v>0.9</v>
      </c>
      <c r="K20" s="507">
        <v>74</v>
      </c>
      <c r="L20" s="511">
        <v>10</v>
      </c>
      <c r="M20" s="511">
        <v>740</v>
      </c>
      <c r="N20" s="507">
        <v>1</v>
      </c>
      <c r="O20" s="507">
        <v>74</v>
      </c>
      <c r="P20" s="511"/>
      <c r="Q20" s="511"/>
      <c r="R20" s="528"/>
      <c r="S20" s="512"/>
    </row>
    <row r="21" spans="1:19" ht="14.45" customHeight="1" x14ac:dyDescent="0.2">
      <c r="A21" s="506" t="s">
        <v>1288</v>
      </c>
      <c r="B21" s="507" t="s">
        <v>1293</v>
      </c>
      <c r="C21" s="507" t="s">
        <v>466</v>
      </c>
      <c r="D21" s="507" t="s">
        <v>512</v>
      </c>
      <c r="E21" s="507" t="s">
        <v>1290</v>
      </c>
      <c r="F21" s="507" t="s">
        <v>1300</v>
      </c>
      <c r="G21" s="507" t="s">
        <v>1301</v>
      </c>
      <c r="H21" s="511"/>
      <c r="I21" s="511"/>
      <c r="J21" s="507"/>
      <c r="K21" s="507"/>
      <c r="L21" s="511">
        <v>1</v>
      </c>
      <c r="M21" s="511">
        <v>351</v>
      </c>
      <c r="N21" s="507">
        <v>1</v>
      </c>
      <c r="O21" s="507">
        <v>351</v>
      </c>
      <c r="P21" s="511"/>
      <c r="Q21" s="511"/>
      <c r="R21" s="528"/>
      <c r="S21" s="512"/>
    </row>
    <row r="22" spans="1:19" ht="14.45" customHeight="1" x14ac:dyDescent="0.2">
      <c r="A22" s="506" t="s">
        <v>1288</v>
      </c>
      <c r="B22" s="507" t="s">
        <v>1293</v>
      </c>
      <c r="C22" s="507" t="s">
        <v>466</v>
      </c>
      <c r="D22" s="507" t="s">
        <v>512</v>
      </c>
      <c r="E22" s="507" t="s">
        <v>1290</v>
      </c>
      <c r="F22" s="507" t="s">
        <v>1302</v>
      </c>
      <c r="G22" s="507" t="s">
        <v>1303</v>
      </c>
      <c r="H22" s="511"/>
      <c r="I22" s="511"/>
      <c r="J22" s="507"/>
      <c r="K22" s="507"/>
      <c r="L22" s="511">
        <v>1</v>
      </c>
      <c r="M22" s="511">
        <v>33.33</v>
      </c>
      <c r="N22" s="507">
        <v>1</v>
      </c>
      <c r="O22" s="507">
        <v>33.33</v>
      </c>
      <c r="P22" s="511"/>
      <c r="Q22" s="511"/>
      <c r="R22" s="528"/>
      <c r="S22" s="512"/>
    </row>
    <row r="23" spans="1:19" ht="14.45" customHeight="1" x14ac:dyDescent="0.2">
      <c r="A23" s="506" t="s">
        <v>1288</v>
      </c>
      <c r="B23" s="507" t="s">
        <v>1293</v>
      </c>
      <c r="C23" s="507" t="s">
        <v>471</v>
      </c>
      <c r="D23" s="507" t="s">
        <v>1282</v>
      </c>
      <c r="E23" s="507" t="s">
        <v>1290</v>
      </c>
      <c r="F23" s="507" t="s">
        <v>1315</v>
      </c>
      <c r="G23" s="507" t="s">
        <v>1316</v>
      </c>
      <c r="H23" s="511"/>
      <c r="I23" s="511"/>
      <c r="J23" s="507"/>
      <c r="K23" s="507"/>
      <c r="L23" s="511"/>
      <c r="M23" s="511"/>
      <c r="N23" s="507"/>
      <c r="O23" s="507"/>
      <c r="P23" s="511">
        <v>3</v>
      </c>
      <c r="Q23" s="511">
        <v>0</v>
      </c>
      <c r="R23" s="528"/>
      <c r="S23" s="512">
        <v>0</v>
      </c>
    </row>
    <row r="24" spans="1:19" ht="14.45" customHeight="1" x14ac:dyDescent="0.2">
      <c r="A24" s="506" t="s">
        <v>1317</v>
      </c>
      <c r="B24" s="507" t="s">
        <v>1318</v>
      </c>
      <c r="C24" s="507" t="s">
        <v>471</v>
      </c>
      <c r="D24" s="507" t="s">
        <v>1282</v>
      </c>
      <c r="E24" s="507" t="s">
        <v>1290</v>
      </c>
      <c r="F24" s="507" t="s">
        <v>1319</v>
      </c>
      <c r="G24" s="507" t="s">
        <v>1320</v>
      </c>
      <c r="H24" s="511">
        <v>94</v>
      </c>
      <c r="I24" s="511">
        <v>1050356</v>
      </c>
      <c r="J24" s="507">
        <v>0.77449715302858479</v>
      </c>
      <c r="K24" s="507">
        <v>11174</v>
      </c>
      <c r="L24" s="511">
        <v>109</v>
      </c>
      <c r="M24" s="511">
        <v>1356178</v>
      </c>
      <c r="N24" s="507">
        <v>1</v>
      </c>
      <c r="O24" s="507">
        <v>12442</v>
      </c>
      <c r="P24" s="511">
        <v>112</v>
      </c>
      <c r="Q24" s="511">
        <v>1400560</v>
      </c>
      <c r="R24" s="528">
        <v>1.0327257926319406</v>
      </c>
      <c r="S24" s="512">
        <v>12505</v>
      </c>
    </row>
    <row r="25" spans="1:19" ht="14.45" customHeight="1" x14ac:dyDescent="0.2">
      <c r="A25" s="506" t="s">
        <v>1317</v>
      </c>
      <c r="B25" s="507" t="s">
        <v>1318</v>
      </c>
      <c r="C25" s="507" t="s">
        <v>471</v>
      </c>
      <c r="D25" s="507" t="s">
        <v>1282</v>
      </c>
      <c r="E25" s="507" t="s">
        <v>1290</v>
      </c>
      <c r="F25" s="507" t="s">
        <v>1321</v>
      </c>
      <c r="G25" s="507" t="s">
        <v>1322</v>
      </c>
      <c r="H25" s="511">
        <v>1704</v>
      </c>
      <c r="I25" s="511">
        <v>536760</v>
      </c>
      <c r="J25" s="507">
        <v>0.67999391912435392</v>
      </c>
      <c r="K25" s="507">
        <v>315</v>
      </c>
      <c r="L25" s="511">
        <v>2640</v>
      </c>
      <c r="M25" s="511">
        <v>789360</v>
      </c>
      <c r="N25" s="507">
        <v>1</v>
      </c>
      <c r="O25" s="507">
        <v>299</v>
      </c>
      <c r="P25" s="511">
        <v>2644</v>
      </c>
      <c r="Q25" s="511">
        <v>798488</v>
      </c>
      <c r="R25" s="528">
        <v>1.0115637985203203</v>
      </c>
      <c r="S25" s="512">
        <v>302</v>
      </c>
    </row>
    <row r="26" spans="1:19" ht="14.45" customHeight="1" x14ac:dyDescent="0.2">
      <c r="A26" s="506" t="s">
        <v>1317</v>
      </c>
      <c r="B26" s="507" t="s">
        <v>1318</v>
      </c>
      <c r="C26" s="507" t="s">
        <v>471</v>
      </c>
      <c r="D26" s="507" t="s">
        <v>1282</v>
      </c>
      <c r="E26" s="507" t="s">
        <v>1290</v>
      </c>
      <c r="F26" s="507" t="s">
        <v>1323</v>
      </c>
      <c r="G26" s="507"/>
      <c r="H26" s="511">
        <v>1836</v>
      </c>
      <c r="I26" s="511">
        <v>2359260</v>
      </c>
      <c r="J26" s="507"/>
      <c r="K26" s="507">
        <v>1285</v>
      </c>
      <c r="L26" s="511"/>
      <c r="M26" s="511"/>
      <c r="N26" s="507"/>
      <c r="O26" s="507"/>
      <c r="P26" s="511"/>
      <c r="Q26" s="511"/>
      <c r="R26" s="528"/>
      <c r="S26" s="512"/>
    </row>
    <row r="27" spans="1:19" ht="14.45" customHeight="1" x14ac:dyDescent="0.2">
      <c r="A27" s="506" t="s">
        <v>1317</v>
      </c>
      <c r="B27" s="507" t="s">
        <v>1318</v>
      </c>
      <c r="C27" s="507" t="s">
        <v>471</v>
      </c>
      <c r="D27" s="507" t="s">
        <v>1282</v>
      </c>
      <c r="E27" s="507" t="s">
        <v>1290</v>
      </c>
      <c r="F27" s="507" t="s">
        <v>1324</v>
      </c>
      <c r="G27" s="507" t="s">
        <v>1325</v>
      </c>
      <c r="H27" s="511">
        <v>102</v>
      </c>
      <c r="I27" s="511">
        <v>995724</v>
      </c>
      <c r="J27" s="507">
        <v>1.1461426099928518</v>
      </c>
      <c r="K27" s="507">
        <v>9762</v>
      </c>
      <c r="L27" s="511">
        <v>83</v>
      </c>
      <c r="M27" s="511">
        <v>868761</v>
      </c>
      <c r="N27" s="507">
        <v>1</v>
      </c>
      <c r="O27" s="507">
        <v>10467</v>
      </c>
      <c r="P27" s="511">
        <v>66</v>
      </c>
      <c r="Q27" s="511">
        <v>693000</v>
      </c>
      <c r="R27" s="528">
        <v>0.79768774150773347</v>
      </c>
      <c r="S27" s="512">
        <v>10500</v>
      </c>
    </row>
    <row r="28" spans="1:19" ht="14.45" customHeight="1" x14ac:dyDescent="0.2">
      <c r="A28" s="506" t="s">
        <v>1317</v>
      </c>
      <c r="B28" s="507" t="s">
        <v>1318</v>
      </c>
      <c r="C28" s="507" t="s">
        <v>471</v>
      </c>
      <c r="D28" s="507" t="s">
        <v>1282</v>
      </c>
      <c r="E28" s="507" t="s">
        <v>1290</v>
      </c>
      <c r="F28" s="507" t="s">
        <v>1326</v>
      </c>
      <c r="G28" s="507"/>
      <c r="H28" s="511">
        <v>1178</v>
      </c>
      <c r="I28" s="511">
        <v>1192136</v>
      </c>
      <c r="J28" s="507"/>
      <c r="K28" s="507">
        <v>1012</v>
      </c>
      <c r="L28" s="511"/>
      <c r="M28" s="511"/>
      <c r="N28" s="507"/>
      <c r="O28" s="507"/>
      <c r="P28" s="511"/>
      <c r="Q28" s="511"/>
      <c r="R28" s="528"/>
      <c r="S28" s="512"/>
    </row>
    <row r="29" spans="1:19" ht="14.45" customHeight="1" x14ac:dyDescent="0.2">
      <c r="A29" s="506" t="s">
        <v>1317</v>
      </c>
      <c r="B29" s="507" t="s">
        <v>1318</v>
      </c>
      <c r="C29" s="507" t="s">
        <v>471</v>
      </c>
      <c r="D29" s="507" t="s">
        <v>1282</v>
      </c>
      <c r="E29" s="507" t="s">
        <v>1290</v>
      </c>
      <c r="F29" s="507" t="s">
        <v>1327</v>
      </c>
      <c r="G29" s="507"/>
      <c r="H29" s="511">
        <v>20151</v>
      </c>
      <c r="I29" s="511">
        <v>46286847</v>
      </c>
      <c r="J29" s="507"/>
      <c r="K29" s="507">
        <v>2297</v>
      </c>
      <c r="L29" s="511"/>
      <c r="M29" s="511"/>
      <c r="N29" s="507"/>
      <c r="O29" s="507"/>
      <c r="P29" s="511"/>
      <c r="Q29" s="511"/>
      <c r="R29" s="528"/>
      <c r="S29" s="512"/>
    </row>
    <row r="30" spans="1:19" ht="14.45" customHeight="1" x14ac:dyDescent="0.2">
      <c r="A30" s="506" t="s">
        <v>1317</v>
      </c>
      <c r="B30" s="507" t="s">
        <v>1318</v>
      </c>
      <c r="C30" s="507" t="s">
        <v>471</v>
      </c>
      <c r="D30" s="507" t="s">
        <v>1282</v>
      </c>
      <c r="E30" s="507" t="s">
        <v>1290</v>
      </c>
      <c r="F30" s="507" t="s">
        <v>1328</v>
      </c>
      <c r="G30" s="507" t="s">
        <v>1329</v>
      </c>
      <c r="H30" s="511">
        <v>1</v>
      </c>
      <c r="I30" s="511">
        <v>374</v>
      </c>
      <c r="J30" s="507"/>
      <c r="K30" s="507">
        <v>374</v>
      </c>
      <c r="L30" s="511"/>
      <c r="M30" s="511"/>
      <c r="N30" s="507"/>
      <c r="O30" s="507"/>
      <c r="P30" s="511"/>
      <c r="Q30" s="511"/>
      <c r="R30" s="528"/>
      <c r="S30" s="512"/>
    </row>
    <row r="31" spans="1:19" ht="14.45" customHeight="1" x14ac:dyDescent="0.2">
      <c r="A31" s="506" t="s">
        <v>1317</v>
      </c>
      <c r="B31" s="507" t="s">
        <v>1318</v>
      </c>
      <c r="C31" s="507" t="s">
        <v>471</v>
      </c>
      <c r="D31" s="507" t="s">
        <v>1282</v>
      </c>
      <c r="E31" s="507" t="s">
        <v>1290</v>
      </c>
      <c r="F31" s="507" t="s">
        <v>1330</v>
      </c>
      <c r="G31" s="507" t="s">
        <v>1331</v>
      </c>
      <c r="H31" s="511">
        <v>99</v>
      </c>
      <c r="I31" s="511">
        <v>52272</v>
      </c>
      <c r="J31" s="507">
        <v>0.7132117176733842</v>
      </c>
      <c r="K31" s="507">
        <v>528</v>
      </c>
      <c r="L31" s="511">
        <v>111</v>
      </c>
      <c r="M31" s="511">
        <v>73291</v>
      </c>
      <c r="N31" s="507">
        <v>1</v>
      </c>
      <c r="O31" s="507">
        <v>660.27927927927931</v>
      </c>
      <c r="P31" s="511">
        <v>115</v>
      </c>
      <c r="Q31" s="511">
        <v>76590</v>
      </c>
      <c r="R31" s="528">
        <v>1.0450123480372762</v>
      </c>
      <c r="S31" s="512">
        <v>666</v>
      </c>
    </row>
    <row r="32" spans="1:19" ht="14.45" customHeight="1" x14ac:dyDescent="0.2">
      <c r="A32" s="506" t="s">
        <v>1317</v>
      </c>
      <c r="B32" s="507" t="s">
        <v>1318</v>
      </c>
      <c r="C32" s="507" t="s">
        <v>471</v>
      </c>
      <c r="D32" s="507" t="s">
        <v>1282</v>
      </c>
      <c r="E32" s="507" t="s">
        <v>1290</v>
      </c>
      <c r="F32" s="507" t="s">
        <v>1332</v>
      </c>
      <c r="G32" s="507" t="s">
        <v>1333</v>
      </c>
      <c r="H32" s="511">
        <v>184</v>
      </c>
      <c r="I32" s="511">
        <v>172408</v>
      </c>
      <c r="J32" s="507">
        <v>0.84140044703424988</v>
      </c>
      <c r="K32" s="507">
        <v>937</v>
      </c>
      <c r="L32" s="511">
        <v>213</v>
      </c>
      <c r="M32" s="511">
        <v>204906</v>
      </c>
      <c r="N32" s="507">
        <v>1</v>
      </c>
      <c r="O32" s="507">
        <v>962</v>
      </c>
      <c r="P32" s="511">
        <v>190</v>
      </c>
      <c r="Q32" s="511">
        <v>184110</v>
      </c>
      <c r="R32" s="528">
        <v>0.89850956048139152</v>
      </c>
      <c r="S32" s="512">
        <v>969</v>
      </c>
    </row>
    <row r="33" spans="1:19" ht="14.45" customHeight="1" x14ac:dyDescent="0.2">
      <c r="A33" s="506" t="s">
        <v>1317</v>
      </c>
      <c r="B33" s="507" t="s">
        <v>1318</v>
      </c>
      <c r="C33" s="507" t="s">
        <v>471</v>
      </c>
      <c r="D33" s="507" t="s">
        <v>1282</v>
      </c>
      <c r="E33" s="507" t="s">
        <v>1290</v>
      </c>
      <c r="F33" s="507" t="s">
        <v>1334</v>
      </c>
      <c r="G33" s="507" t="s">
        <v>1335</v>
      </c>
      <c r="H33" s="511">
        <v>540</v>
      </c>
      <c r="I33" s="511">
        <v>3745440</v>
      </c>
      <c r="J33" s="507">
        <v>0.87504494445811176</v>
      </c>
      <c r="K33" s="507">
        <v>6936</v>
      </c>
      <c r="L33" s="511">
        <v>567</v>
      </c>
      <c r="M33" s="511">
        <v>4280283</v>
      </c>
      <c r="N33" s="507">
        <v>1</v>
      </c>
      <c r="O33" s="507">
        <v>7549</v>
      </c>
      <c r="P33" s="511">
        <v>573</v>
      </c>
      <c r="Q33" s="511">
        <v>4351362</v>
      </c>
      <c r="R33" s="528">
        <v>1.0166061449675174</v>
      </c>
      <c r="S33" s="512">
        <v>7594</v>
      </c>
    </row>
    <row r="34" spans="1:19" ht="14.45" customHeight="1" x14ac:dyDescent="0.2">
      <c r="A34" s="506" t="s">
        <v>1317</v>
      </c>
      <c r="B34" s="507" t="s">
        <v>1318</v>
      </c>
      <c r="C34" s="507" t="s">
        <v>471</v>
      </c>
      <c r="D34" s="507" t="s">
        <v>1282</v>
      </c>
      <c r="E34" s="507" t="s">
        <v>1290</v>
      </c>
      <c r="F34" s="507" t="s">
        <v>1336</v>
      </c>
      <c r="G34" s="507" t="s">
        <v>1337</v>
      </c>
      <c r="H34" s="511">
        <v>20</v>
      </c>
      <c r="I34" s="511">
        <v>71240</v>
      </c>
      <c r="J34" s="507">
        <v>0.30711132570009658</v>
      </c>
      <c r="K34" s="507">
        <v>3562</v>
      </c>
      <c r="L34" s="511">
        <v>44</v>
      </c>
      <c r="M34" s="511">
        <v>231968</v>
      </c>
      <c r="N34" s="507">
        <v>1</v>
      </c>
      <c r="O34" s="507">
        <v>5272</v>
      </c>
      <c r="P34" s="511">
        <v>20</v>
      </c>
      <c r="Q34" s="511">
        <v>106000</v>
      </c>
      <c r="R34" s="528">
        <v>0.4569595806318113</v>
      </c>
      <c r="S34" s="512">
        <v>5300</v>
      </c>
    </row>
    <row r="35" spans="1:19" ht="14.45" customHeight="1" x14ac:dyDescent="0.2">
      <c r="A35" s="506" t="s">
        <v>1317</v>
      </c>
      <c r="B35" s="507" t="s">
        <v>1318</v>
      </c>
      <c r="C35" s="507" t="s">
        <v>471</v>
      </c>
      <c r="D35" s="507" t="s">
        <v>1282</v>
      </c>
      <c r="E35" s="507" t="s">
        <v>1290</v>
      </c>
      <c r="F35" s="507" t="s">
        <v>1338</v>
      </c>
      <c r="G35" s="507" t="s">
        <v>1339</v>
      </c>
      <c r="H35" s="511">
        <v>92</v>
      </c>
      <c r="I35" s="511">
        <v>822848</v>
      </c>
      <c r="J35" s="507">
        <v>0.7376203896932797</v>
      </c>
      <c r="K35" s="507">
        <v>8944</v>
      </c>
      <c r="L35" s="511">
        <v>106</v>
      </c>
      <c r="M35" s="511">
        <v>1115544</v>
      </c>
      <c r="N35" s="507">
        <v>1</v>
      </c>
      <c r="O35" s="507">
        <v>10524</v>
      </c>
      <c r="P35" s="511">
        <v>75</v>
      </c>
      <c r="Q35" s="511">
        <v>793125</v>
      </c>
      <c r="R35" s="528">
        <v>0.71097599018953983</v>
      </c>
      <c r="S35" s="512">
        <v>10575</v>
      </c>
    </row>
    <row r="36" spans="1:19" ht="14.45" customHeight="1" x14ac:dyDescent="0.2">
      <c r="A36" s="506" t="s">
        <v>1317</v>
      </c>
      <c r="B36" s="507" t="s">
        <v>1318</v>
      </c>
      <c r="C36" s="507" t="s">
        <v>471</v>
      </c>
      <c r="D36" s="507" t="s">
        <v>1282</v>
      </c>
      <c r="E36" s="507" t="s">
        <v>1290</v>
      </c>
      <c r="F36" s="507" t="s">
        <v>1340</v>
      </c>
      <c r="G36" s="507" t="s">
        <v>1341</v>
      </c>
      <c r="H36" s="511">
        <v>9</v>
      </c>
      <c r="I36" s="511">
        <v>98433</v>
      </c>
      <c r="J36" s="507">
        <v>1.3185581096286771</v>
      </c>
      <c r="K36" s="507">
        <v>10937</v>
      </c>
      <c r="L36" s="511">
        <v>6</v>
      </c>
      <c r="M36" s="511">
        <v>74652</v>
      </c>
      <c r="N36" s="507">
        <v>1</v>
      </c>
      <c r="O36" s="507">
        <v>12442</v>
      </c>
      <c r="P36" s="511">
        <v>9</v>
      </c>
      <c r="Q36" s="511">
        <v>112545</v>
      </c>
      <c r="R36" s="528">
        <v>1.5075952419225205</v>
      </c>
      <c r="S36" s="512">
        <v>12505</v>
      </c>
    </row>
    <row r="37" spans="1:19" ht="14.45" customHeight="1" x14ac:dyDescent="0.2">
      <c r="A37" s="506" t="s">
        <v>1317</v>
      </c>
      <c r="B37" s="507" t="s">
        <v>1318</v>
      </c>
      <c r="C37" s="507" t="s">
        <v>471</v>
      </c>
      <c r="D37" s="507" t="s">
        <v>1282</v>
      </c>
      <c r="E37" s="507" t="s">
        <v>1290</v>
      </c>
      <c r="F37" s="507" t="s">
        <v>1342</v>
      </c>
      <c r="G37" s="507" t="s">
        <v>1343</v>
      </c>
      <c r="H37" s="511">
        <v>3</v>
      </c>
      <c r="I37" s="511">
        <v>3312</v>
      </c>
      <c r="J37" s="507">
        <v>0.74326750448833034</v>
      </c>
      <c r="K37" s="507">
        <v>1104</v>
      </c>
      <c r="L37" s="511">
        <v>4</v>
      </c>
      <c r="M37" s="511">
        <v>4456</v>
      </c>
      <c r="N37" s="507">
        <v>1</v>
      </c>
      <c r="O37" s="507">
        <v>1114</v>
      </c>
      <c r="P37" s="511">
        <v>7</v>
      </c>
      <c r="Q37" s="511">
        <v>7861</v>
      </c>
      <c r="R37" s="528">
        <v>1.7641382405745063</v>
      </c>
      <c r="S37" s="512">
        <v>1123</v>
      </c>
    </row>
    <row r="38" spans="1:19" ht="14.45" customHeight="1" x14ac:dyDescent="0.2">
      <c r="A38" s="506" t="s">
        <v>1317</v>
      </c>
      <c r="B38" s="507" t="s">
        <v>1318</v>
      </c>
      <c r="C38" s="507" t="s">
        <v>471</v>
      </c>
      <c r="D38" s="507" t="s">
        <v>1282</v>
      </c>
      <c r="E38" s="507" t="s">
        <v>1290</v>
      </c>
      <c r="F38" s="507" t="s">
        <v>1344</v>
      </c>
      <c r="G38" s="507" t="s">
        <v>1345</v>
      </c>
      <c r="H38" s="511">
        <v>4</v>
      </c>
      <c r="I38" s="511">
        <v>2412</v>
      </c>
      <c r="J38" s="507">
        <v>0.96634615384615385</v>
      </c>
      <c r="K38" s="507">
        <v>603</v>
      </c>
      <c r="L38" s="511">
        <v>4</v>
      </c>
      <c r="M38" s="511">
        <v>2496</v>
      </c>
      <c r="N38" s="507">
        <v>1</v>
      </c>
      <c r="O38" s="507">
        <v>624</v>
      </c>
      <c r="P38" s="511"/>
      <c r="Q38" s="511"/>
      <c r="R38" s="528"/>
      <c r="S38" s="512"/>
    </row>
    <row r="39" spans="1:19" ht="14.45" customHeight="1" x14ac:dyDescent="0.2">
      <c r="A39" s="506" t="s">
        <v>1317</v>
      </c>
      <c r="B39" s="507" t="s">
        <v>1318</v>
      </c>
      <c r="C39" s="507" t="s">
        <v>471</v>
      </c>
      <c r="D39" s="507" t="s">
        <v>1282</v>
      </c>
      <c r="E39" s="507" t="s">
        <v>1290</v>
      </c>
      <c r="F39" s="507" t="s">
        <v>1346</v>
      </c>
      <c r="G39" s="507"/>
      <c r="H39" s="511">
        <v>220</v>
      </c>
      <c r="I39" s="511">
        <v>0</v>
      </c>
      <c r="J39" s="507"/>
      <c r="K39" s="507">
        <v>0</v>
      </c>
      <c r="L39" s="511"/>
      <c r="M39" s="511"/>
      <c r="N39" s="507"/>
      <c r="O39" s="507"/>
      <c r="P39" s="511"/>
      <c r="Q39" s="511"/>
      <c r="R39" s="528"/>
      <c r="S39" s="512"/>
    </row>
    <row r="40" spans="1:19" ht="14.45" customHeight="1" x14ac:dyDescent="0.2">
      <c r="A40" s="506" t="s">
        <v>1317</v>
      </c>
      <c r="B40" s="507" t="s">
        <v>1318</v>
      </c>
      <c r="C40" s="507" t="s">
        <v>471</v>
      </c>
      <c r="D40" s="507" t="s">
        <v>1282</v>
      </c>
      <c r="E40" s="507" t="s">
        <v>1290</v>
      </c>
      <c r="F40" s="507" t="s">
        <v>1347</v>
      </c>
      <c r="G40" s="507"/>
      <c r="H40" s="511">
        <v>188</v>
      </c>
      <c r="I40" s="511">
        <v>11304816</v>
      </c>
      <c r="J40" s="507"/>
      <c r="K40" s="507">
        <v>60132</v>
      </c>
      <c r="L40" s="511"/>
      <c r="M40" s="511"/>
      <c r="N40" s="507"/>
      <c r="O40" s="507"/>
      <c r="P40" s="511"/>
      <c r="Q40" s="511"/>
      <c r="R40" s="528"/>
      <c r="S40" s="512"/>
    </row>
    <row r="41" spans="1:19" ht="14.45" customHeight="1" x14ac:dyDescent="0.2">
      <c r="A41" s="506" t="s">
        <v>1317</v>
      </c>
      <c r="B41" s="507" t="s">
        <v>1318</v>
      </c>
      <c r="C41" s="507" t="s">
        <v>471</v>
      </c>
      <c r="D41" s="507" t="s">
        <v>1282</v>
      </c>
      <c r="E41" s="507" t="s">
        <v>1290</v>
      </c>
      <c r="F41" s="507" t="s">
        <v>1348</v>
      </c>
      <c r="G41" s="507"/>
      <c r="H41" s="511">
        <v>23</v>
      </c>
      <c r="I41" s="511">
        <v>0</v>
      </c>
      <c r="J41" s="507"/>
      <c r="K41" s="507">
        <v>0</v>
      </c>
      <c r="L41" s="511"/>
      <c r="M41" s="511"/>
      <c r="N41" s="507"/>
      <c r="O41" s="507"/>
      <c r="P41" s="511"/>
      <c r="Q41" s="511"/>
      <c r="R41" s="528"/>
      <c r="S41" s="512"/>
    </row>
    <row r="42" spans="1:19" ht="14.45" customHeight="1" x14ac:dyDescent="0.2">
      <c r="A42" s="506" t="s">
        <v>1317</v>
      </c>
      <c r="B42" s="507" t="s">
        <v>1318</v>
      </c>
      <c r="C42" s="507" t="s">
        <v>471</v>
      </c>
      <c r="D42" s="507" t="s">
        <v>1282</v>
      </c>
      <c r="E42" s="507" t="s">
        <v>1290</v>
      </c>
      <c r="F42" s="507" t="s">
        <v>1349</v>
      </c>
      <c r="G42" s="507"/>
      <c r="H42" s="511">
        <v>55</v>
      </c>
      <c r="I42" s="511">
        <v>1065900</v>
      </c>
      <c r="J42" s="507"/>
      <c r="K42" s="507">
        <v>19380</v>
      </c>
      <c r="L42" s="511"/>
      <c r="M42" s="511"/>
      <c r="N42" s="507"/>
      <c r="O42" s="507"/>
      <c r="P42" s="511"/>
      <c r="Q42" s="511"/>
      <c r="R42" s="528"/>
      <c r="S42" s="512"/>
    </row>
    <row r="43" spans="1:19" ht="14.45" customHeight="1" x14ac:dyDescent="0.2">
      <c r="A43" s="506" t="s">
        <v>1317</v>
      </c>
      <c r="B43" s="507" t="s">
        <v>1318</v>
      </c>
      <c r="C43" s="507" t="s">
        <v>471</v>
      </c>
      <c r="D43" s="507" t="s">
        <v>1282</v>
      </c>
      <c r="E43" s="507" t="s">
        <v>1290</v>
      </c>
      <c r="F43" s="507" t="s">
        <v>1350</v>
      </c>
      <c r="G43" s="507" t="s">
        <v>1351</v>
      </c>
      <c r="H43" s="511"/>
      <c r="I43" s="511"/>
      <c r="J43" s="507"/>
      <c r="K43" s="507"/>
      <c r="L43" s="511">
        <v>279</v>
      </c>
      <c r="M43" s="511">
        <v>169911</v>
      </c>
      <c r="N43" s="507">
        <v>1</v>
      </c>
      <c r="O43" s="507">
        <v>609</v>
      </c>
      <c r="P43" s="511">
        <v>292</v>
      </c>
      <c r="Q43" s="511">
        <v>178704</v>
      </c>
      <c r="R43" s="528">
        <v>1.0517506223846602</v>
      </c>
      <c r="S43" s="512">
        <v>612</v>
      </c>
    </row>
    <row r="44" spans="1:19" ht="14.45" customHeight="1" x14ac:dyDescent="0.2">
      <c r="A44" s="506" t="s">
        <v>1317</v>
      </c>
      <c r="B44" s="507" t="s">
        <v>1318</v>
      </c>
      <c r="C44" s="507" t="s">
        <v>471</v>
      </c>
      <c r="D44" s="507" t="s">
        <v>1282</v>
      </c>
      <c r="E44" s="507" t="s">
        <v>1290</v>
      </c>
      <c r="F44" s="507" t="s">
        <v>1352</v>
      </c>
      <c r="G44" s="507" t="s">
        <v>1353</v>
      </c>
      <c r="H44" s="511"/>
      <c r="I44" s="511"/>
      <c r="J44" s="507"/>
      <c r="K44" s="507"/>
      <c r="L44" s="511">
        <v>214</v>
      </c>
      <c r="M44" s="511">
        <v>958720</v>
      </c>
      <c r="N44" s="507">
        <v>1</v>
      </c>
      <c r="O44" s="507">
        <v>4480</v>
      </c>
      <c r="P44" s="511">
        <v>188</v>
      </c>
      <c r="Q44" s="511">
        <v>843556</v>
      </c>
      <c r="R44" s="528">
        <v>0.87987733644859811</v>
      </c>
      <c r="S44" s="512">
        <v>4487</v>
      </c>
    </row>
    <row r="45" spans="1:19" ht="14.45" customHeight="1" x14ac:dyDescent="0.2">
      <c r="A45" s="506" t="s">
        <v>1317</v>
      </c>
      <c r="B45" s="507" t="s">
        <v>1318</v>
      </c>
      <c r="C45" s="507" t="s">
        <v>471</v>
      </c>
      <c r="D45" s="507" t="s">
        <v>1282</v>
      </c>
      <c r="E45" s="507" t="s">
        <v>1290</v>
      </c>
      <c r="F45" s="507" t="s">
        <v>1354</v>
      </c>
      <c r="G45" s="507" t="s">
        <v>1355</v>
      </c>
      <c r="H45" s="511"/>
      <c r="I45" s="511"/>
      <c r="J45" s="507"/>
      <c r="K45" s="507"/>
      <c r="L45" s="511">
        <v>1348</v>
      </c>
      <c r="M45" s="511">
        <v>1491716</v>
      </c>
      <c r="N45" s="507">
        <v>1</v>
      </c>
      <c r="O45" s="507">
        <v>1106.6142433234422</v>
      </c>
      <c r="P45" s="511">
        <v>1359</v>
      </c>
      <c r="Q45" s="511">
        <v>1508490</v>
      </c>
      <c r="R45" s="528">
        <v>1.011244767770809</v>
      </c>
      <c r="S45" s="512">
        <v>1110</v>
      </c>
    </row>
    <row r="46" spans="1:19" ht="14.45" customHeight="1" x14ac:dyDescent="0.2">
      <c r="A46" s="506" t="s">
        <v>1317</v>
      </c>
      <c r="B46" s="507" t="s">
        <v>1318</v>
      </c>
      <c r="C46" s="507" t="s">
        <v>471</v>
      </c>
      <c r="D46" s="507" t="s">
        <v>1282</v>
      </c>
      <c r="E46" s="507" t="s">
        <v>1290</v>
      </c>
      <c r="F46" s="507" t="s">
        <v>1356</v>
      </c>
      <c r="G46" s="507" t="s">
        <v>1357</v>
      </c>
      <c r="H46" s="511"/>
      <c r="I46" s="511"/>
      <c r="J46" s="507"/>
      <c r="K46" s="507"/>
      <c r="L46" s="511">
        <v>638</v>
      </c>
      <c r="M46" s="511">
        <v>4740340</v>
      </c>
      <c r="N46" s="507">
        <v>1</v>
      </c>
      <c r="O46" s="507">
        <v>7430</v>
      </c>
      <c r="P46" s="511">
        <v>585</v>
      </c>
      <c r="Q46" s="511">
        <v>4356495</v>
      </c>
      <c r="R46" s="528">
        <v>0.91902585046642227</v>
      </c>
      <c r="S46" s="512">
        <v>7447</v>
      </c>
    </row>
    <row r="47" spans="1:19" ht="14.45" customHeight="1" x14ac:dyDescent="0.2">
      <c r="A47" s="506" t="s">
        <v>1317</v>
      </c>
      <c r="B47" s="507" t="s">
        <v>1318</v>
      </c>
      <c r="C47" s="507" t="s">
        <v>471</v>
      </c>
      <c r="D47" s="507" t="s">
        <v>1282</v>
      </c>
      <c r="E47" s="507" t="s">
        <v>1290</v>
      </c>
      <c r="F47" s="507" t="s">
        <v>1358</v>
      </c>
      <c r="G47" s="507" t="s">
        <v>1359</v>
      </c>
      <c r="H47" s="511"/>
      <c r="I47" s="511"/>
      <c r="J47" s="507"/>
      <c r="K47" s="507"/>
      <c r="L47" s="511">
        <v>661</v>
      </c>
      <c r="M47" s="511">
        <v>2534935</v>
      </c>
      <c r="N47" s="507">
        <v>1</v>
      </c>
      <c r="O47" s="507">
        <v>3835</v>
      </c>
      <c r="P47" s="511">
        <v>135</v>
      </c>
      <c r="Q47" s="511">
        <v>518265</v>
      </c>
      <c r="R47" s="528">
        <v>0.20444902926505018</v>
      </c>
      <c r="S47" s="512">
        <v>3839</v>
      </c>
    </row>
    <row r="48" spans="1:19" ht="14.45" customHeight="1" x14ac:dyDescent="0.2">
      <c r="A48" s="506" t="s">
        <v>1317</v>
      </c>
      <c r="B48" s="507" t="s">
        <v>1318</v>
      </c>
      <c r="C48" s="507" t="s">
        <v>471</v>
      </c>
      <c r="D48" s="507" t="s">
        <v>1282</v>
      </c>
      <c r="E48" s="507" t="s">
        <v>1290</v>
      </c>
      <c r="F48" s="507" t="s">
        <v>1360</v>
      </c>
      <c r="G48" s="507" t="s">
        <v>1361</v>
      </c>
      <c r="H48" s="511"/>
      <c r="I48" s="511"/>
      <c r="J48" s="507"/>
      <c r="K48" s="507"/>
      <c r="L48" s="511">
        <v>426</v>
      </c>
      <c r="M48" s="511">
        <v>1020625</v>
      </c>
      <c r="N48" s="507">
        <v>1</v>
      </c>
      <c r="O48" s="507">
        <v>2395.8333333333335</v>
      </c>
      <c r="P48" s="511">
        <v>733</v>
      </c>
      <c r="Q48" s="511">
        <v>1758467</v>
      </c>
      <c r="R48" s="528">
        <v>1.7229315370483773</v>
      </c>
      <c r="S48" s="512">
        <v>2399</v>
      </c>
    </row>
    <row r="49" spans="1:19" ht="14.45" customHeight="1" x14ac:dyDescent="0.2">
      <c r="A49" s="506" t="s">
        <v>1317</v>
      </c>
      <c r="B49" s="507" t="s">
        <v>1318</v>
      </c>
      <c r="C49" s="507" t="s">
        <v>471</v>
      </c>
      <c r="D49" s="507" t="s">
        <v>1282</v>
      </c>
      <c r="E49" s="507" t="s">
        <v>1290</v>
      </c>
      <c r="F49" s="507" t="s">
        <v>1362</v>
      </c>
      <c r="G49" s="507" t="s">
        <v>1363</v>
      </c>
      <c r="H49" s="511"/>
      <c r="I49" s="511"/>
      <c r="J49" s="507"/>
      <c r="K49" s="507"/>
      <c r="L49" s="511">
        <v>25</v>
      </c>
      <c r="M49" s="511">
        <v>887475</v>
      </c>
      <c r="N49" s="507">
        <v>1</v>
      </c>
      <c r="O49" s="507">
        <v>35499</v>
      </c>
      <c r="P49" s="511">
        <v>16</v>
      </c>
      <c r="Q49" s="511">
        <v>568704</v>
      </c>
      <c r="R49" s="528">
        <v>0.64081129045888618</v>
      </c>
      <c r="S49" s="512">
        <v>35544</v>
      </c>
    </row>
    <row r="50" spans="1:19" ht="14.45" customHeight="1" x14ac:dyDescent="0.2">
      <c r="A50" s="506" t="s">
        <v>1317</v>
      </c>
      <c r="B50" s="507" t="s">
        <v>1318</v>
      </c>
      <c r="C50" s="507" t="s">
        <v>471</v>
      </c>
      <c r="D50" s="507" t="s">
        <v>1282</v>
      </c>
      <c r="E50" s="507" t="s">
        <v>1290</v>
      </c>
      <c r="F50" s="507" t="s">
        <v>1364</v>
      </c>
      <c r="G50" s="507" t="s">
        <v>1365</v>
      </c>
      <c r="H50" s="511"/>
      <c r="I50" s="511"/>
      <c r="J50" s="507"/>
      <c r="K50" s="507"/>
      <c r="L50" s="511">
        <v>24</v>
      </c>
      <c r="M50" s="511">
        <v>211344</v>
      </c>
      <c r="N50" s="507">
        <v>1</v>
      </c>
      <c r="O50" s="507">
        <v>8806</v>
      </c>
      <c r="P50" s="511">
        <v>12</v>
      </c>
      <c r="Q50" s="511">
        <v>105756</v>
      </c>
      <c r="R50" s="528">
        <v>0.50039745627980925</v>
      </c>
      <c r="S50" s="512">
        <v>8813</v>
      </c>
    </row>
    <row r="51" spans="1:19" ht="14.45" customHeight="1" x14ac:dyDescent="0.2">
      <c r="A51" s="506" t="s">
        <v>1317</v>
      </c>
      <c r="B51" s="507" t="s">
        <v>1318</v>
      </c>
      <c r="C51" s="507" t="s">
        <v>471</v>
      </c>
      <c r="D51" s="507" t="s">
        <v>1282</v>
      </c>
      <c r="E51" s="507" t="s">
        <v>1290</v>
      </c>
      <c r="F51" s="507" t="s">
        <v>1366</v>
      </c>
      <c r="G51" s="507" t="s">
        <v>1367</v>
      </c>
      <c r="H51" s="511"/>
      <c r="I51" s="511"/>
      <c r="J51" s="507"/>
      <c r="K51" s="507"/>
      <c r="L51" s="511">
        <v>35</v>
      </c>
      <c r="M51" s="511">
        <v>350000</v>
      </c>
      <c r="N51" s="507">
        <v>1</v>
      </c>
      <c r="O51" s="507">
        <v>10000</v>
      </c>
      <c r="P51" s="511">
        <v>65</v>
      </c>
      <c r="Q51" s="511">
        <v>650000</v>
      </c>
      <c r="R51" s="528">
        <v>1.8571428571428572</v>
      </c>
      <c r="S51" s="512">
        <v>10000</v>
      </c>
    </row>
    <row r="52" spans="1:19" ht="14.45" customHeight="1" x14ac:dyDescent="0.2">
      <c r="A52" s="506" t="s">
        <v>1317</v>
      </c>
      <c r="B52" s="507" t="s">
        <v>1318</v>
      </c>
      <c r="C52" s="507" t="s">
        <v>471</v>
      </c>
      <c r="D52" s="507" t="s">
        <v>1282</v>
      </c>
      <c r="E52" s="507" t="s">
        <v>1290</v>
      </c>
      <c r="F52" s="507" t="s">
        <v>1368</v>
      </c>
      <c r="G52" s="507" t="s">
        <v>1369</v>
      </c>
      <c r="H52" s="511"/>
      <c r="I52" s="511"/>
      <c r="J52" s="507"/>
      <c r="K52" s="507"/>
      <c r="L52" s="511">
        <v>350</v>
      </c>
      <c r="M52" s="511">
        <v>3768333.3499999996</v>
      </c>
      <c r="N52" s="507">
        <v>1</v>
      </c>
      <c r="O52" s="507">
        <v>10766.666714285713</v>
      </c>
      <c r="P52" s="511">
        <v>369</v>
      </c>
      <c r="Q52" s="511">
        <v>3972900.0299999993</v>
      </c>
      <c r="R52" s="528">
        <v>1.0542857175838756</v>
      </c>
      <c r="S52" s="512">
        <v>10766.666747967478</v>
      </c>
    </row>
    <row r="53" spans="1:19" ht="14.45" customHeight="1" x14ac:dyDescent="0.2">
      <c r="A53" s="506" t="s">
        <v>1317</v>
      </c>
      <c r="B53" s="507" t="s">
        <v>1318</v>
      </c>
      <c r="C53" s="507" t="s">
        <v>471</v>
      </c>
      <c r="D53" s="507" t="s">
        <v>1282</v>
      </c>
      <c r="E53" s="507" t="s">
        <v>1290</v>
      </c>
      <c r="F53" s="507" t="s">
        <v>1370</v>
      </c>
      <c r="G53" s="507" t="s">
        <v>1371</v>
      </c>
      <c r="H53" s="511"/>
      <c r="I53" s="511"/>
      <c r="J53" s="507"/>
      <c r="K53" s="507"/>
      <c r="L53" s="511">
        <v>177</v>
      </c>
      <c r="M53" s="511">
        <v>1475000.0000000002</v>
      </c>
      <c r="N53" s="507">
        <v>1</v>
      </c>
      <c r="O53" s="507">
        <v>8333.3333333333339</v>
      </c>
      <c r="P53" s="511">
        <v>177</v>
      </c>
      <c r="Q53" s="511">
        <v>1474999.9900000005</v>
      </c>
      <c r="R53" s="528">
        <v>0.99999999322033917</v>
      </c>
      <c r="S53" s="512">
        <v>8333.3332768361615</v>
      </c>
    </row>
    <row r="54" spans="1:19" ht="14.45" customHeight="1" x14ac:dyDescent="0.2">
      <c r="A54" s="506" t="s">
        <v>1317</v>
      </c>
      <c r="B54" s="507" t="s">
        <v>1318</v>
      </c>
      <c r="C54" s="507" t="s">
        <v>471</v>
      </c>
      <c r="D54" s="507" t="s">
        <v>1282</v>
      </c>
      <c r="E54" s="507" t="s">
        <v>1290</v>
      </c>
      <c r="F54" s="507" t="s">
        <v>1315</v>
      </c>
      <c r="G54" s="507" t="s">
        <v>1316</v>
      </c>
      <c r="H54" s="511"/>
      <c r="I54" s="511"/>
      <c r="J54" s="507"/>
      <c r="K54" s="507"/>
      <c r="L54" s="511">
        <v>367</v>
      </c>
      <c r="M54" s="511">
        <v>0</v>
      </c>
      <c r="N54" s="507"/>
      <c r="O54" s="507">
        <v>0</v>
      </c>
      <c r="P54" s="511">
        <v>530</v>
      </c>
      <c r="Q54" s="511">
        <v>0</v>
      </c>
      <c r="R54" s="528"/>
      <c r="S54" s="512">
        <v>0</v>
      </c>
    </row>
    <row r="55" spans="1:19" ht="14.45" customHeight="1" x14ac:dyDescent="0.2">
      <c r="A55" s="506" t="s">
        <v>1317</v>
      </c>
      <c r="B55" s="507" t="s">
        <v>1318</v>
      </c>
      <c r="C55" s="507" t="s">
        <v>471</v>
      </c>
      <c r="D55" s="507" t="s">
        <v>1282</v>
      </c>
      <c r="E55" s="507" t="s">
        <v>1290</v>
      </c>
      <c r="F55" s="507" t="s">
        <v>1372</v>
      </c>
      <c r="G55" s="507" t="s">
        <v>1373</v>
      </c>
      <c r="H55" s="511"/>
      <c r="I55" s="511"/>
      <c r="J55" s="507"/>
      <c r="K55" s="507"/>
      <c r="L55" s="511">
        <v>51</v>
      </c>
      <c r="M55" s="511">
        <v>420750</v>
      </c>
      <c r="N55" s="507">
        <v>1</v>
      </c>
      <c r="O55" s="507">
        <v>8250</v>
      </c>
      <c r="P55" s="511">
        <v>251</v>
      </c>
      <c r="Q55" s="511">
        <v>2070750</v>
      </c>
      <c r="R55" s="528">
        <v>4.9215686274509807</v>
      </c>
      <c r="S55" s="512">
        <v>8250</v>
      </c>
    </row>
    <row r="56" spans="1:19" ht="14.45" customHeight="1" x14ac:dyDescent="0.2">
      <c r="A56" s="506" t="s">
        <v>1317</v>
      </c>
      <c r="B56" s="507" t="s">
        <v>1318</v>
      </c>
      <c r="C56" s="507" t="s">
        <v>471</v>
      </c>
      <c r="D56" s="507" t="s">
        <v>1282</v>
      </c>
      <c r="E56" s="507" t="s">
        <v>1290</v>
      </c>
      <c r="F56" s="507" t="s">
        <v>1374</v>
      </c>
      <c r="G56" s="507" t="s">
        <v>1375</v>
      </c>
      <c r="H56" s="511"/>
      <c r="I56" s="511"/>
      <c r="J56" s="507"/>
      <c r="K56" s="507"/>
      <c r="L56" s="511">
        <v>34</v>
      </c>
      <c r="M56" s="511">
        <v>0</v>
      </c>
      <c r="N56" s="507"/>
      <c r="O56" s="507">
        <v>0</v>
      </c>
      <c r="P56" s="511">
        <v>40</v>
      </c>
      <c r="Q56" s="511">
        <v>0</v>
      </c>
      <c r="R56" s="528"/>
      <c r="S56" s="512">
        <v>0</v>
      </c>
    </row>
    <row r="57" spans="1:19" ht="14.45" customHeight="1" x14ac:dyDescent="0.2">
      <c r="A57" s="506" t="s">
        <v>1317</v>
      </c>
      <c r="B57" s="507" t="s">
        <v>1318</v>
      </c>
      <c r="C57" s="507" t="s">
        <v>471</v>
      </c>
      <c r="D57" s="507" t="s">
        <v>1282</v>
      </c>
      <c r="E57" s="507" t="s">
        <v>1290</v>
      </c>
      <c r="F57" s="507" t="s">
        <v>1376</v>
      </c>
      <c r="G57" s="507" t="s">
        <v>1377</v>
      </c>
      <c r="H57" s="511"/>
      <c r="I57" s="511"/>
      <c r="J57" s="507"/>
      <c r="K57" s="507"/>
      <c r="L57" s="511">
        <v>0</v>
      </c>
      <c r="M57" s="511">
        <v>0</v>
      </c>
      <c r="N57" s="507"/>
      <c r="O57" s="507"/>
      <c r="P57" s="511"/>
      <c r="Q57" s="511"/>
      <c r="R57" s="528"/>
      <c r="S57" s="512"/>
    </row>
    <row r="58" spans="1:19" ht="14.45" customHeight="1" x14ac:dyDescent="0.2">
      <c r="A58" s="506" t="s">
        <v>1317</v>
      </c>
      <c r="B58" s="507" t="s">
        <v>1318</v>
      </c>
      <c r="C58" s="507" t="s">
        <v>471</v>
      </c>
      <c r="D58" s="507" t="s">
        <v>1282</v>
      </c>
      <c r="E58" s="507" t="s">
        <v>1290</v>
      </c>
      <c r="F58" s="507" t="s">
        <v>1378</v>
      </c>
      <c r="G58" s="507" t="s">
        <v>1379</v>
      </c>
      <c r="H58" s="511"/>
      <c r="I58" s="511"/>
      <c r="J58" s="507"/>
      <c r="K58" s="507"/>
      <c r="L58" s="511">
        <v>39</v>
      </c>
      <c r="M58" s="511">
        <v>1191666.7000000004</v>
      </c>
      <c r="N58" s="507">
        <v>1</v>
      </c>
      <c r="O58" s="507">
        <v>30555.55641025642</v>
      </c>
      <c r="P58" s="511">
        <v>41</v>
      </c>
      <c r="Q58" s="511">
        <v>1252777.81</v>
      </c>
      <c r="R58" s="528">
        <v>1.0512820489151871</v>
      </c>
      <c r="S58" s="512">
        <v>30555.556341463416</v>
      </c>
    </row>
    <row r="59" spans="1:19" ht="14.45" customHeight="1" x14ac:dyDescent="0.2">
      <c r="A59" s="506" t="s">
        <v>1317</v>
      </c>
      <c r="B59" s="507" t="s">
        <v>1318</v>
      </c>
      <c r="C59" s="507" t="s">
        <v>471</v>
      </c>
      <c r="D59" s="507" t="s">
        <v>1282</v>
      </c>
      <c r="E59" s="507" t="s">
        <v>1290</v>
      </c>
      <c r="F59" s="507" t="s">
        <v>1380</v>
      </c>
      <c r="G59" s="507" t="s">
        <v>1381</v>
      </c>
      <c r="H59" s="511"/>
      <c r="I59" s="511"/>
      <c r="J59" s="507"/>
      <c r="K59" s="507"/>
      <c r="L59" s="511">
        <v>56</v>
      </c>
      <c r="M59" s="511">
        <v>238560</v>
      </c>
      <c r="N59" s="507">
        <v>1</v>
      </c>
      <c r="O59" s="507">
        <v>4260</v>
      </c>
      <c r="P59" s="511">
        <v>30</v>
      </c>
      <c r="Q59" s="511">
        <v>127800</v>
      </c>
      <c r="R59" s="528">
        <v>0.5357142857142857</v>
      </c>
      <c r="S59" s="512">
        <v>4260</v>
      </c>
    </row>
    <row r="60" spans="1:19" ht="14.45" customHeight="1" x14ac:dyDescent="0.2">
      <c r="A60" s="506" t="s">
        <v>1317</v>
      </c>
      <c r="B60" s="507" t="s">
        <v>1318</v>
      </c>
      <c r="C60" s="507" t="s">
        <v>471</v>
      </c>
      <c r="D60" s="507" t="s">
        <v>1282</v>
      </c>
      <c r="E60" s="507" t="s">
        <v>1290</v>
      </c>
      <c r="F60" s="507" t="s">
        <v>1382</v>
      </c>
      <c r="G60" s="507" t="s">
        <v>1383</v>
      </c>
      <c r="H60" s="511"/>
      <c r="I60" s="511"/>
      <c r="J60" s="507"/>
      <c r="K60" s="507"/>
      <c r="L60" s="511">
        <v>29</v>
      </c>
      <c r="M60" s="511">
        <v>154344.44</v>
      </c>
      <c r="N60" s="507">
        <v>1</v>
      </c>
      <c r="O60" s="507">
        <v>5322.2220689655169</v>
      </c>
      <c r="P60" s="511">
        <v>29</v>
      </c>
      <c r="Q60" s="511">
        <v>154344.43</v>
      </c>
      <c r="R60" s="528">
        <v>0.9999999352098462</v>
      </c>
      <c r="S60" s="512">
        <v>5322.2217241379312</v>
      </c>
    </row>
    <row r="61" spans="1:19" ht="14.45" customHeight="1" x14ac:dyDescent="0.2">
      <c r="A61" s="506" t="s">
        <v>1317</v>
      </c>
      <c r="B61" s="507" t="s">
        <v>1318</v>
      </c>
      <c r="C61" s="507" t="s">
        <v>471</v>
      </c>
      <c r="D61" s="507" t="s">
        <v>1282</v>
      </c>
      <c r="E61" s="507" t="s">
        <v>1290</v>
      </c>
      <c r="F61" s="507" t="s">
        <v>1384</v>
      </c>
      <c r="G61" s="507" t="s">
        <v>1385</v>
      </c>
      <c r="H61" s="511"/>
      <c r="I61" s="511"/>
      <c r="J61" s="507"/>
      <c r="K61" s="507"/>
      <c r="L61" s="511">
        <v>192</v>
      </c>
      <c r="M61" s="511">
        <v>8448000</v>
      </c>
      <c r="N61" s="507">
        <v>1</v>
      </c>
      <c r="O61" s="507">
        <v>44000</v>
      </c>
      <c r="P61" s="511">
        <v>242</v>
      </c>
      <c r="Q61" s="511">
        <v>10648000</v>
      </c>
      <c r="R61" s="528">
        <v>1.2604166666666667</v>
      </c>
      <c r="S61" s="512">
        <v>44000</v>
      </c>
    </row>
    <row r="62" spans="1:19" ht="14.45" customHeight="1" x14ac:dyDescent="0.2">
      <c r="A62" s="506" t="s">
        <v>1317</v>
      </c>
      <c r="B62" s="507" t="s">
        <v>1318</v>
      </c>
      <c r="C62" s="507" t="s">
        <v>471</v>
      </c>
      <c r="D62" s="507" t="s">
        <v>1282</v>
      </c>
      <c r="E62" s="507" t="s">
        <v>1290</v>
      </c>
      <c r="F62" s="507" t="s">
        <v>1386</v>
      </c>
      <c r="G62" s="507" t="s">
        <v>1387</v>
      </c>
      <c r="H62" s="511"/>
      <c r="I62" s="511"/>
      <c r="J62" s="507"/>
      <c r="K62" s="507"/>
      <c r="L62" s="511"/>
      <c r="M62" s="511"/>
      <c r="N62" s="507"/>
      <c r="O62" s="507"/>
      <c r="P62" s="511">
        <v>2</v>
      </c>
      <c r="Q62" s="511">
        <v>79594</v>
      </c>
      <c r="R62" s="528"/>
      <c r="S62" s="512">
        <v>39797</v>
      </c>
    </row>
    <row r="63" spans="1:19" ht="14.45" customHeight="1" x14ac:dyDescent="0.2">
      <c r="A63" s="506" t="s">
        <v>1317</v>
      </c>
      <c r="B63" s="507" t="s">
        <v>1318</v>
      </c>
      <c r="C63" s="507" t="s">
        <v>471</v>
      </c>
      <c r="D63" s="507" t="s">
        <v>1282</v>
      </c>
      <c r="E63" s="507" t="s">
        <v>1290</v>
      </c>
      <c r="F63" s="507" t="s">
        <v>1388</v>
      </c>
      <c r="G63" s="507"/>
      <c r="H63" s="511"/>
      <c r="I63" s="511"/>
      <c r="J63" s="507"/>
      <c r="K63" s="507"/>
      <c r="L63" s="511"/>
      <c r="M63" s="511"/>
      <c r="N63" s="507"/>
      <c r="O63" s="507"/>
      <c r="P63" s="511">
        <v>1</v>
      </c>
      <c r="Q63" s="511">
        <v>31867</v>
      </c>
      <c r="R63" s="528"/>
      <c r="S63" s="512">
        <v>31867</v>
      </c>
    </row>
    <row r="64" spans="1:19" ht="14.45" customHeight="1" thickBot="1" x14ac:dyDescent="0.25">
      <c r="A64" s="513" t="s">
        <v>1317</v>
      </c>
      <c r="B64" s="514" t="s">
        <v>1318</v>
      </c>
      <c r="C64" s="514" t="s">
        <v>471</v>
      </c>
      <c r="D64" s="514" t="s">
        <v>1282</v>
      </c>
      <c r="E64" s="514" t="s">
        <v>1290</v>
      </c>
      <c r="F64" s="514" t="s">
        <v>1389</v>
      </c>
      <c r="G64" s="514" t="s">
        <v>1390</v>
      </c>
      <c r="H64" s="518"/>
      <c r="I64" s="518"/>
      <c r="J64" s="514"/>
      <c r="K64" s="514"/>
      <c r="L64" s="518">
        <v>1</v>
      </c>
      <c r="M64" s="518">
        <v>8600</v>
      </c>
      <c r="N64" s="514">
        <v>1</v>
      </c>
      <c r="O64" s="514">
        <v>8600</v>
      </c>
      <c r="P64" s="518"/>
      <c r="Q64" s="518"/>
      <c r="R64" s="530"/>
      <c r="S64" s="519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86EDCD7-C1CD-45E6-B251-4FC7C31EF7A8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1153359</v>
      </c>
      <c r="C3" s="222">
        <f t="shared" ref="C3:R3" si="0">SUBTOTAL(9,C6:C1048576)</f>
        <v>63.143874878520684</v>
      </c>
      <c r="D3" s="222">
        <f t="shared" si="0"/>
        <v>545042.33000000007</v>
      </c>
      <c r="E3" s="222">
        <f t="shared" si="0"/>
        <v>11</v>
      </c>
      <c r="F3" s="222">
        <f t="shared" si="0"/>
        <v>577647.67000000004</v>
      </c>
      <c r="G3" s="225">
        <f>IF(D3&lt;&gt;0,F3/D3,"")</f>
        <v>1.0598216655943034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0"/>
      <c r="B5" s="601">
        <v>2015</v>
      </c>
      <c r="C5" s="602"/>
      <c r="D5" s="602">
        <v>2018</v>
      </c>
      <c r="E5" s="602"/>
      <c r="F5" s="602">
        <v>2019</v>
      </c>
      <c r="G5" s="640" t="s">
        <v>2</v>
      </c>
      <c r="H5" s="601">
        <v>2015</v>
      </c>
      <c r="I5" s="602"/>
      <c r="J5" s="602">
        <v>2018</v>
      </c>
      <c r="K5" s="602"/>
      <c r="L5" s="602">
        <v>2019</v>
      </c>
      <c r="M5" s="640" t="s">
        <v>2</v>
      </c>
      <c r="N5" s="601">
        <v>2015</v>
      </c>
      <c r="O5" s="602"/>
      <c r="P5" s="602">
        <v>2018</v>
      </c>
      <c r="Q5" s="602"/>
      <c r="R5" s="602">
        <v>2019</v>
      </c>
      <c r="S5" s="640" t="s">
        <v>2</v>
      </c>
    </row>
    <row r="6" spans="1:19" ht="14.45" customHeight="1" x14ac:dyDescent="0.2">
      <c r="A6" s="590" t="s">
        <v>1393</v>
      </c>
      <c r="B6" s="622">
        <v>11017</v>
      </c>
      <c r="C6" s="566"/>
      <c r="D6" s="622"/>
      <c r="E6" s="566"/>
      <c r="F6" s="622"/>
      <c r="G6" s="571"/>
      <c r="H6" s="622"/>
      <c r="I6" s="566"/>
      <c r="J6" s="622"/>
      <c r="K6" s="566"/>
      <c r="L6" s="622"/>
      <c r="M6" s="571"/>
      <c r="N6" s="622"/>
      <c r="O6" s="566"/>
      <c r="P6" s="622"/>
      <c r="Q6" s="566"/>
      <c r="R6" s="622"/>
      <c r="S6" s="122"/>
    </row>
    <row r="7" spans="1:19" ht="14.45" customHeight="1" x14ac:dyDescent="0.2">
      <c r="A7" s="591" t="s">
        <v>1394</v>
      </c>
      <c r="B7" s="624"/>
      <c r="C7" s="507"/>
      <c r="D7" s="624"/>
      <c r="E7" s="507"/>
      <c r="F7" s="624">
        <v>5951</v>
      </c>
      <c r="G7" s="528"/>
      <c r="H7" s="624"/>
      <c r="I7" s="507"/>
      <c r="J7" s="624"/>
      <c r="K7" s="507"/>
      <c r="L7" s="624"/>
      <c r="M7" s="528"/>
      <c r="N7" s="624"/>
      <c r="O7" s="507"/>
      <c r="P7" s="624"/>
      <c r="Q7" s="507"/>
      <c r="R7" s="624"/>
      <c r="S7" s="529"/>
    </row>
    <row r="8" spans="1:19" ht="14.45" customHeight="1" x14ac:dyDescent="0.2">
      <c r="A8" s="591" t="s">
        <v>1395</v>
      </c>
      <c r="B8" s="624">
        <v>64483</v>
      </c>
      <c r="C8" s="507">
        <v>11.368653032440056</v>
      </c>
      <c r="D8" s="624">
        <v>5672</v>
      </c>
      <c r="E8" s="507">
        <v>1</v>
      </c>
      <c r="F8" s="624">
        <v>4587</v>
      </c>
      <c r="G8" s="528">
        <v>0.80870944992947813</v>
      </c>
      <c r="H8" s="624"/>
      <c r="I8" s="507"/>
      <c r="J8" s="624"/>
      <c r="K8" s="507"/>
      <c r="L8" s="624"/>
      <c r="M8" s="528"/>
      <c r="N8" s="624"/>
      <c r="O8" s="507"/>
      <c r="P8" s="624"/>
      <c r="Q8" s="507"/>
      <c r="R8" s="624"/>
      <c r="S8" s="529"/>
    </row>
    <row r="9" spans="1:19" ht="14.45" customHeight="1" x14ac:dyDescent="0.2">
      <c r="A9" s="591" t="s">
        <v>1396</v>
      </c>
      <c r="B9" s="624">
        <v>60483</v>
      </c>
      <c r="C9" s="507">
        <v>39.739159001314057</v>
      </c>
      <c r="D9" s="624">
        <v>1522</v>
      </c>
      <c r="E9" s="507">
        <v>1</v>
      </c>
      <c r="F9" s="624">
        <v>45529</v>
      </c>
      <c r="G9" s="528">
        <v>29.913929040735873</v>
      </c>
      <c r="H9" s="624"/>
      <c r="I9" s="507"/>
      <c r="J9" s="624"/>
      <c r="K9" s="507"/>
      <c r="L9" s="624"/>
      <c r="M9" s="528"/>
      <c r="N9" s="624"/>
      <c r="O9" s="507"/>
      <c r="P9" s="624"/>
      <c r="Q9" s="507"/>
      <c r="R9" s="624"/>
      <c r="S9" s="529"/>
    </row>
    <row r="10" spans="1:19" ht="14.45" customHeight="1" x14ac:dyDescent="0.2">
      <c r="A10" s="591" t="s">
        <v>1397</v>
      </c>
      <c r="B10" s="624"/>
      <c r="C10" s="507"/>
      <c r="D10" s="624">
        <v>2483</v>
      </c>
      <c r="E10" s="507">
        <v>1</v>
      </c>
      <c r="F10" s="624"/>
      <c r="G10" s="528"/>
      <c r="H10" s="624"/>
      <c r="I10" s="507"/>
      <c r="J10" s="624"/>
      <c r="K10" s="507"/>
      <c r="L10" s="624"/>
      <c r="M10" s="528"/>
      <c r="N10" s="624"/>
      <c r="O10" s="507"/>
      <c r="P10" s="624"/>
      <c r="Q10" s="507"/>
      <c r="R10" s="624"/>
      <c r="S10" s="529"/>
    </row>
    <row r="11" spans="1:19" ht="14.45" customHeight="1" x14ac:dyDescent="0.2">
      <c r="A11" s="591" t="s">
        <v>1398</v>
      </c>
      <c r="B11" s="624">
        <v>178266</v>
      </c>
      <c r="C11" s="507">
        <v>3.0725632063891166</v>
      </c>
      <c r="D11" s="624">
        <v>58018.66</v>
      </c>
      <c r="E11" s="507">
        <v>1</v>
      </c>
      <c r="F11" s="624">
        <v>52646</v>
      </c>
      <c r="G11" s="528">
        <v>0.90739772342208513</v>
      </c>
      <c r="H11" s="624"/>
      <c r="I11" s="507"/>
      <c r="J11" s="624"/>
      <c r="K11" s="507"/>
      <c r="L11" s="624"/>
      <c r="M11" s="528"/>
      <c r="N11" s="624"/>
      <c r="O11" s="507"/>
      <c r="P11" s="624"/>
      <c r="Q11" s="507"/>
      <c r="R11" s="624"/>
      <c r="S11" s="529"/>
    </row>
    <row r="12" spans="1:19" ht="14.45" customHeight="1" x14ac:dyDescent="0.2">
      <c r="A12" s="591" t="s">
        <v>1399</v>
      </c>
      <c r="B12" s="624">
        <v>495941</v>
      </c>
      <c r="C12" s="507">
        <v>1.6979745136573108</v>
      </c>
      <c r="D12" s="624">
        <v>292078</v>
      </c>
      <c r="E12" s="507">
        <v>1</v>
      </c>
      <c r="F12" s="624">
        <v>170809</v>
      </c>
      <c r="G12" s="528">
        <v>0.58480611343545219</v>
      </c>
      <c r="H12" s="624"/>
      <c r="I12" s="507"/>
      <c r="J12" s="624"/>
      <c r="K12" s="507"/>
      <c r="L12" s="624"/>
      <c r="M12" s="528"/>
      <c r="N12" s="624"/>
      <c r="O12" s="507"/>
      <c r="P12" s="624"/>
      <c r="Q12" s="507"/>
      <c r="R12" s="624"/>
      <c r="S12" s="529"/>
    </row>
    <row r="13" spans="1:19" ht="14.45" customHeight="1" x14ac:dyDescent="0.2">
      <c r="A13" s="591" t="s">
        <v>1400</v>
      </c>
      <c r="B13" s="624">
        <v>235149</v>
      </c>
      <c r="C13" s="507">
        <v>3.1292284353125916</v>
      </c>
      <c r="D13" s="624">
        <v>75146</v>
      </c>
      <c r="E13" s="507">
        <v>1</v>
      </c>
      <c r="F13" s="624">
        <v>163519.67000000001</v>
      </c>
      <c r="G13" s="528">
        <v>2.1760262688632794</v>
      </c>
      <c r="H13" s="624"/>
      <c r="I13" s="507"/>
      <c r="J13" s="624"/>
      <c r="K13" s="507"/>
      <c r="L13" s="624"/>
      <c r="M13" s="528"/>
      <c r="N13" s="624"/>
      <c r="O13" s="507"/>
      <c r="P13" s="624"/>
      <c r="Q13" s="507"/>
      <c r="R13" s="624"/>
      <c r="S13" s="529"/>
    </row>
    <row r="14" spans="1:19" ht="14.45" customHeight="1" x14ac:dyDescent="0.2">
      <c r="A14" s="591" t="s">
        <v>1401</v>
      </c>
      <c r="B14" s="624"/>
      <c r="C14" s="507"/>
      <c r="D14" s="624">
        <v>11726.67</v>
      </c>
      <c r="E14" s="507">
        <v>1</v>
      </c>
      <c r="F14" s="624"/>
      <c r="G14" s="528"/>
      <c r="H14" s="624"/>
      <c r="I14" s="507"/>
      <c r="J14" s="624"/>
      <c r="K14" s="507"/>
      <c r="L14" s="624"/>
      <c r="M14" s="528"/>
      <c r="N14" s="624"/>
      <c r="O14" s="507"/>
      <c r="P14" s="624"/>
      <c r="Q14" s="507"/>
      <c r="R14" s="624"/>
      <c r="S14" s="529"/>
    </row>
    <row r="15" spans="1:19" ht="14.45" customHeight="1" x14ac:dyDescent="0.2">
      <c r="A15" s="591" t="s">
        <v>1402</v>
      </c>
      <c r="B15" s="624">
        <v>89670</v>
      </c>
      <c r="C15" s="507">
        <v>1.0235016150939951</v>
      </c>
      <c r="D15" s="624">
        <v>87611</v>
      </c>
      <c r="E15" s="507">
        <v>1</v>
      </c>
      <c r="F15" s="624">
        <v>83428</v>
      </c>
      <c r="G15" s="528">
        <v>0.95225485384255404</v>
      </c>
      <c r="H15" s="624"/>
      <c r="I15" s="507"/>
      <c r="J15" s="624"/>
      <c r="K15" s="507"/>
      <c r="L15" s="624"/>
      <c r="M15" s="528"/>
      <c r="N15" s="624"/>
      <c r="O15" s="507"/>
      <c r="P15" s="624"/>
      <c r="Q15" s="507"/>
      <c r="R15" s="624"/>
      <c r="S15" s="529"/>
    </row>
    <row r="16" spans="1:19" ht="14.45" customHeight="1" x14ac:dyDescent="0.2">
      <c r="A16" s="591" t="s">
        <v>1403</v>
      </c>
      <c r="B16" s="624">
        <v>1520</v>
      </c>
      <c r="C16" s="507">
        <v>0.99868593955321949</v>
      </c>
      <c r="D16" s="624">
        <v>1522</v>
      </c>
      <c r="E16" s="507">
        <v>1</v>
      </c>
      <c r="F16" s="624"/>
      <c r="G16" s="528"/>
      <c r="H16" s="624"/>
      <c r="I16" s="507"/>
      <c r="J16" s="624"/>
      <c r="K16" s="507"/>
      <c r="L16" s="624"/>
      <c r="M16" s="528"/>
      <c r="N16" s="624"/>
      <c r="O16" s="507"/>
      <c r="P16" s="624"/>
      <c r="Q16" s="507"/>
      <c r="R16" s="624"/>
      <c r="S16" s="529"/>
    </row>
    <row r="17" spans="1:19" ht="14.45" customHeight="1" x14ac:dyDescent="0.2">
      <c r="A17" s="591" t="s">
        <v>1404</v>
      </c>
      <c r="B17" s="624"/>
      <c r="C17" s="507"/>
      <c r="D17" s="624"/>
      <c r="E17" s="507"/>
      <c r="F17" s="624">
        <v>708</v>
      </c>
      <c r="G17" s="528"/>
      <c r="H17" s="624"/>
      <c r="I17" s="507"/>
      <c r="J17" s="624"/>
      <c r="K17" s="507"/>
      <c r="L17" s="624"/>
      <c r="M17" s="528"/>
      <c r="N17" s="624"/>
      <c r="O17" s="507"/>
      <c r="P17" s="624"/>
      <c r="Q17" s="507"/>
      <c r="R17" s="624"/>
      <c r="S17" s="529"/>
    </row>
    <row r="18" spans="1:19" ht="14.45" customHeight="1" x14ac:dyDescent="0.2">
      <c r="A18" s="591" t="s">
        <v>1405</v>
      </c>
      <c r="B18" s="624">
        <v>14025</v>
      </c>
      <c r="C18" s="507">
        <v>2.1141091347603256</v>
      </c>
      <c r="D18" s="624">
        <v>6634</v>
      </c>
      <c r="E18" s="507">
        <v>1</v>
      </c>
      <c r="F18" s="624">
        <v>47412</v>
      </c>
      <c r="G18" s="528">
        <v>7.1468194151341571</v>
      </c>
      <c r="H18" s="624"/>
      <c r="I18" s="507"/>
      <c r="J18" s="624"/>
      <c r="K18" s="507"/>
      <c r="L18" s="624"/>
      <c r="M18" s="528"/>
      <c r="N18" s="624"/>
      <c r="O18" s="507"/>
      <c r="P18" s="624"/>
      <c r="Q18" s="507"/>
      <c r="R18" s="624"/>
      <c r="S18" s="529"/>
    </row>
    <row r="19" spans="1:19" ht="14.45" customHeight="1" x14ac:dyDescent="0.2">
      <c r="A19" s="591" t="s">
        <v>1406</v>
      </c>
      <c r="B19" s="624"/>
      <c r="C19" s="507"/>
      <c r="D19" s="624">
        <v>2629</v>
      </c>
      <c r="E19" s="507">
        <v>1</v>
      </c>
      <c r="F19" s="624">
        <v>1529</v>
      </c>
      <c r="G19" s="528">
        <v>0.58158995815899583</v>
      </c>
      <c r="H19" s="624"/>
      <c r="I19" s="507"/>
      <c r="J19" s="624"/>
      <c r="K19" s="507"/>
      <c r="L19" s="624"/>
      <c r="M19" s="528"/>
      <c r="N19" s="624"/>
      <c r="O19" s="507"/>
      <c r="P19" s="624"/>
      <c r="Q19" s="507"/>
      <c r="R19" s="624"/>
      <c r="S19" s="529"/>
    </row>
    <row r="20" spans="1:19" ht="14.45" customHeight="1" thickBot="1" x14ac:dyDescent="0.25">
      <c r="A20" s="628" t="s">
        <v>1407</v>
      </c>
      <c r="B20" s="626">
        <v>2805</v>
      </c>
      <c r="C20" s="514"/>
      <c r="D20" s="626"/>
      <c r="E20" s="514"/>
      <c r="F20" s="626">
        <v>1529</v>
      </c>
      <c r="G20" s="530"/>
      <c r="H20" s="626"/>
      <c r="I20" s="514"/>
      <c r="J20" s="626"/>
      <c r="K20" s="514"/>
      <c r="L20" s="626"/>
      <c r="M20" s="530"/>
      <c r="N20" s="626"/>
      <c r="O20" s="514"/>
      <c r="P20" s="626"/>
      <c r="Q20" s="514"/>
      <c r="R20" s="626"/>
      <c r="S20" s="53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8F4FC2D-2017-4A3B-A12D-2B0EEEE7FB2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1423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533</v>
      </c>
      <c r="G3" s="103">
        <f t="shared" si="0"/>
        <v>1153359</v>
      </c>
      <c r="H3" s="103"/>
      <c r="I3" s="103"/>
      <c r="J3" s="103">
        <f t="shared" si="0"/>
        <v>274</v>
      </c>
      <c r="K3" s="103">
        <f t="shared" si="0"/>
        <v>545042.33000000007</v>
      </c>
      <c r="L3" s="103"/>
      <c r="M3" s="103"/>
      <c r="N3" s="103">
        <f t="shared" si="0"/>
        <v>233</v>
      </c>
      <c r="O3" s="103">
        <f t="shared" si="0"/>
        <v>577647.66999999993</v>
      </c>
      <c r="P3" s="75">
        <f>IF(K3=0,0,O3/K3)</f>
        <v>1.0598216655943031</v>
      </c>
      <c r="Q3" s="104">
        <f>IF(N3=0,0,O3/N3)</f>
        <v>2479.174549356223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1"/>
      <c r="B5" s="629"/>
      <c r="C5" s="631"/>
      <c r="D5" s="641"/>
      <c r="E5" s="633"/>
      <c r="F5" s="642" t="s">
        <v>71</v>
      </c>
      <c r="G5" s="643" t="s">
        <v>14</v>
      </c>
      <c r="H5" s="644"/>
      <c r="I5" s="644"/>
      <c r="J5" s="642" t="s">
        <v>71</v>
      </c>
      <c r="K5" s="643" t="s">
        <v>14</v>
      </c>
      <c r="L5" s="644"/>
      <c r="M5" s="644"/>
      <c r="N5" s="642" t="s">
        <v>71</v>
      </c>
      <c r="O5" s="643" t="s">
        <v>14</v>
      </c>
      <c r="P5" s="645"/>
      <c r="Q5" s="638"/>
    </row>
    <row r="6" spans="1:17" ht="14.45" customHeight="1" x14ac:dyDescent="0.2">
      <c r="A6" s="565" t="s">
        <v>1408</v>
      </c>
      <c r="B6" s="566" t="s">
        <v>1293</v>
      </c>
      <c r="C6" s="566" t="s">
        <v>1290</v>
      </c>
      <c r="D6" s="566" t="s">
        <v>1300</v>
      </c>
      <c r="E6" s="566" t="s">
        <v>1301</v>
      </c>
      <c r="F6" s="116">
        <v>1</v>
      </c>
      <c r="G6" s="116">
        <v>351</v>
      </c>
      <c r="H6" s="116"/>
      <c r="I6" s="116">
        <v>351</v>
      </c>
      <c r="J6" s="116"/>
      <c r="K6" s="116"/>
      <c r="L6" s="116"/>
      <c r="M6" s="116"/>
      <c r="N6" s="116"/>
      <c r="O6" s="116"/>
      <c r="P6" s="571"/>
      <c r="Q6" s="582"/>
    </row>
    <row r="7" spans="1:17" ht="14.45" customHeight="1" x14ac:dyDescent="0.2">
      <c r="A7" s="506" t="s">
        <v>1408</v>
      </c>
      <c r="B7" s="507" t="s">
        <v>1318</v>
      </c>
      <c r="C7" s="507" t="s">
        <v>1290</v>
      </c>
      <c r="D7" s="507" t="s">
        <v>1323</v>
      </c>
      <c r="E7" s="507"/>
      <c r="F7" s="511">
        <v>2</v>
      </c>
      <c r="G7" s="511">
        <v>2570</v>
      </c>
      <c r="H7" s="511"/>
      <c r="I7" s="511">
        <v>1285</v>
      </c>
      <c r="J7" s="511"/>
      <c r="K7" s="511"/>
      <c r="L7" s="511"/>
      <c r="M7" s="511"/>
      <c r="N7" s="511"/>
      <c r="O7" s="511"/>
      <c r="P7" s="528"/>
      <c r="Q7" s="512"/>
    </row>
    <row r="8" spans="1:17" ht="14.45" customHeight="1" x14ac:dyDescent="0.2">
      <c r="A8" s="506" t="s">
        <v>1408</v>
      </c>
      <c r="B8" s="507" t="s">
        <v>1318</v>
      </c>
      <c r="C8" s="507" t="s">
        <v>1290</v>
      </c>
      <c r="D8" s="507" t="s">
        <v>1326</v>
      </c>
      <c r="E8" s="507"/>
      <c r="F8" s="511">
        <v>8</v>
      </c>
      <c r="G8" s="511">
        <v>8096</v>
      </c>
      <c r="H8" s="511"/>
      <c r="I8" s="511">
        <v>1012</v>
      </c>
      <c r="J8" s="511"/>
      <c r="K8" s="511"/>
      <c r="L8" s="511"/>
      <c r="M8" s="511"/>
      <c r="N8" s="511"/>
      <c r="O8" s="511"/>
      <c r="P8" s="528"/>
      <c r="Q8" s="512"/>
    </row>
    <row r="9" spans="1:17" ht="14.45" customHeight="1" x14ac:dyDescent="0.2">
      <c r="A9" s="506" t="s">
        <v>1409</v>
      </c>
      <c r="B9" s="507" t="s">
        <v>1293</v>
      </c>
      <c r="C9" s="507" t="s">
        <v>1290</v>
      </c>
      <c r="D9" s="507" t="s">
        <v>1300</v>
      </c>
      <c r="E9" s="507" t="s">
        <v>1301</v>
      </c>
      <c r="F9" s="511"/>
      <c r="G9" s="511"/>
      <c r="H9" s="511"/>
      <c r="I9" s="511"/>
      <c r="J9" s="511"/>
      <c r="K9" s="511"/>
      <c r="L9" s="511"/>
      <c r="M9" s="511"/>
      <c r="N9" s="511">
        <v>1</v>
      </c>
      <c r="O9" s="511">
        <v>354</v>
      </c>
      <c r="P9" s="528"/>
      <c r="Q9" s="512">
        <v>354</v>
      </c>
    </row>
    <row r="10" spans="1:17" ht="14.45" customHeight="1" x14ac:dyDescent="0.2">
      <c r="A10" s="506" t="s">
        <v>1409</v>
      </c>
      <c r="B10" s="507" t="s">
        <v>1318</v>
      </c>
      <c r="C10" s="507" t="s">
        <v>1290</v>
      </c>
      <c r="D10" s="507" t="s">
        <v>1352</v>
      </c>
      <c r="E10" s="507" t="s">
        <v>1353</v>
      </c>
      <c r="F10" s="511"/>
      <c r="G10" s="511"/>
      <c r="H10" s="511"/>
      <c r="I10" s="511"/>
      <c r="J10" s="511"/>
      <c r="K10" s="511"/>
      <c r="L10" s="511"/>
      <c r="M10" s="511"/>
      <c r="N10" s="511">
        <v>1</v>
      </c>
      <c r="O10" s="511">
        <v>4487</v>
      </c>
      <c r="P10" s="528"/>
      <c r="Q10" s="512">
        <v>4487</v>
      </c>
    </row>
    <row r="11" spans="1:17" ht="14.45" customHeight="1" x14ac:dyDescent="0.2">
      <c r="A11" s="506" t="s">
        <v>1409</v>
      </c>
      <c r="B11" s="507" t="s">
        <v>1318</v>
      </c>
      <c r="C11" s="507" t="s">
        <v>1290</v>
      </c>
      <c r="D11" s="507" t="s">
        <v>1354</v>
      </c>
      <c r="E11" s="507" t="s">
        <v>1355</v>
      </c>
      <c r="F11" s="511"/>
      <c r="G11" s="511"/>
      <c r="H11" s="511"/>
      <c r="I11" s="511"/>
      <c r="J11" s="511"/>
      <c r="K11" s="511"/>
      <c r="L11" s="511"/>
      <c r="M11" s="511"/>
      <c r="N11" s="511">
        <v>1</v>
      </c>
      <c r="O11" s="511">
        <v>1110</v>
      </c>
      <c r="P11" s="528"/>
      <c r="Q11" s="512">
        <v>1110</v>
      </c>
    </row>
    <row r="12" spans="1:17" ht="14.45" customHeight="1" x14ac:dyDescent="0.2">
      <c r="A12" s="506" t="s">
        <v>1410</v>
      </c>
      <c r="B12" s="507" t="s">
        <v>1293</v>
      </c>
      <c r="C12" s="507" t="s">
        <v>1290</v>
      </c>
      <c r="D12" s="507" t="s">
        <v>1296</v>
      </c>
      <c r="E12" s="507" t="s">
        <v>1297</v>
      </c>
      <c r="F12" s="511">
        <v>1</v>
      </c>
      <c r="G12" s="511">
        <v>2480</v>
      </c>
      <c r="H12" s="511"/>
      <c r="I12" s="511">
        <v>2480</v>
      </c>
      <c r="J12" s="511"/>
      <c r="K12" s="511"/>
      <c r="L12" s="511"/>
      <c r="M12" s="511"/>
      <c r="N12" s="511"/>
      <c r="O12" s="511"/>
      <c r="P12" s="528"/>
      <c r="Q12" s="512"/>
    </row>
    <row r="13" spans="1:17" ht="14.45" customHeight="1" x14ac:dyDescent="0.2">
      <c r="A13" s="506" t="s">
        <v>1410</v>
      </c>
      <c r="B13" s="507" t="s">
        <v>1293</v>
      </c>
      <c r="C13" s="507" t="s">
        <v>1290</v>
      </c>
      <c r="D13" s="507" t="s">
        <v>1300</v>
      </c>
      <c r="E13" s="507" t="s">
        <v>1301</v>
      </c>
      <c r="F13" s="511">
        <v>1</v>
      </c>
      <c r="G13" s="511">
        <v>351</v>
      </c>
      <c r="H13" s="511"/>
      <c r="I13" s="511">
        <v>351</v>
      </c>
      <c r="J13" s="511"/>
      <c r="K13" s="511"/>
      <c r="L13" s="511"/>
      <c r="M13" s="511"/>
      <c r="N13" s="511"/>
      <c r="O13" s="511"/>
      <c r="P13" s="528"/>
      <c r="Q13" s="512"/>
    </row>
    <row r="14" spans="1:17" ht="14.45" customHeight="1" x14ac:dyDescent="0.2">
      <c r="A14" s="506" t="s">
        <v>1410</v>
      </c>
      <c r="B14" s="507" t="s">
        <v>1293</v>
      </c>
      <c r="C14" s="507" t="s">
        <v>1290</v>
      </c>
      <c r="D14" s="507" t="s">
        <v>1304</v>
      </c>
      <c r="E14" s="507" t="s">
        <v>1305</v>
      </c>
      <c r="F14" s="511">
        <v>1</v>
      </c>
      <c r="G14" s="511">
        <v>1520</v>
      </c>
      <c r="H14" s="511">
        <v>0.33289531318440646</v>
      </c>
      <c r="I14" s="511">
        <v>1520</v>
      </c>
      <c r="J14" s="511">
        <v>3</v>
      </c>
      <c r="K14" s="511">
        <v>4566</v>
      </c>
      <c r="L14" s="511">
        <v>1</v>
      </c>
      <c r="M14" s="511">
        <v>1522</v>
      </c>
      <c r="N14" s="511">
        <v>3</v>
      </c>
      <c r="O14" s="511">
        <v>4587</v>
      </c>
      <c r="P14" s="528">
        <v>1.0045992115637319</v>
      </c>
      <c r="Q14" s="512">
        <v>1529</v>
      </c>
    </row>
    <row r="15" spans="1:17" ht="14.45" customHeight="1" x14ac:dyDescent="0.2">
      <c r="A15" s="506" t="s">
        <v>1410</v>
      </c>
      <c r="B15" s="507" t="s">
        <v>1318</v>
      </c>
      <c r="C15" s="507" t="s">
        <v>1290</v>
      </c>
      <c r="D15" s="507" t="s">
        <v>1346</v>
      </c>
      <c r="E15" s="507"/>
      <c r="F15" s="511">
        <v>1</v>
      </c>
      <c r="G15" s="511">
        <v>0</v>
      </c>
      <c r="H15" s="511"/>
      <c r="I15" s="511">
        <v>0</v>
      </c>
      <c r="J15" s="511"/>
      <c r="K15" s="511"/>
      <c r="L15" s="511"/>
      <c r="M15" s="511"/>
      <c r="N15" s="511"/>
      <c r="O15" s="511"/>
      <c r="P15" s="528"/>
      <c r="Q15" s="512"/>
    </row>
    <row r="16" spans="1:17" ht="14.45" customHeight="1" x14ac:dyDescent="0.2">
      <c r="A16" s="506" t="s">
        <v>1410</v>
      </c>
      <c r="B16" s="507" t="s">
        <v>1318</v>
      </c>
      <c r="C16" s="507" t="s">
        <v>1290</v>
      </c>
      <c r="D16" s="507" t="s">
        <v>1347</v>
      </c>
      <c r="E16" s="507"/>
      <c r="F16" s="511">
        <v>1</v>
      </c>
      <c r="G16" s="511">
        <v>60132</v>
      </c>
      <c r="H16" s="511"/>
      <c r="I16" s="511">
        <v>60132</v>
      </c>
      <c r="J16" s="511"/>
      <c r="K16" s="511"/>
      <c r="L16" s="511"/>
      <c r="M16" s="511"/>
      <c r="N16" s="511"/>
      <c r="O16" s="511"/>
      <c r="P16" s="528"/>
      <c r="Q16" s="512"/>
    </row>
    <row r="17" spans="1:17" ht="14.45" customHeight="1" x14ac:dyDescent="0.2">
      <c r="A17" s="506" t="s">
        <v>1410</v>
      </c>
      <c r="B17" s="507" t="s">
        <v>1318</v>
      </c>
      <c r="C17" s="507" t="s">
        <v>1290</v>
      </c>
      <c r="D17" s="507" t="s">
        <v>1354</v>
      </c>
      <c r="E17" s="507" t="s">
        <v>1355</v>
      </c>
      <c r="F17" s="511"/>
      <c r="G17" s="511"/>
      <c r="H17" s="511"/>
      <c r="I17" s="511"/>
      <c r="J17" s="511">
        <v>1</v>
      </c>
      <c r="K17" s="511">
        <v>1106</v>
      </c>
      <c r="L17" s="511">
        <v>1</v>
      </c>
      <c r="M17" s="511">
        <v>1106</v>
      </c>
      <c r="N17" s="511"/>
      <c r="O17" s="511"/>
      <c r="P17" s="528"/>
      <c r="Q17" s="512"/>
    </row>
    <row r="18" spans="1:17" ht="14.45" customHeight="1" x14ac:dyDescent="0.2">
      <c r="A18" s="506" t="s">
        <v>1411</v>
      </c>
      <c r="B18" s="507" t="s">
        <v>1293</v>
      </c>
      <c r="C18" s="507" t="s">
        <v>1290</v>
      </c>
      <c r="D18" s="507" t="s">
        <v>1300</v>
      </c>
      <c r="E18" s="507" t="s">
        <v>1301</v>
      </c>
      <c r="F18" s="511">
        <v>1</v>
      </c>
      <c r="G18" s="511">
        <v>351</v>
      </c>
      <c r="H18" s="511"/>
      <c r="I18" s="511">
        <v>351</v>
      </c>
      <c r="J18" s="511"/>
      <c r="K18" s="511"/>
      <c r="L18" s="511"/>
      <c r="M18" s="511"/>
      <c r="N18" s="511"/>
      <c r="O18" s="511"/>
      <c r="P18" s="528"/>
      <c r="Q18" s="512"/>
    </row>
    <row r="19" spans="1:17" ht="14.45" customHeight="1" x14ac:dyDescent="0.2">
      <c r="A19" s="506" t="s">
        <v>1411</v>
      </c>
      <c r="B19" s="507" t="s">
        <v>1293</v>
      </c>
      <c r="C19" s="507" t="s">
        <v>1290</v>
      </c>
      <c r="D19" s="507" t="s">
        <v>1304</v>
      </c>
      <c r="E19" s="507" t="s">
        <v>1305</v>
      </c>
      <c r="F19" s="511"/>
      <c r="G19" s="511"/>
      <c r="H19" s="511"/>
      <c r="I19" s="511"/>
      <c r="J19" s="511">
        <v>1</v>
      </c>
      <c r="K19" s="511">
        <v>1522</v>
      </c>
      <c r="L19" s="511">
        <v>1</v>
      </c>
      <c r="M19" s="511">
        <v>1522</v>
      </c>
      <c r="N19" s="511">
        <v>1</v>
      </c>
      <c r="O19" s="511">
        <v>1529</v>
      </c>
      <c r="P19" s="528">
        <v>1.0045992115637319</v>
      </c>
      <c r="Q19" s="512">
        <v>1529</v>
      </c>
    </row>
    <row r="20" spans="1:17" ht="14.45" customHeight="1" x14ac:dyDescent="0.2">
      <c r="A20" s="506" t="s">
        <v>1411</v>
      </c>
      <c r="B20" s="507" t="s">
        <v>1318</v>
      </c>
      <c r="C20" s="507" t="s">
        <v>1290</v>
      </c>
      <c r="D20" s="507" t="s">
        <v>1346</v>
      </c>
      <c r="E20" s="507"/>
      <c r="F20" s="511">
        <v>1</v>
      </c>
      <c r="G20" s="511">
        <v>0</v>
      </c>
      <c r="H20" s="511"/>
      <c r="I20" s="511">
        <v>0</v>
      </c>
      <c r="J20" s="511"/>
      <c r="K20" s="511"/>
      <c r="L20" s="511"/>
      <c r="M20" s="511"/>
      <c r="N20" s="511"/>
      <c r="O20" s="511"/>
      <c r="P20" s="528"/>
      <c r="Q20" s="512"/>
    </row>
    <row r="21" spans="1:17" ht="14.45" customHeight="1" x14ac:dyDescent="0.2">
      <c r="A21" s="506" t="s">
        <v>1411</v>
      </c>
      <c r="B21" s="507" t="s">
        <v>1318</v>
      </c>
      <c r="C21" s="507" t="s">
        <v>1290</v>
      </c>
      <c r="D21" s="507" t="s">
        <v>1347</v>
      </c>
      <c r="E21" s="507"/>
      <c r="F21" s="511">
        <v>1</v>
      </c>
      <c r="G21" s="511">
        <v>60132</v>
      </c>
      <c r="H21" s="511"/>
      <c r="I21" s="511">
        <v>60132</v>
      </c>
      <c r="J21" s="511"/>
      <c r="K21" s="511"/>
      <c r="L21" s="511"/>
      <c r="M21" s="511"/>
      <c r="N21" s="511"/>
      <c r="O21" s="511"/>
      <c r="P21" s="528"/>
      <c r="Q21" s="512"/>
    </row>
    <row r="22" spans="1:17" ht="14.45" customHeight="1" x14ac:dyDescent="0.2">
      <c r="A22" s="506" t="s">
        <v>1411</v>
      </c>
      <c r="B22" s="507" t="s">
        <v>1318</v>
      </c>
      <c r="C22" s="507" t="s">
        <v>1290</v>
      </c>
      <c r="D22" s="507" t="s">
        <v>1384</v>
      </c>
      <c r="E22" s="507" t="s">
        <v>1385</v>
      </c>
      <c r="F22" s="511"/>
      <c r="G22" s="511"/>
      <c r="H22" s="511"/>
      <c r="I22" s="511"/>
      <c r="J22" s="511"/>
      <c r="K22" s="511"/>
      <c r="L22" s="511"/>
      <c r="M22" s="511"/>
      <c r="N22" s="511">
        <v>1</v>
      </c>
      <c r="O22" s="511">
        <v>44000</v>
      </c>
      <c r="P22" s="528"/>
      <c r="Q22" s="512">
        <v>44000</v>
      </c>
    </row>
    <row r="23" spans="1:17" ht="14.45" customHeight="1" x14ac:dyDescent="0.2">
      <c r="A23" s="506" t="s">
        <v>1288</v>
      </c>
      <c r="B23" s="507" t="s">
        <v>1293</v>
      </c>
      <c r="C23" s="507" t="s">
        <v>1290</v>
      </c>
      <c r="D23" s="507" t="s">
        <v>1296</v>
      </c>
      <c r="E23" s="507" t="s">
        <v>1297</v>
      </c>
      <c r="F23" s="511"/>
      <c r="G23" s="511"/>
      <c r="H23" s="511"/>
      <c r="I23" s="511"/>
      <c r="J23" s="511">
        <v>1</v>
      </c>
      <c r="K23" s="511">
        <v>2483</v>
      </c>
      <c r="L23" s="511">
        <v>1</v>
      </c>
      <c r="M23" s="511">
        <v>2483</v>
      </c>
      <c r="N23" s="511"/>
      <c r="O23" s="511"/>
      <c r="P23" s="528"/>
      <c r="Q23" s="512"/>
    </row>
    <row r="24" spans="1:17" ht="14.45" customHeight="1" x14ac:dyDescent="0.2">
      <c r="A24" s="506" t="s">
        <v>1412</v>
      </c>
      <c r="B24" s="507" t="s">
        <v>1293</v>
      </c>
      <c r="C24" s="507" t="s">
        <v>1290</v>
      </c>
      <c r="D24" s="507" t="s">
        <v>1291</v>
      </c>
      <c r="E24" s="507" t="s">
        <v>1292</v>
      </c>
      <c r="F24" s="511"/>
      <c r="G24" s="511"/>
      <c r="H24" s="511"/>
      <c r="I24" s="511"/>
      <c r="J24" s="511"/>
      <c r="K24" s="511"/>
      <c r="L24" s="511"/>
      <c r="M24" s="511"/>
      <c r="N24" s="511">
        <v>1</v>
      </c>
      <c r="O24" s="511">
        <v>38</v>
      </c>
      <c r="P24" s="528"/>
      <c r="Q24" s="512">
        <v>38</v>
      </c>
    </row>
    <row r="25" spans="1:17" ht="14.45" customHeight="1" x14ac:dyDescent="0.2">
      <c r="A25" s="506" t="s">
        <v>1412</v>
      </c>
      <c r="B25" s="507" t="s">
        <v>1293</v>
      </c>
      <c r="C25" s="507" t="s">
        <v>1290</v>
      </c>
      <c r="D25" s="507" t="s">
        <v>1296</v>
      </c>
      <c r="E25" s="507" t="s">
        <v>1297</v>
      </c>
      <c r="F25" s="511">
        <v>1</v>
      </c>
      <c r="G25" s="511">
        <v>2480</v>
      </c>
      <c r="H25" s="511">
        <v>0.99879178413209824</v>
      </c>
      <c r="I25" s="511">
        <v>2480</v>
      </c>
      <c r="J25" s="511">
        <v>1</v>
      </c>
      <c r="K25" s="511">
        <v>2483</v>
      </c>
      <c r="L25" s="511">
        <v>1</v>
      </c>
      <c r="M25" s="511">
        <v>2483</v>
      </c>
      <c r="N25" s="511">
        <v>1</v>
      </c>
      <c r="O25" s="511">
        <v>2498</v>
      </c>
      <c r="P25" s="528">
        <v>1.0060410793395087</v>
      </c>
      <c r="Q25" s="512">
        <v>2498</v>
      </c>
    </row>
    <row r="26" spans="1:17" ht="14.45" customHeight="1" x14ac:dyDescent="0.2">
      <c r="A26" s="506" t="s">
        <v>1412</v>
      </c>
      <c r="B26" s="507" t="s">
        <v>1293</v>
      </c>
      <c r="C26" s="507" t="s">
        <v>1290</v>
      </c>
      <c r="D26" s="507" t="s">
        <v>1300</v>
      </c>
      <c r="E26" s="507" t="s">
        <v>1301</v>
      </c>
      <c r="F26" s="511">
        <v>2</v>
      </c>
      <c r="G26" s="511">
        <v>702</v>
      </c>
      <c r="H26" s="511">
        <v>0.66666666666666663</v>
      </c>
      <c r="I26" s="511">
        <v>351</v>
      </c>
      <c r="J26" s="511">
        <v>3</v>
      </c>
      <c r="K26" s="511">
        <v>1053</v>
      </c>
      <c r="L26" s="511">
        <v>1</v>
      </c>
      <c r="M26" s="511">
        <v>351</v>
      </c>
      <c r="N26" s="511">
        <v>1</v>
      </c>
      <c r="O26" s="511">
        <v>354</v>
      </c>
      <c r="P26" s="528">
        <v>0.33618233618233617</v>
      </c>
      <c r="Q26" s="512">
        <v>354</v>
      </c>
    </row>
    <row r="27" spans="1:17" ht="14.45" customHeight="1" x14ac:dyDescent="0.2">
      <c r="A27" s="506" t="s">
        <v>1412</v>
      </c>
      <c r="B27" s="507" t="s">
        <v>1293</v>
      </c>
      <c r="C27" s="507" t="s">
        <v>1290</v>
      </c>
      <c r="D27" s="507" t="s">
        <v>1304</v>
      </c>
      <c r="E27" s="507" t="s">
        <v>1305</v>
      </c>
      <c r="F27" s="511">
        <v>3</v>
      </c>
      <c r="G27" s="511">
        <v>4560</v>
      </c>
      <c r="H27" s="511">
        <v>0.21400412990426132</v>
      </c>
      <c r="I27" s="511">
        <v>1520</v>
      </c>
      <c r="J27" s="511">
        <v>14</v>
      </c>
      <c r="K27" s="511">
        <v>21308</v>
      </c>
      <c r="L27" s="511">
        <v>1</v>
      </c>
      <c r="M27" s="511">
        <v>1522</v>
      </c>
      <c r="N27" s="511">
        <v>6</v>
      </c>
      <c r="O27" s="511">
        <v>9174</v>
      </c>
      <c r="P27" s="528">
        <v>0.43054251924159942</v>
      </c>
      <c r="Q27" s="512">
        <v>1529</v>
      </c>
    </row>
    <row r="28" spans="1:17" ht="14.45" customHeight="1" x14ac:dyDescent="0.2">
      <c r="A28" s="506" t="s">
        <v>1412</v>
      </c>
      <c r="B28" s="507" t="s">
        <v>1318</v>
      </c>
      <c r="C28" s="507" t="s">
        <v>1290</v>
      </c>
      <c r="D28" s="507" t="s">
        <v>1321</v>
      </c>
      <c r="E28" s="507" t="s">
        <v>1322</v>
      </c>
      <c r="F28" s="511"/>
      <c r="G28" s="511"/>
      <c r="H28" s="511"/>
      <c r="I28" s="511"/>
      <c r="J28" s="511">
        <v>2</v>
      </c>
      <c r="K28" s="511">
        <v>598</v>
      </c>
      <c r="L28" s="511">
        <v>1</v>
      </c>
      <c r="M28" s="511">
        <v>299</v>
      </c>
      <c r="N28" s="511">
        <v>2</v>
      </c>
      <c r="O28" s="511">
        <v>604</v>
      </c>
      <c r="P28" s="528">
        <v>1.0100334448160535</v>
      </c>
      <c r="Q28" s="512">
        <v>302</v>
      </c>
    </row>
    <row r="29" spans="1:17" ht="14.45" customHeight="1" x14ac:dyDescent="0.2">
      <c r="A29" s="506" t="s">
        <v>1412</v>
      </c>
      <c r="B29" s="507" t="s">
        <v>1318</v>
      </c>
      <c r="C29" s="507" t="s">
        <v>1290</v>
      </c>
      <c r="D29" s="507" t="s">
        <v>1323</v>
      </c>
      <c r="E29" s="507"/>
      <c r="F29" s="511">
        <v>4</v>
      </c>
      <c r="G29" s="511">
        <v>5140</v>
      </c>
      <c r="H29" s="511"/>
      <c r="I29" s="511">
        <v>1285</v>
      </c>
      <c r="J29" s="511"/>
      <c r="K29" s="511"/>
      <c r="L29" s="511"/>
      <c r="M29" s="511"/>
      <c r="N29" s="511"/>
      <c r="O29" s="511"/>
      <c r="P29" s="528"/>
      <c r="Q29" s="512"/>
    </row>
    <row r="30" spans="1:17" ht="14.45" customHeight="1" x14ac:dyDescent="0.2">
      <c r="A30" s="506" t="s">
        <v>1412</v>
      </c>
      <c r="B30" s="507" t="s">
        <v>1318</v>
      </c>
      <c r="C30" s="507" t="s">
        <v>1290</v>
      </c>
      <c r="D30" s="507" t="s">
        <v>1324</v>
      </c>
      <c r="E30" s="507" t="s">
        <v>1325</v>
      </c>
      <c r="F30" s="511"/>
      <c r="G30" s="511"/>
      <c r="H30" s="511"/>
      <c r="I30" s="511"/>
      <c r="J30" s="511"/>
      <c r="K30" s="511"/>
      <c r="L30" s="511"/>
      <c r="M30" s="511"/>
      <c r="N30" s="511">
        <v>1</v>
      </c>
      <c r="O30" s="511">
        <v>10500</v>
      </c>
      <c r="P30" s="528"/>
      <c r="Q30" s="512">
        <v>10500</v>
      </c>
    </row>
    <row r="31" spans="1:17" ht="14.45" customHeight="1" x14ac:dyDescent="0.2">
      <c r="A31" s="506" t="s">
        <v>1412</v>
      </c>
      <c r="B31" s="507" t="s">
        <v>1318</v>
      </c>
      <c r="C31" s="507" t="s">
        <v>1290</v>
      </c>
      <c r="D31" s="507" t="s">
        <v>1327</v>
      </c>
      <c r="E31" s="507"/>
      <c r="F31" s="511">
        <v>72</v>
      </c>
      <c r="G31" s="511">
        <v>165384</v>
      </c>
      <c r="H31" s="511"/>
      <c r="I31" s="511">
        <v>2297</v>
      </c>
      <c r="J31" s="511"/>
      <c r="K31" s="511"/>
      <c r="L31" s="511"/>
      <c r="M31" s="511"/>
      <c r="N31" s="511"/>
      <c r="O31" s="511"/>
      <c r="P31" s="528"/>
      <c r="Q31" s="512"/>
    </row>
    <row r="32" spans="1:17" ht="14.45" customHeight="1" x14ac:dyDescent="0.2">
      <c r="A32" s="506" t="s">
        <v>1412</v>
      </c>
      <c r="B32" s="507" t="s">
        <v>1318</v>
      </c>
      <c r="C32" s="507" t="s">
        <v>1290</v>
      </c>
      <c r="D32" s="507" t="s">
        <v>1332</v>
      </c>
      <c r="E32" s="507" t="s">
        <v>1333</v>
      </c>
      <c r="F32" s="511"/>
      <c r="G32" s="511"/>
      <c r="H32" s="511"/>
      <c r="I32" s="511"/>
      <c r="J32" s="511">
        <v>1</v>
      </c>
      <c r="K32" s="511">
        <v>962</v>
      </c>
      <c r="L32" s="511">
        <v>1</v>
      </c>
      <c r="M32" s="511">
        <v>962</v>
      </c>
      <c r="N32" s="511">
        <v>1</v>
      </c>
      <c r="O32" s="511">
        <v>969</v>
      </c>
      <c r="P32" s="528">
        <v>1.0072765072765073</v>
      </c>
      <c r="Q32" s="512">
        <v>969</v>
      </c>
    </row>
    <row r="33" spans="1:17" ht="14.45" customHeight="1" x14ac:dyDescent="0.2">
      <c r="A33" s="506" t="s">
        <v>1412</v>
      </c>
      <c r="B33" s="507" t="s">
        <v>1318</v>
      </c>
      <c r="C33" s="507" t="s">
        <v>1290</v>
      </c>
      <c r="D33" s="507" t="s">
        <v>1338</v>
      </c>
      <c r="E33" s="507" t="s">
        <v>1339</v>
      </c>
      <c r="F33" s="511"/>
      <c r="G33" s="511"/>
      <c r="H33" s="511"/>
      <c r="I33" s="511"/>
      <c r="J33" s="511">
        <v>1</v>
      </c>
      <c r="K33" s="511">
        <v>10524</v>
      </c>
      <c r="L33" s="511">
        <v>1</v>
      </c>
      <c r="M33" s="511">
        <v>10524</v>
      </c>
      <c r="N33" s="511"/>
      <c r="O33" s="511"/>
      <c r="P33" s="528"/>
      <c r="Q33" s="512"/>
    </row>
    <row r="34" spans="1:17" ht="14.45" customHeight="1" x14ac:dyDescent="0.2">
      <c r="A34" s="506" t="s">
        <v>1412</v>
      </c>
      <c r="B34" s="507" t="s">
        <v>1318</v>
      </c>
      <c r="C34" s="507" t="s">
        <v>1290</v>
      </c>
      <c r="D34" s="507" t="s">
        <v>1340</v>
      </c>
      <c r="E34" s="507" t="s">
        <v>1341</v>
      </c>
      <c r="F34" s="511"/>
      <c r="G34" s="511"/>
      <c r="H34" s="511"/>
      <c r="I34" s="511"/>
      <c r="J34" s="511"/>
      <c r="K34" s="511"/>
      <c r="L34" s="511"/>
      <c r="M34" s="511"/>
      <c r="N34" s="511">
        <v>1</v>
      </c>
      <c r="O34" s="511">
        <v>12505</v>
      </c>
      <c r="P34" s="528"/>
      <c r="Q34" s="512">
        <v>12505</v>
      </c>
    </row>
    <row r="35" spans="1:17" ht="14.45" customHeight="1" x14ac:dyDescent="0.2">
      <c r="A35" s="506" t="s">
        <v>1412</v>
      </c>
      <c r="B35" s="507" t="s">
        <v>1318</v>
      </c>
      <c r="C35" s="507" t="s">
        <v>1290</v>
      </c>
      <c r="D35" s="507" t="s">
        <v>1354</v>
      </c>
      <c r="E35" s="507" t="s">
        <v>1355</v>
      </c>
      <c r="F35" s="511"/>
      <c r="G35" s="511"/>
      <c r="H35" s="511"/>
      <c r="I35" s="511"/>
      <c r="J35" s="511">
        <v>4</v>
      </c>
      <c r="K35" s="511">
        <v>4424</v>
      </c>
      <c r="L35" s="511">
        <v>1</v>
      </c>
      <c r="M35" s="511">
        <v>1106</v>
      </c>
      <c r="N35" s="511">
        <v>1</v>
      </c>
      <c r="O35" s="511">
        <v>1110</v>
      </c>
      <c r="P35" s="528">
        <v>0.25090415913200725</v>
      </c>
      <c r="Q35" s="512">
        <v>1110</v>
      </c>
    </row>
    <row r="36" spans="1:17" ht="14.45" customHeight="1" x14ac:dyDescent="0.2">
      <c r="A36" s="506" t="s">
        <v>1412</v>
      </c>
      <c r="B36" s="507" t="s">
        <v>1318</v>
      </c>
      <c r="C36" s="507" t="s">
        <v>1290</v>
      </c>
      <c r="D36" s="507" t="s">
        <v>1356</v>
      </c>
      <c r="E36" s="507" t="s">
        <v>1357</v>
      </c>
      <c r="F36" s="511"/>
      <c r="G36" s="511"/>
      <c r="H36" s="511"/>
      <c r="I36" s="511"/>
      <c r="J36" s="511"/>
      <c r="K36" s="511"/>
      <c r="L36" s="511"/>
      <c r="M36" s="511"/>
      <c r="N36" s="511">
        <v>2</v>
      </c>
      <c r="O36" s="511">
        <v>14894</v>
      </c>
      <c r="P36" s="528"/>
      <c r="Q36" s="512">
        <v>7447</v>
      </c>
    </row>
    <row r="37" spans="1:17" ht="14.45" customHeight="1" x14ac:dyDescent="0.2">
      <c r="A37" s="506" t="s">
        <v>1412</v>
      </c>
      <c r="B37" s="507" t="s">
        <v>1318</v>
      </c>
      <c r="C37" s="507" t="s">
        <v>1290</v>
      </c>
      <c r="D37" s="507" t="s">
        <v>1370</v>
      </c>
      <c r="E37" s="507" t="s">
        <v>1371</v>
      </c>
      <c r="F37" s="511"/>
      <c r="G37" s="511"/>
      <c r="H37" s="511"/>
      <c r="I37" s="511"/>
      <c r="J37" s="511">
        <v>2</v>
      </c>
      <c r="K37" s="511">
        <v>16666.66</v>
      </c>
      <c r="L37" s="511">
        <v>1</v>
      </c>
      <c r="M37" s="511">
        <v>8333.33</v>
      </c>
      <c r="N37" s="511"/>
      <c r="O37" s="511"/>
      <c r="P37" s="528"/>
      <c r="Q37" s="512"/>
    </row>
    <row r="38" spans="1:17" ht="14.45" customHeight="1" x14ac:dyDescent="0.2">
      <c r="A38" s="506" t="s">
        <v>1317</v>
      </c>
      <c r="B38" s="507" t="s">
        <v>1293</v>
      </c>
      <c r="C38" s="507" t="s">
        <v>1290</v>
      </c>
      <c r="D38" s="507" t="s">
        <v>1291</v>
      </c>
      <c r="E38" s="507" t="s">
        <v>1292</v>
      </c>
      <c r="F38" s="511"/>
      <c r="G38" s="511"/>
      <c r="H38" s="511"/>
      <c r="I38" s="511"/>
      <c r="J38" s="511"/>
      <c r="K38" s="511"/>
      <c r="L38" s="511"/>
      <c r="M38" s="511"/>
      <c r="N38" s="511">
        <v>1</v>
      </c>
      <c r="O38" s="511">
        <v>38</v>
      </c>
      <c r="P38" s="528"/>
      <c r="Q38" s="512">
        <v>38</v>
      </c>
    </row>
    <row r="39" spans="1:17" ht="14.45" customHeight="1" x14ac:dyDescent="0.2">
      <c r="A39" s="506" t="s">
        <v>1317</v>
      </c>
      <c r="B39" s="507" t="s">
        <v>1293</v>
      </c>
      <c r="C39" s="507" t="s">
        <v>1290</v>
      </c>
      <c r="D39" s="507" t="s">
        <v>1296</v>
      </c>
      <c r="E39" s="507" t="s">
        <v>1297</v>
      </c>
      <c r="F39" s="511">
        <v>1</v>
      </c>
      <c r="G39" s="511">
        <v>2480</v>
      </c>
      <c r="H39" s="511">
        <v>0.33293059471069941</v>
      </c>
      <c r="I39" s="511">
        <v>2480</v>
      </c>
      <c r="J39" s="511">
        <v>3</v>
      </c>
      <c r="K39" s="511">
        <v>7449</v>
      </c>
      <c r="L39" s="511">
        <v>1</v>
      </c>
      <c r="M39" s="511">
        <v>2483</v>
      </c>
      <c r="N39" s="511">
        <v>2</v>
      </c>
      <c r="O39" s="511">
        <v>4996</v>
      </c>
      <c r="P39" s="528">
        <v>0.67069405289300577</v>
      </c>
      <c r="Q39" s="512">
        <v>2498</v>
      </c>
    </row>
    <row r="40" spans="1:17" ht="14.45" customHeight="1" x14ac:dyDescent="0.2">
      <c r="A40" s="506" t="s">
        <v>1317</v>
      </c>
      <c r="B40" s="507" t="s">
        <v>1293</v>
      </c>
      <c r="C40" s="507" t="s">
        <v>1290</v>
      </c>
      <c r="D40" s="507" t="s">
        <v>1300</v>
      </c>
      <c r="E40" s="507" t="s">
        <v>1301</v>
      </c>
      <c r="F40" s="511">
        <v>19</v>
      </c>
      <c r="G40" s="511">
        <v>6669</v>
      </c>
      <c r="H40" s="511">
        <v>1.2666666666666666</v>
      </c>
      <c r="I40" s="511">
        <v>351</v>
      </c>
      <c r="J40" s="511">
        <v>15</v>
      </c>
      <c r="K40" s="511">
        <v>5265</v>
      </c>
      <c r="L40" s="511">
        <v>1</v>
      </c>
      <c r="M40" s="511">
        <v>351</v>
      </c>
      <c r="N40" s="511">
        <v>2</v>
      </c>
      <c r="O40" s="511">
        <v>708</v>
      </c>
      <c r="P40" s="528">
        <v>0.13447293447293449</v>
      </c>
      <c r="Q40" s="512">
        <v>354</v>
      </c>
    </row>
    <row r="41" spans="1:17" ht="14.45" customHeight="1" x14ac:dyDescent="0.2">
      <c r="A41" s="506" t="s">
        <v>1317</v>
      </c>
      <c r="B41" s="507" t="s">
        <v>1293</v>
      </c>
      <c r="C41" s="507" t="s">
        <v>1290</v>
      </c>
      <c r="D41" s="507" t="s">
        <v>1304</v>
      </c>
      <c r="E41" s="507" t="s">
        <v>1305</v>
      </c>
      <c r="F41" s="511">
        <v>20</v>
      </c>
      <c r="G41" s="511">
        <v>30400</v>
      </c>
      <c r="H41" s="511">
        <v>0.68874892382980657</v>
      </c>
      <c r="I41" s="511">
        <v>1520</v>
      </c>
      <c r="J41" s="511">
        <v>29</v>
      </c>
      <c r="K41" s="511">
        <v>44138</v>
      </c>
      <c r="L41" s="511">
        <v>1</v>
      </c>
      <c r="M41" s="511">
        <v>1522</v>
      </c>
      <c r="N41" s="511">
        <v>14</v>
      </c>
      <c r="O41" s="511">
        <v>21406</v>
      </c>
      <c r="P41" s="528">
        <v>0.48497892972042234</v>
      </c>
      <c r="Q41" s="512">
        <v>1529</v>
      </c>
    </row>
    <row r="42" spans="1:17" ht="14.45" customHeight="1" x14ac:dyDescent="0.2">
      <c r="A42" s="506" t="s">
        <v>1317</v>
      </c>
      <c r="B42" s="507" t="s">
        <v>1318</v>
      </c>
      <c r="C42" s="507" t="s">
        <v>1290</v>
      </c>
      <c r="D42" s="507" t="s">
        <v>1321</v>
      </c>
      <c r="E42" s="507" t="s">
        <v>1322</v>
      </c>
      <c r="F42" s="511">
        <v>16</v>
      </c>
      <c r="G42" s="511">
        <v>5040</v>
      </c>
      <c r="H42" s="511">
        <v>0.4682274247491639</v>
      </c>
      <c r="I42" s="511">
        <v>315</v>
      </c>
      <c r="J42" s="511">
        <v>36</v>
      </c>
      <c r="K42" s="511">
        <v>10764</v>
      </c>
      <c r="L42" s="511">
        <v>1</v>
      </c>
      <c r="M42" s="511">
        <v>299</v>
      </c>
      <c r="N42" s="511">
        <v>14</v>
      </c>
      <c r="O42" s="511">
        <v>4228</v>
      </c>
      <c r="P42" s="528">
        <v>0.39279078409513191</v>
      </c>
      <c r="Q42" s="512">
        <v>302</v>
      </c>
    </row>
    <row r="43" spans="1:17" ht="14.45" customHeight="1" x14ac:dyDescent="0.2">
      <c r="A43" s="506" t="s">
        <v>1317</v>
      </c>
      <c r="B43" s="507" t="s">
        <v>1318</v>
      </c>
      <c r="C43" s="507" t="s">
        <v>1290</v>
      </c>
      <c r="D43" s="507" t="s">
        <v>1323</v>
      </c>
      <c r="E43" s="507"/>
      <c r="F43" s="511">
        <v>19</v>
      </c>
      <c r="G43" s="511">
        <v>24415</v>
      </c>
      <c r="H43" s="511"/>
      <c r="I43" s="511">
        <v>1285</v>
      </c>
      <c r="J43" s="511"/>
      <c r="K43" s="511"/>
      <c r="L43" s="511"/>
      <c r="M43" s="511"/>
      <c r="N43" s="511"/>
      <c r="O43" s="511"/>
      <c r="P43" s="528"/>
      <c r="Q43" s="512"/>
    </row>
    <row r="44" spans="1:17" ht="14.45" customHeight="1" x14ac:dyDescent="0.2">
      <c r="A44" s="506" t="s">
        <v>1317</v>
      </c>
      <c r="B44" s="507" t="s">
        <v>1318</v>
      </c>
      <c r="C44" s="507" t="s">
        <v>1290</v>
      </c>
      <c r="D44" s="507" t="s">
        <v>1324</v>
      </c>
      <c r="E44" s="507" t="s">
        <v>1325</v>
      </c>
      <c r="F44" s="511">
        <v>3</v>
      </c>
      <c r="G44" s="511">
        <v>29286</v>
      </c>
      <c r="H44" s="511">
        <v>0.93264545715104619</v>
      </c>
      <c r="I44" s="511">
        <v>9762</v>
      </c>
      <c r="J44" s="511">
        <v>3</v>
      </c>
      <c r="K44" s="511">
        <v>31401</v>
      </c>
      <c r="L44" s="511">
        <v>1</v>
      </c>
      <c r="M44" s="511">
        <v>10467</v>
      </c>
      <c r="N44" s="511"/>
      <c r="O44" s="511"/>
      <c r="P44" s="528"/>
      <c r="Q44" s="512"/>
    </row>
    <row r="45" spans="1:17" ht="14.45" customHeight="1" x14ac:dyDescent="0.2">
      <c r="A45" s="506" t="s">
        <v>1317</v>
      </c>
      <c r="B45" s="507" t="s">
        <v>1318</v>
      </c>
      <c r="C45" s="507" t="s">
        <v>1290</v>
      </c>
      <c r="D45" s="507" t="s">
        <v>1327</v>
      </c>
      <c r="E45" s="507"/>
      <c r="F45" s="511">
        <v>155</v>
      </c>
      <c r="G45" s="511">
        <v>356035</v>
      </c>
      <c r="H45" s="511"/>
      <c r="I45" s="511">
        <v>2297</v>
      </c>
      <c r="J45" s="511"/>
      <c r="K45" s="511"/>
      <c r="L45" s="511"/>
      <c r="M45" s="511"/>
      <c r="N45" s="511"/>
      <c r="O45" s="511"/>
      <c r="P45" s="528"/>
      <c r="Q45" s="512"/>
    </row>
    <row r="46" spans="1:17" ht="14.45" customHeight="1" x14ac:dyDescent="0.2">
      <c r="A46" s="506" t="s">
        <v>1317</v>
      </c>
      <c r="B46" s="507" t="s">
        <v>1318</v>
      </c>
      <c r="C46" s="507" t="s">
        <v>1290</v>
      </c>
      <c r="D46" s="507" t="s">
        <v>1334</v>
      </c>
      <c r="E46" s="507" t="s">
        <v>1335</v>
      </c>
      <c r="F46" s="511">
        <v>6</v>
      </c>
      <c r="G46" s="511">
        <v>41616</v>
      </c>
      <c r="H46" s="511">
        <v>0.61253146112067824</v>
      </c>
      <c r="I46" s="511">
        <v>6936</v>
      </c>
      <c r="J46" s="511">
        <v>9</v>
      </c>
      <c r="K46" s="511">
        <v>67941</v>
      </c>
      <c r="L46" s="511">
        <v>1</v>
      </c>
      <c r="M46" s="511">
        <v>7549</v>
      </c>
      <c r="N46" s="511">
        <v>3</v>
      </c>
      <c r="O46" s="511">
        <v>22782</v>
      </c>
      <c r="P46" s="528">
        <v>0.33532035148143241</v>
      </c>
      <c r="Q46" s="512">
        <v>7594</v>
      </c>
    </row>
    <row r="47" spans="1:17" ht="14.45" customHeight="1" x14ac:dyDescent="0.2">
      <c r="A47" s="506" t="s">
        <v>1317</v>
      </c>
      <c r="B47" s="507" t="s">
        <v>1318</v>
      </c>
      <c r="C47" s="507" t="s">
        <v>1290</v>
      </c>
      <c r="D47" s="507" t="s">
        <v>1346</v>
      </c>
      <c r="E47" s="507"/>
      <c r="F47" s="511">
        <v>0</v>
      </c>
      <c r="G47" s="511">
        <v>0</v>
      </c>
      <c r="H47" s="511"/>
      <c r="I47" s="511"/>
      <c r="J47" s="511"/>
      <c r="K47" s="511"/>
      <c r="L47" s="511"/>
      <c r="M47" s="511"/>
      <c r="N47" s="511"/>
      <c r="O47" s="511"/>
      <c r="P47" s="528"/>
      <c r="Q47" s="512"/>
    </row>
    <row r="48" spans="1:17" ht="14.45" customHeight="1" x14ac:dyDescent="0.2">
      <c r="A48" s="506" t="s">
        <v>1317</v>
      </c>
      <c r="B48" s="507" t="s">
        <v>1318</v>
      </c>
      <c r="C48" s="507" t="s">
        <v>1290</v>
      </c>
      <c r="D48" s="507" t="s">
        <v>1349</v>
      </c>
      <c r="E48" s="507"/>
      <c r="F48" s="511">
        <v>0</v>
      </c>
      <c r="G48" s="511">
        <v>0</v>
      </c>
      <c r="H48" s="511"/>
      <c r="I48" s="511"/>
      <c r="J48" s="511"/>
      <c r="K48" s="511"/>
      <c r="L48" s="511"/>
      <c r="M48" s="511"/>
      <c r="N48" s="511"/>
      <c r="O48" s="511"/>
      <c r="P48" s="528"/>
      <c r="Q48" s="512"/>
    </row>
    <row r="49" spans="1:17" ht="14.45" customHeight="1" x14ac:dyDescent="0.2">
      <c r="A49" s="506" t="s">
        <v>1317</v>
      </c>
      <c r="B49" s="507" t="s">
        <v>1318</v>
      </c>
      <c r="C49" s="507" t="s">
        <v>1290</v>
      </c>
      <c r="D49" s="507" t="s">
        <v>1354</v>
      </c>
      <c r="E49" s="507" t="s">
        <v>1355</v>
      </c>
      <c r="F49" s="511"/>
      <c r="G49" s="511"/>
      <c r="H49" s="511"/>
      <c r="I49" s="511"/>
      <c r="J49" s="511">
        <v>13</v>
      </c>
      <c r="K49" s="511">
        <v>14385</v>
      </c>
      <c r="L49" s="511">
        <v>1</v>
      </c>
      <c r="M49" s="511">
        <v>1106.5384615384614</v>
      </c>
      <c r="N49" s="511">
        <v>8</v>
      </c>
      <c r="O49" s="511">
        <v>8880</v>
      </c>
      <c r="P49" s="528">
        <v>0.61730969760166843</v>
      </c>
      <c r="Q49" s="512">
        <v>1110</v>
      </c>
    </row>
    <row r="50" spans="1:17" ht="14.45" customHeight="1" x14ac:dyDescent="0.2">
      <c r="A50" s="506" t="s">
        <v>1317</v>
      </c>
      <c r="B50" s="507" t="s">
        <v>1318</v>
      </c>
      <c r="C50" s="507" t="s">
        <v>1290</v>
      </c>
      <c r="D50" s="507" t="s">
        <v>1356</v>
      </c>
      <c r="E50" s="507" t="s">
        <v>1357</v>
      </c>
      <c r="F50" s="511"/>
      <c r="G50" s="511"/>
      <c r="H50" s="511"/>
      <c r="I50" s="511"/>
      <c r="J50" s="511">
        <v>2</v>
      </c>
      <c r="K50" s="511">
        <v>14860</v>
      </c>
      <c r="L50" s="511">
        <v>1</v>
      </c>
      <c r="M50" s="511">
        <v>7430</v>
      </c>
      <c r="N50" s="511">
        <v>5</v>
      </c>
      <c r="O50" s="511">
        <v>37235</v>
      </c>
      <c r="P50" s="528">
        <v>2.5057200538358009</v>
      </c>
      <c r="Q50" s="512">
        <v>7447</v>
      </c>
    </row>
    <row r="51" spans="1:17" ht="14.45" customHeight="1" x14ac:dyDescent="0.2">
      <c r="A51" s="506" t="s">
        <v>1317</v>
      </c>
      <c r="B51" s="507" t="s">
        <v>1318</v>
      </c>
      <c r="C51" s="507" t="s">
        <v>1290</v>
      </c>
      <c r="D51" s="507" t="s">
        <v>1358</v>
      </c>
      <c r="E51" s="507" t="s">
        <v>1359</v>
      </c>
      <c r="F51" s="511"/>
      <c r="G51" s="511"/>
      <c r="H51" s="511"/>
      <c r="I51" s="511"/>
      <c r="J51" s="511">
        <v>25</v>
      </c>
      <c r="K51" s="511">
        <v>95875</v>
      </c>
      <c r="L51" s="511">
        <v>1</v>
      </c>
      <c r="M51" s="511">
        <v>3835</v>
      </c>
      <c r="N51" s="511">
        <v>9</v>
      </c>
      <c r="O51" s="511">
        <v>34551</v>
      </c>
      <c r="P51" s="528">
        <v>0.36037548891786181</v>
      </c>
      <c r="Q51" s="512">
        <v>3839</v>
      </c>
    </row>
    <row r="52" spans="1:17" ht="14.45" customHeight="1" x14ac:dyDescent="0.2">
      <c r="A52" s="506" t="s">
        <v>1317</v>
      </c>
      <c r="B52" s="507" t="s">
        <v>1318</v>
      </c>
      <c r="C52" s="507" t="s">
        <v>1290</v>
      </c>
      <c r="D52" s="507" t="s">
        <v>1360</v>
      </c>
      <c r="E52" s="507" t="s">
        <v>1361</v>
      </c>
      <c r="F52" s="511"/>
      <c r="G52" s="511"/>
      <c r="H52" s="511"/>
      <c r="I52" s="511"/>
      <c r="J52" s="511"/>
      <c r="K52" s="511"/>
      <c r="L52" s="511"/>
      <c r="M52" s="511"/>
      <c r="N52" s="511">
        <v>15</v>
      </c>
      <c r="O52" s="511">
        <v>35985</v>
      </c>
      <c r="P52" s="528"/>
      <c r="Q52" s="512">
        <v>2399</v>
      </c>
    </row>
    <row r="53" spans="1:17" ht="14.45" customHeight="1" x14ac:dyDescent="0.2">
      <c r="A53" s="506" t="s">
        <v>1317</v>
      </c>
      <c r="B53" s="507" t="s">
        <v>1318</v>
      </c>
      <c r="C53" s="507" t="s">
        <v>1290</v>
      </c>
      <c r="D53" s="507" t="s">
        <v>1370</v>
      </c>
      <c r="E53" s="507" t="s">
        <v>1371</v>
      </c>
      <c r="F53" s="511"/>
      <c r="G53" s="511"/>
      <c r="H53" s="511"/>
      <c r="I53" s="511"/>
      <c r="J53" s="511">
        <v>0</v>
      </c>
      <c r="K53" s="511">
        <v>0</v>
      </c>
      <c r="L53" s="511"/>
      <c r="M53" s="511"/>
      <c r="N53" s="511"/>
      <c r="O53" s="511"/>
      <c r="P53" s="528"/>
      <c r="Q53" s="512"/>
    </row>
    <row r="54" spans="1:17" ht="14.45" customHeight="1" x14ac:dyDescent="0.2">
      <c r="A54" s="506" t="s">
        <v>1317</v>
      </c>
      <c r="B54" s="507" t="s">
        <v>1318</v>
      </c>
      <c r="C54" s="507" t="s">
        <v>1290</v>
      </c>
      <c r="D54" s="507" t="s">
        <v>1315</v>
      </c>
      <c r="E54" s="507" t="s">
        <v>1316</v>
      </c>
      <c r="F54" s="511"/>
      <c r="G54" s="511"/>
      <c r="H54" s="511"/>
      <c r="I54" s="511"/>
      <c r="J54" s="511">
        <v>1</v>
      </c>
      <c r="K54" s="511">
        <v>0</v>
      </c>
      <c r="L54" s="511"/>
      <c r="M54" s="511">
        <v>0</v>
      </c>
      <c r="N54" s="511"/>
      <c r="O54" s="511"/>
      <c r="P54" s="528"/>
      <c r="Q54" s="512"/>
    </row>
    <row r="55" spans="1:17" ht="14.45" customHeight="1" x14ac:dyDescent="0.2">
      <c r="A55" s="506" t="s">
        <v>1413</v>
      </c>
      <c r="B55" s="507" t="s">
        <v>1293</v>
      </c>
      <c r="C55" s="507" t="s">
        <v>1290</v>
      </c>
      <c r="D55" s="507" t="s">
        <v>1296</v>
      </c>
      <c r="E55" s="507" t="s">
        <v>1297</v>
      </c>
      <c r="F55" s="511">
        <v>2</v>
      </c>
      <c r="G55" s="511">
        <v>4960</v>
      </c>
      <c r="H55" s="511">
        <v>0.66586118942139882</v>
      </c>
      <c r="I55" s="511">
        <v>2480</v>
      </c>
      <c r="J55" s="511">
        <v>3</v>
      </c>
      <c r="K55" s="511">
        <v>7449</v>
      </c>
      <c r="L55" s="511">
        <v>1</v>
      </c>
      <c r="M55" s="511">
        <v>2483</v>
      </c>
      <c r="N55" s="511">
        <v>2</v>
      </c>
      <c r="O55" s="511">
        <v>4996</v>
      </c>
      <c r="P55" s="528">
        <v>0.67069405289300577</v>
      </c>
      <c r="Q55" s="512">
        <v>2498</v>
      </c>
    </row>
    <row r="56" spans="1:17" ht="14.45" customHeight="1" x14ac:dyDescent="0.2">
      <c r="A56" s="506" t="s">
        <v>1413</v>
      </c>
      <c r="B56" s="507" t="s">
        <v>1293</v>
      </c>
      <c r="C56" s="507" t="s">
        <v>1290</v>
      </c>
      <c r="D56" s="507" t="s">
        <v>1300</v>
      </c>
      <c r="E56" s="507" t="s">
        <v>1301</v>
      </c>
      <c r="F56" s="511">
        <v>12</v>
      </c>
      <c r="G56" s="511">
        <v>4212</v>
      </c>
      <c r="H56" s="511">
        <v>4</v>
      </c>
      <c r="I56" s="511">
        <v>351</v>
      </c>
      <c r="J56" s="511">
        <v>3</v>
      </c>
      <c r="K56" s="511">
        <v>1053</v>
      </c>
      <c r="L56" s="511">
        <v>1</v>
      </c>
      <c r="M56" s="511">
        <v>351</v>
      </c>
      <c r="N56" s="511">
        <v>8</v>
      </c>
      <c r="O56" s="511">
        <v>2832</v>
      </c>
      <c r="P56" s="528">
        <v>2.6894586894586894</v>
      </c>
      <c r="Q56" s="512">
        <v>354</v>
      </c>
    </row>
    <row r="57" spans="1:17" ht="14.45" customHeight="1" x14ac:dyDescent="0.2">
      <c r="A57" s="506" t="s">
        <v>1413</v>
      </c>
      <c r="B57" s="507" t="s">
        <v>1293</v>
      </c>
      <c r="C57" s="507" t="s">
        <v>1290</v>
      </c>
      <c r="D57" s="507" t="s">
        <v>1304</v>
      </c>
      <c r="E57" s="507" t="s">
        <v>1305</v>
      </c>
      <c r="F57" s="511">
        <v>23</v>
      </c>
      <c r="G57" s="511">
        <v>34960</v>
      </c>
      <c r="H57" s="511">
        <v>1.4356110381077529</v>
      </c>
      <c r="I57" s="511">
        <v>1520</v>
      </c>
      <c r="J57" s="511">
        <v>16</v>
      </c>
      <c r="K57" s="511">
        <v>24352</v>
      </c>
      <c r="L57" s="511">
        <v>1</v>
      </c>
      <c r="M57" s="511">
        <v>1522</v>
      </c>
      <c r="N57" s="511">
        <v>20</v>
      </c>
      <c r="O57" s="511">
        <v>30580</v>
      </c>
      <c r="P57" s="528">
        <v>1.255749014454665</v>
      </c>
      <c r="Q57" s="512">
        <v>1529</v>
      </c>
    </row>
    <row r="58" spans="1:17" ht="14.45" customHeight="1" x14ac:dyDescent="0.2">
      <c r="A58" s="506" t="s">
        <v>1413</v>
      </c>
      <c r="B58" s="507" t="s">
        <v>1318</v>
      </c>
      <c r="C58" s="507" t="s">
        <v>1290</v>
      </c>
      <c r="D58" s="507" t="s">
        <v>1321</v>
      </c>
      <c r="E58" s="507" t="s">
        <v>1322</v>
      </c>
      <c r="F58" s="511">
        <v>4</v>
      </c>
      <c r="G58" s="511">
        <v>1260</v>
      </c>
      <c r="H58" s="511">
        <v>1.0535117056856187</v>
      </c>
      <c r="I58" s="511">
        <v>315</v>
      </c>
      <c r="J58" s="511">
        <v>4</v>
      </c>
      <c r="K58" s="511">
        <v>1196</v>
      </c>
      <c r="L58" s="511">
        <v>1</v>
      </c>
      <c r="M58" s="511">
        <v>299</v>
      </c>
      <c r="N58" s="511">
        <v>12</v>
      </c>
      <c r="O58" s="511">
        <v>3624</v>
      </c>
      <c r="P58" s="528">
        <v>3.0301003344481607</v>
      </c>
      <c r="Q58" s="512">
        <v>302</v>
      </c>
    </row>
    <row r="59" spans="1:17" ht="14.45" customHeight="1" x14ac:dyDescent="0.2">
      <c r="A59" s="506" t="s">
        <v>1413</v>
      </c>
      <c r="B59" s="507" t="s">
        <v>1318</v>
      </c>
      <c r="C59" s="507" t="s">
        <v>1290</v>
      </c>
      <c r="D59" s="507" t="s">
        <v>1414</v>
      </c>
      <c r="E59" s="507" t="s">
        <v>1415</v>
      </c>
      <c r="F59" s="511"/>
      <c r="G59" s="511"/>
      <c r="H59" s="511"/>
      <c r="I59" s="511"/>
      <c r="J59" s="511">
        <v>1</v>
      </c>
      <c r="K59" s="511">
        <v>7150</v>
      </c>
      <c r="L59" s="511">
        <v>1</v>
      </c>
      <c r="M59" s="511">
        <v>7150</v>
      </c>
      <c r="N59" s="511"/>
      <c r="O59" s="511"/>
      <c r="P59" s="528"/>
      <c r="Q59" s="512"/>
    </row>
    <row r="60" spans="1:17" ht="14.45" customHeight="1" x14ac:dyDescent="0.2">
      <c r="A60" s="506" t="s">
        <v>1413</v>
      </c>
      <c r="B60" s="507" t="s">
        <v>1318</v>
      </c>
      <c r="C60" s="507" t="s">
        <v>1290</v>
      </c>
      <c r="D60" s="507" t="s">
        <v>1323</v>
      </c>
      <c r="E60" s="507"/>
      <c r="F60" s="511">
        <v>16</v>
      </c>
      <c r="G60" s="511">
        <v>20560</v>
      </c>
      <c r="H60" s="511"/>
      <c r="I60" s="511">
        <v>1285</v>
      </c>
      <c r="J60" s="511"/>
      <c r="K60" s="511"/>
      <c r="L60" s="511"/>
      <c r="M60" s="511"/>
      <c r="N60" s="511"/>
      <c r="O60" s="511"/>
      <c r="P60" s="528"/>
      <c r="Q60" s="512"/>
    </row>
    <row r="61" spans="1:17" ht="14.45" customHeight="1" x14ac:dyDescent="0.2">
      <c r="A61" s="506" t="s">
        <v>1413</v>
      </c>
      <c r="B61" s="507" t="s">
        <v>1318</v>
      </c>
      <c r="C61" s="507" t="s">
        <v>1290</v>
      </c>
      <c r="D61" s="507" t="s">
        <v>1324</v>
      </c>
      <c r="E61" s="507" t="s">
        <v>1325</v>
      </c>
      <c r="F61" s="511">
        <v>2</v>
      </c>
      <c r="G61" s="511">
        <v>19524</v>
      </c>
      <c r="H61" s="511">
        <v>1.8652909143020924</v>
      </c>
      <c r="I61" s="511">
        <v>9762</v>
      </c>
      <c r="J61" s="511">
        <v>1</v>
      </c>
      <c r="K61" s="511">
        <v>10467</v>
      </c>
      <c r="L61" s="511">
        <v>1</v>
      </c>
      <c r="M61" s="511">
        <v>10467</v>
      </c>
      <c r="N61" s="511"/>
      <c r="O61" s="511"/>
      <c r="P61" s="528"/>
      <c r="Q61" s="512"/>
    </row>
    <row r="62" spans="1:17" ht="14.45" customHeight="1" x14ac:dyDescent="0.2">
      <c r="A62" s="506" t="s">
        <v>1413</v>
      </c>
      <c r="B62" s="507" t="s">
        <v>1318</v>
      </c>
      <c r="C62" s="507" t="s">
        <v>1290</v>
      </c>
      <c r="D62" s="507" t="s">
        <v>1327</v>
      </c>
      <c r="E62" s="507"/>
      <c r="F62" s="511">
        <v>53</v>
      </c>
      <c r="G62" s="511">
        <v>121741</v>
      </c>
      <c r="H62" s="511"/>
      <c r="I62" s="511">
        <v>2297</v>
      </c>
      <c r="J62" s="511"/>
      <c r="K62" s="511"/>
      <c r="L62" s="511"/>
      <c r="M62" s="511"/>
      <c r="N62" s="511"/>
      <c r="O62" s="511"/>
      <c r="P62" s="528"/>
      <c r="Q62" s="512"/>
    </row>
    <row r="63" spans="1:17" ht="14.45" customHeight="1" x14ac:dyDescent="0.2">
      <c r="A63" s="506" t="s">
        <v>1413</v>
      </c>
      <c r="B63" s="507" t="s">
        <v>1318</v>
      </c>
      <c r="C63" s="507" t="s">
        <v>1290</v>
      </c>
      <c r="D63" s="507" t="s">
        <v>1334</v>
      </c>
      <c r="E63" s="507" t="s">
        <v>1335</v>
      </c>
      <c r="F63" s="511">
        <v>3</v>
      </c>
      <c r="G63" s="511">
        <v>20808</v>
      </c>
      <c r="H63" s="511">
        <v>2.7563915750430521</v>
      </c>
      <c r="I63" s="511">
        <v>6936</v>
      </c>
      <c r="J63" s="511">
        <v>1</v>
      </c>
      <c r="K63" s="511">
        <v>7549</v>
      </c>
      <c r="L63" s="511">
        <v>1</v>
      </c>
      <c r="M63" s="511">
        <v>7549</v>
      </c>
      <c r="N63" s="511">
        <v>3</v>
      </c>
      <c r="O63" s="511">
        <v>22782</v>
      </c>
      <c r="P63" s="528">
        <v>3.017883163332892</v>
      </c>
      <c r="Q63" s="512">
        <v>7594</v>
      </c>
    </row>
    <row r="64" spans="1:17" ht="14.45" customHeight="1" x14ac:dyDescent="0.2">
      <c r="A64" s="506" t="s">
        <v>1413</v>
      </c>
      <c r="B64" s="507" t="s">
        <v>1318</v>
      </c>
      <c r="C64" s="507" t="s">
        <v>1290</v>
      </c>
      <c r="D64" s="507" t="s">
        <v>1336</v>
      </c>
      <c r="E64" s="507" t="s">
        <v>1337</v>
      </c>
      <c r="F64" s="511">
        <v>2</v>
      </c>
      <c r="G64" s="511">
        <v>7124</v>
      </c>
      <c r="H64" s="511"/>
      <c r="I64" s="511">
        <v>3562</v>
      </c>
      <c r="J64" s="511"/>
      <c r="K64" s="511"/>
      <c r="L64" s="511"/>
      <c r="M64" s="511"/>
      <c r="N64" s="511"/>
      <c r="O64" s="511"/>
      <c r="P64" s="528"/>
      <c r="Q64" s="512"/>
    </row>
    <row r="65" spans="1:17" ht="14.45" customHeight="1" x14ac:dyDescent="0.2">
      <c r="A65" s="506" t="s">
        <v>1413</v>
      </c>
      <c r="B65" s="507" t="s">
        <v>1318</v>
      </c>
      <c r="C65" s="507" t="s">
        <v>1290</v>
      </c>
      <c r="D65" s="507" t="s">
        <v>1350</v>
      </c>
      <c r="E65" s="507" t="s">
        <v>1351</v>
      </c>
      <c r="F65" s="511"/>
      <c r="G65" s="511"/>
      <c r="H65" s="511"/>
      <c r="I65" s="511"/>
      <c r="J65" s="511"/>
      <c r="K65" s="511"/>
      <c r="L65" s="511"/>
      <c r="M65" s="511"/>
      <c r="N65" s="511">
        <v>1</v>
      </c>
      <c r="O65" s="511">
        <v>612</v>
      </c>
      <c r="P65" s="528"/>
      <c r="Q65" s="512">
        <v>612</v>
      </c>
    </row>
    <row r="66" spans="1:17" ht="14.45" customHeight="1" x14ac:dyDescent="0.2">
      <c r="A66" s="506" t="s">
        <v>1413</v>
      </c>
      <c r="B66" s="507" t="s">
        <v>1318</v>
      </c>
      <c r="C66" s="507" t="s">
        <v>1290</v>
      </c>
      <c r="D66" s="507" t="s">
        <v>1354</v>
      </c>
      <c r="E66" s="507" t="s">
        <v>1355</v>
      </c>
      <c r="F66" s="511"/>
      <c r="G66" s="511"/>
      <c r="H66" s="511"/>
      <c r="I66" s="511"/>
      <c r="J66" s="511">
        <v>4</v>
      </c>
      <c r="K66" s="511">
        <v>4425</v>
      </c>
      <c r="L66" s="511">
        <v>1</v>
      </c>
      <c r="M66" s="511">
        <v>1106.25</v>
      </c>
      <c r="N66" s="511">
        <v>6</v>
      </c>
      <c r="O66" s="511">
        <v>6660</v>
      </c>
      <c r="P66" s="528">
        <v>1.5050847457627119</v>
      </c>
      <c r="Q66" s="512">
        <v>1110</v>
      </c>
    </row>
    <row r="67" spans="1:17" ht="14.45" customHeight="1" x14ac:dyDescent="0.2">
      <c r="A67" s="506" t="s">
        <v>1413</v>
      </c>
      <c r="B67" s="507" t="s">
        <v>1318</v>
      </c>
      <c r="C67" s="507" t="s">
        <v>1290</v>
      </c>
      <c r="D67" s="507" t="s">
        <v>1356</v>
      </c>
      <c r="E67" s="507" t="s">
        <v>1357</v>
      </c>
      <c r="F67" s="511"/>
      <c r="G67" s="511"/>
      <c r="H67" s="511"/>
      <c r="I67" s="511"/>
      <c r="J67" s="511"/>
      <c r="K67" s="511"/>
      <c r="L67" s="511"/>
      <c r="M67" s="511"/>
      <c r="N67" s="511">
        <v>6</v>
      </c>
      <c r="O67" s="511">
        <v>44682</v>
      </c>
      <c r="P67" s="528"/>
      <c r="Q67" s="512">
        <v>7447</v>
      </c>
    </row>
    <row r="68" spans="1:17" ht="14.45" customHeight="1" x14ac:dyDescent="0.2">
      <c r="A68" s="506" t="s">
        <v>1413</v>
      </c>
      <c r="B68" s="507" t="s">
        <v>1318</v>
      </c>
      <c r="C68" s="507" t="s">
        <v>1290</v>
      </c>
      <c r="D68" s="507" t="s">
        <v>1358</v>
      </c>
      <c r="E68" s="507" t="s">
        <v>1359</v>
      </c>
      <c r="F68" s="511"/>
      <c r="G68" s="511"/>
      <c r="H68" s="511"/>
      <c r="I68" s="511"/>
      <c r="J68" s="511">
        <v>3</v>
      </c>
      <c r="K68" s="511">
        <v>11505</v>
      </c>
      <c r="L68" s="511">
        <v>1</v>
      </c>
      <c r="M68" s="511">
        <v>3835</v>
      </c>
      <c r="N68" s="511"/>
      <c r="O68" s="511"/>
      <c r="P68" s="528"/>
      <c r="Q68" s="512"/>
    </row>
    <row r="69" spans="1:17" ht="14.45" customHeight="1" x14ac:dyDescent="0.2">
      <c r="A69" s="506" t="s">
        <v>1413</v>
      </c>
      <c r="B69" s="507" t="s">
        <v>1318</v>
      </c>
      <c r="C69" s="507" t="s">
        <v>1290</v>
      </c>
      <c r="D69" s="507" t="s">
        <v>1360</v>
      </c>
      <c r="E69" s="507" t="s">
        <v>1361</v>
      </c>
      <c r="F69" s="511"/>
      <c r="G69" s="511"/>
      <c r="H69" s="511"/>
      <c r="I69" s="511"/>
      <c r="J69" s="511"/>
      <c r="K69" s="511"/>
      <c r="L69" s="511"/>
      <c r="M69" s="511"/>
      <c r="N69" s="511">
        <v>15</v>
      </c>
      <c r="O69" s="511">
        <v>35985</v>
      </c>
      <c r="P69" s="528"/>
      <c r="Q69" s="512">
        <v>2399</v>
      </c>
    </row>
    <row r="70" spans="1:17" ht="14.45" customHeight="1" x14ac:dyDescent="0.2">
      <c r="A70" s="506" t="s">
        <v>1413</v>
      </c>
      <c r="B70" s="507" t="s">
        <v>1318</v>
      </c>
      <c r="C70" s="507" t="s">
        <v>1290</v>
      </c>
      <c r="D70" s="507" t="s">
        <v>1368</v>
      </c>
      <c r="E70" s="507" t="s">
        <v>1369</v>
      </c>
      <c r="F70" s="511"/>
      <c r="G70" s="511"/>
      <c r="H70" s="511"/>
      <c r="I70" s="511"/>
      <c r="J70" s="511"/>
      <c r="K70" s="511"/>
      <c r="L70" s="511"/>
      <c r="M70" s="511"/>
      <c r="N70" s="511">
        <v>1</v>
      </c>
      <c r="O70" s="511">
        <v>10766.67</v>
      </c>
      <c r="P70" s="528"/>
      <c r="Q70" s="512">
        <v>10766.67</v>
      </c>
    </row>
    <row r="71" spans="1:17" ht="14.45" customHeight="1" x14ac:dyDescent="0.2">
      <c r="A71" s="506" t="s">
        <v>1413</v>
      </c>
      <c r="B71" s="507" t="s">
        <v>1318</v>
      </c>
      <c r="C71" s="507" t="s">
        <v>1290</v>
      </c>
      <c r="D71" s="507" t="s">
        <v>1315</v>
      </c>
      <c r="E71" s="507" t="s">
        <v>1316</v>
      </c>
      <c r="F71" s="511"/>
      <c r="G71" s="511"/>
      <c r="H71" s="511"/>
      <c r="I71" s="511"/>
      <c r="J71" s="511">
        <v>1</v>
      </c>
      <c r="K71" s="511">
        <v>0</v>
      </c>
      <c r="L71" s="511"/>
      <c r="M71" s="511">
        <v>0</v>
      </c>
      <c r="N71" s="511">
        <v>1</v>
      </c>
      <c r="O71" s="511">
        <v>0</v>
      </c>
      <c r="P71" s="528"/>
      <c r="Q71" s="512">
        <v>0</v>
      </c>
    </row>
    <row r="72" spans="1:17" ht="14.45" customHeight="1" x14ac:dyDescent="0.2">
      <c r="A72" s="506" t="s">
        <v>1413</v>
      </c>
      <c r="B72" s="507" t="s">
        <v>1318</v>
      </c>
      <c r="C72" s="507" t="s">
        <v>1290</v>
      </c>
      <c r="D72" s="507" t="s">
        <v>1372</v>
      </c>
      <c r="E72" s="507" t="s">
        <v>1373</v>
      </c>
      <c r="F72" s="511"/>
      <c r="G72" s="511"/>
      <c r="H72" s="511"/>
      <c r="I72" s="511"/>
      <c r="J72" s="511"/>
      <c r="K72" s="511"/>
      <c r="L72" s="511"/>
      <c r="M72" s="511"/>
      <c r="N72" s="511">
        <v>0</v>
      </c>
      <c r="O72" s="511">
        <v>0</v>
      </c>
      <c r="P72" s="528"/>
      <c r="Q72" s="512"/>
    </row>
    <row r="73" spans="1:17" ht="14.45" customHeight="1" x14ac:dyDescent="0.2">
      <c r="A73" s="506" t="s">
        <v>1416</v>
      </c>
      <c r="B73" s="507" t="s">
        <v>1293</v>
      </c>
      <c r="C73" s="507" t="s">
        <v>1290</v>
      </c>
      <c r="D73" s="507" t="s">
        <v>1300</v>
      </c>
      <c r="E73" s="507" t="s">
        <v>1301</v>
      </c>
      <c r="F73" s="511"/>
      <c r="G73" s="511"/>
      <c r="H73" s="511"/>
      <c r="I73" s="511"/>
      <c r="J73" s="511">
        <v>1</v>
      </c>
      <c r="K73" s="511">
        <v>351</v>
      </c>
      <c r="L73" s="511">
        <v>1</v>
      </c>
      <c r="M73" s="511">
        <v>351</v>
      </c>
      <c r="N73" s="511"/>
      <c r="O73" s="511"/>
      <c r="P73" s="528"/>
      <c r="Q73" s="512"/>
    </row>
    <row r="74" spans="1:17" ht="14.45" customHeight="1" x14ac:dyDescent="0.2">
      <c r="A74" s="506" t="s">
        <v>1416</v>
      </c>
      <c r="B74" s="507" t="s">
        <v>1318</v>
      </c>
      <c r="C74" s="507" t="s">
        <v>1290</v>
      </c>
      <c r="D74" s="507" t="s">
        <v>1350</v>
      </c>
      <c r="E74" s="507" t="s">
        <v>1351</v>
      </c>
      <c r="F74" s="511"/>
      <c r="G74" s="511"/>
      <c r="H74" s="511"/>
      <c r="I74" s="511"/>
      <c r="J74" s="511">
        <v>1</v>
      </c>
      <c r="K74" s="511">
        <v>609</v>
      </c>
      <c r="L74" s="511">
        <v>1</v>
      </c>
      <c r="M74" s="511">
        <v>609</v>
      </c>
      <c r="N74" s="511"/>
      <c r="O74" s="511"/>
      <c r="P74" s="528"/>
      <c r="Q74" s="512"/>
    </row>
    <row r="75" spans="1:17" ht="14.45" customHeight="1" x14ac:dyDescent="0.2">
      <c r="A75" s="506" t="s">
        <v>1416</v>
      </c>
      <c r="B75" s="507" t="s">
        <v>1318</v>
      </c>
      <c r="C75" s="507" t="s">
        <v>1290</v>
      </c>
      <c r="D75" s="507" t="s">
        <v>1368</v>
      </c>
      <c r="E75" s="507" t="s">
        <v>1369</v>
      </c>
      <c r="F75" s="511"/>
      <c r="G75" s="511"/>
      <c r="H75" s="511"/>
      <c r="I75" s="511"/>
      <c r="J75" s="511">
        <v>1</v>
      </c>
      <c r="K75" s="511">
        <v>10766.67</v>
      </c>
      <c r="L75" s="511">
        <v>1</v>
      </c>
      <c r="M75" s="511">
        <v>10766.67</v>
      </c>
      <c r="N75" s="511"/>
      <c r="O75" s="511"/>
      <c r="P75" s="528"/>
      <c r="Q75" s="512"/>
    </row>
    <row r="76" spans="1:17" ht="14.45" customHeight="1" x14ac:dyDescent="0.2">
      <c r="A76" s="506" t="s">
        <v>1417</v>
      </c>
      <c r="B76" s="507" t="s">
        <v>1293</v>
      </c>
      <c r="C76" s="507" t="s">
        <v>1290</v>
      </c>
      <c r="D76" s="507" t="s">
        <v>1291</v>
      </c>
      <c r="E76" s="507" t="s">
        <v>1292</v>
      </c>
      <c r="F76" s="511"/>
      <c r="G76" s="511"/>
      <c r="H76" s="511"/>
      <c r="I76" s="511"/>
      <c r="J76" s="511">
        <v>1</v>
      </c>
      <c r="K76" s="511">
        <v>37</v>
      </c>
      <c r="L76" s="511">
        <v>1</v>
      </c>
      <c r="M76" s="511">
        <v>37</v>
      </c>
      <c r="N76" s="511"/>
      <c r="O76" s="511"/>
      <c r="P76" s="528"/>
      <c r="Q76" s="512"/>
    </row>
    <row r="77" spans="1:17" ht="14.45" customHeight="1" x14ac:dyDescent="0.2">
      <c r="A77" s="506" t="s">
        <v>1417</v>
      </c>
      <c r="B77" s="507" t="s">
        <v>1293</v>
      </c>
      <c r="C77" s="507" t="s">
        <v>1290</v>
      </c>
      <c r="D77" s="507" t="s">
        <v>1296</v>
      </c>
      <c r="E77" s="507" t="s">
        <v>1297</v>
      </c>
      <c r="F77" s="511">
        <v>1</v>
      </c>
      <c r="G77" s="511">
        <v>2480</v>
      </c>
      <c r="H77" s="511"/>
      <c r="I77" s="511">
        <v>2480</v>
      </c>
      <c r="J77" s="511"/>
      <c r="K77" s="511"/>
      <c r="L77" s="511"/>
      <c r="M77" s="511"/>
      <c r="N77" s="511">
        <v>3</v>
      </c>
      <c r="O77" s="511">
        <v>7494</v>
      </c>
      <c r="P77" s="528"/>
      <c r="Q77" s="512">
        <v>2498</v>
      </c>
    </row>
    <row r="78" spans="1:17" ht="14.45" customHeight="1" x14ac:dyDescent="0.2">
      <c r="A78" s="506" t="s">
        <v>1417</v>
      </c>
      <c r="B78" s="507" t="s">
        <v>1293</v>
      </c>
      <c r="C78" s="507" t="s">
        <v>1290</v>
      </c>
      <c r="D78" s="507" t="s">
        <v>1300</v>
      </c>
      <c r="E78" s="507" t="s">
        <v>1301</v>
      </c>
      <c r="F78" s="511"/>
      <c r="G78" s="511"/>
      <c r="H78" s="511"/>
      <c r="I78" s="511"/>
      <c r="J78" s="511">
        <v>1</v>
      </c>
      <c r="K78" s="511">
        <v>351</v>
      </c>
      <c r="L78" s="511">
        <v>1</v>
      </c>
      <c r="M78" s="511">
        <v>351</v>
      </c>
      <c r="N78" s="511">
        <v>2</v>
      </c>
      <c r="O78" s="511">
        <v>708</v>
      </c>
      <c r="P78" s="528">
        <v>2.017094017094017</v>
      </c>
      <c r="Q78" s="512">
        <v>354</v>
      </c>
    </row>
    <row r="79" spans="1:17" ht="14.45" customHeight="1" x14ac:dyDescent="0.2">
      <c r="A79" s="506" t="s">
        <v>1417</v>
      </c>
      <c r="B79" s="507" t="s">
        <v>1293</v>
      </c>
      <c r="C79" s="507" t="s">
        <v>1290</v>
      </c>
      <c r="D79" s="507" t="s">
        <v>1304</v>
      </c>
      <c r="E79" s="507" t="s">
        <v>1305</v>
      </c>
      <c r="F79" s="511">
        <v>32</v>
      </c>
      <c r="G79" s="511">
        <v>48640</v>
      </c>
      <c r="H79" s="511">
        <v>0.96842272926372797</v>
      </c>
      <c r="I79" s="511">
        <v>1520</v>
      </c>
      <c r="J79" s="511">
        <v>33</v>
      </c>
      <c r="K79" s="511">
        <v>50226</v>
      </c>
      <c r="L79" s="511">
        <v>1</v>
      </c>
      <c r="M79" s="511">
        <v>1522</v>
      </c>
      <c r="N79" s="511">
        <v>42</v>
      </c>
      <c r="O79" s="511">
        <v>64218</v>
      </c>
      <c r="P79" s="528">
        <v>1.2785808147174771</v>
      </c>
      <c r="Q79" s="512">
        <v>1529</v>
      </c>
    </row>
    <row r="80" spans="1:17" ht="14.45" customHeight="1" x14ac:dyDescent="0.2">
      <c r="A80" s="506" t="s">
        <v>1417</v>
      </c>
      <c r="B80" s="507" t="s">
        <v>1318</v>
      </c>
      <c r="C80" s="507" t="s">
        <v>1290</v>
      </c>
      <c r="D80" s="507" t="s">
        <v>1323</v>
      </c>
      <c r="E80" s="507"/>
      <c r="F80" s="511">
        <v>30</v>
      </c>
      <c r="G80" s="511">
        <v>38550</v>
      </c>
      <c r="H80" s="511"/>
      <c r="I80" s="511">
        <v>1285</v>
      </c>
      <c r="J80" s="511"/>
      <c r="K80" s="511"/>
      <c r="L80" s="511"/>
      <c r="M80" s="511"/>
      <c r="N80" s="511"/>
      <c r="O80" s="511"/>
      <c r="P80" s="528"/>
      <c r="Q80" s="512"/>
    </row>
    <row r="81" spans="1:17" ht="14.45" customHeight="1" x14ac:dyDescent="0.2">
      <c r="A81" s="506" t="s">
        <v>1417</v>
      </c>
      <c r="B81" s="507" t="s">
        <v>1318</v>
      </c>
      <c r="C81" s="507" t="s">
        <v>1290</v>
      </c>
      <c r="D81" s="507" t="s">
        <v>1354</v>
      </c>
      <c r="E81" s="507" t="s">
        <v>1355</v>
      </c>
      <c r="F81" s="511"/>
      <c r="G81" s="511"/>
      <c r="H81" s="511"/>
      <c r="I81" s="511"/>
      <c r="J81" s="511">
        <v>20</v>
      </c>
      <c r="K81" s="511">
        <v>22137</v>
      </c>
      <c r="L81" s="511">
        <v>1</v>
      </c>
      <c r="M81" s="511">
        <v>1106.8499999999999</v>
      </c>
      <c r="N81" s="511">
        <v>3</v>
      </c>
      <c r="O81" s="511">
        <v>3330</v>
      </c>
      <c r="P81" s="528">
        <v>0.1504268871120748</v>
      </c>
      <c r="Q81" s="512">
        <v>1110</v>
      </c>
    </row>
    <row r="82" spans="1:17" ht="14.45" customHeight="1" x14ac:dyDescent="0.2">
      <c r="A82" s="506" t="s">
        <v>1417</v>
      </c>
      <c r="B82" s="507" t="s">
        <v>1318</v>
      </c>
      <c r="C82" s="507" t="s">
        <v>1290</v>
      </c>
      <c r="D82" s="507" t="s">
        <v>1356</v>
      </c>
      <c r="E82" s="507" t="s">
        <v>1357</v>
      </c>
      <c r="F82" s="511"/>
      <c r="G82" s="511"/>
      <c r="H82" s="511"/>
      <c r="I82" s="511"/>
      <c r="J82" s="511">
        <v>2</v>
      </c>
      <c r="K82" s="511">
        <v>14860</v>
      </c>
      <c r="L82" s="511">
        <v>1</v>
      </c>
      <c r="M82" s="511">
        <v>7430</v>
      </c>
      <c r="N82" s="511"/>
      <c r="O82" s="511"/>
      <c r="P82" s="528"/>
      <c r="Q82" s="512"/>
    </row>
    <row r="83" spans="1:17" ht="14.45" customHeight="1" x14ac:dyDescent="0.2">
      <c r="A83" s="506" t="s">
        <v>1417</v>
      </c>
      <c r="B83" s="507" t="s">
        <v>1318</v>
      </c>
      <c r="C83" s="507" t="s">
        <v>1290</v>
      </c>
      <c r="D83" s="507" t="s">
        <v>1358</v>
      </c>
      <c r="E83" s="507" t="s">
        <v>1359</v>
      </c>
      <c r="F83" s="511"/>
      <c r="G83" s="511"/>
      <c r="H83" s="511"/>
      <c r="I83" s="511"/>
      <c r="J83" s="511"/>
      <c r="K83" s="511"/>
      <c r="L83" s="511"/>
      <c r="M83" s="511"/>
      <c r="N83" s="511">
        <v>2</v>
      </c>
      <c r="O83" s="511">
        <v>7678</v>
      </c>
      <c r="P83" s="528"/>
      <c r="Q83" s="512">
        <v>3839</v>
      </c>
    </row>
    <row r="84" spans="1:17" ht="14.45" customHeight="1" x14ac:dyDescent="0.2">
      <c r="A84" s="506" t="s">
        <v>1417</v>
      </c>
      <c r="B84" s="507" t="s">
        <v>1318</v>
      </c>
      <c r="C84" s="507" t="s">
        <v>1290</v>
      </c>
      <c r="D84" s="507" t="s">
        <v>1382</v>
      </c>
      <c r="E84" s="507" t="s">
        <v>1383</v>
      </c>
      <c r="F84" s="511"/>
      <c r="G84" s="511"/>
      <c r="H84" s="511"/>
      <c r="I84" s="511"/>
      <c r="J84" s="511"/>
      <c r="K84" s="511"/>
      <c r="L84" s="511"/>
      <c r="M84" s="511"/>
      <c r="N84" s="511">
        <v>0</v>
      </c>
      <c r="O84" s="511">
        <v>0</v>
      </c>
      <c r="P84" s="528"/>
      <c r="Q84" s="512"/>
    </row>
    <row r="85" spans="1:17" ht="14.45" customHeight="1" x14ac:dyDescent="0.2">
      <c r="A85" s="506" t="s">
        <v>1418</v>
      </c>
      <c r="B85" s="507" t="s">
        <v>1293</v>
      </c>
      <c r="C85" s="507" t="s">
        <v>1290</v>
      </c>
      <c r="D85" s="507" t="s">
        <v>1304</v>
      </c>
      <c r="E85" s="507" t="s">
        <v>1305</v>
      </c>
      <c r="F85" s="511">
        <v>1</v>
      </c>
      <c r="G85" s="511">
        <v>1520</v>
      </c>
      <c r="H85" s="511">
        <v>0.99868593955321949</v>
      </c>
      <c r="I85" s="511">
        <v>1520</v>
      </c>
      <c r="J85" s="511">
        <v>1</v>
      </c>
      <c r="K85" s="511">
        <v>1522</v>
      </c>
      <c r="L85" s="511">
        <v>1</v>
      </c>
      <c r="M85" s="511">
        <v>1522</v>
      </c>
      <c r="N85" s="511"/>
      <c r="O85" s="511"/>
      <c r="P85" s="528"/>
      <c r="Q85" s="512"/>
    </row>
    <row r="86" spans="1:17" ht="14.45" customHeight="1" x14ac:dyDescent="0.2">
      <c r="A86" s="506" t="s">
        <v>1419</v>
      </c>
      <c r="B86" s="507" t="s">
        <v>1293</v>
      </c>
      <c r="C86" s="507" t="s">
        <v>1290</v>
      </c>
      <c r="D86" s="507" t="s">
        <v>1300</v>
      </c>
      <c r="E86" s="507" t="s">
        <v>1301</v>
      </c>
      <c r="F86" s="511"/>
      <c r="G86" s="511"/>
      <c r="H86" s="511"/>
      <c r="I86" s="511"/>
      <c r="J86" s="511"/>
      <c r="K86" s="511"/>
      <c r="L86" s="511"/>
      <c r="M86" s="511"/>
      <c r="N86" s="511">
        <v>2</v>
      </c>
      <c r="O86" s="511">
        <v>708</v>
      </c>
      <c r="P86" s="528"/>
      <c r="Q86" s="512">
        <v>354</v>
      </c>
    </row>
    <row r="87" spans="1:17" ht="14.45" customHeight="1" x14ac:dyDescent="0.2">
      <c r="A87" s="506" t="s">
        <v>1420</v>
      </c>
      <c r="B87" s="507" t="s">
        <v>1293</v>
      </c>
      <c r="C87" s="507" t="s">
        <v>1290</v>
      </c>
      <c r="D87" s="507" t="s">
        <v>1296</v>
      </c>
      <c r="E87" s="507" t="s">
        <v>1297</v>
      </c>
      <c r="F87" s="511"/>
      <c r="G87" s="511"/>
      <c r="H87" s="511"/>
      <c r="I87" s="511"/>
      <c r="J87" s="511">
        <v>1</v>
      </c>
      <c r="K87" s="511">
        <v>2483</v>
      </c>
      <c r="L87" s="511">
        <v>1</v>
      </c>
      <c r="M87" s="511">
        <v>2483</v>
      </c>
      <c r="N87" s="511"/>
      <c r="O87" s="511"/>
      <c r="P87" s="528"/>
      <c r="Q87" s="512"/>
    </row>
    <row r="88" spans="1:17" ht="14.45" customHeight="1" x14ac:dyDescent="0.2">
      <c r="A88" s="506" t="s">
        <v>1420</v>
      </c>
      <c r="B88" s="507" t="s">
        <v>1293</v>
      </c>
      <c r="C88" s="507" t="s">
        <v>1290</v>
      </c>
      <c r="D88" s="507" t="s">
        <v>1300</v>
      </c>
      <c r="E88" s="507" t="s">
        <v>1301</v>
      </c>
      <c r="F88" s="511"/>
      <c r="G88" s="511"/>
      <c r="H88" s="511"/>
      <c r="I88" s="511"/>
      <c r="J88" s="511"/>
      <c r="K88" s="511"/>
      <c r="L88" s="511"/>
      <c r="M88" s="511"/>
      <c r="N88" s="511">
        <v>1</v>
      </c>
      <c r="O88" s="511">
        <v>354</v>
      </c>
      <c r="P88" s="528"/>
      <c r="Q88" s="512">
        <v>354</v>
      </c>
    </row>
    <row r="89" spans="1:17" ht="14.45" customHeight="1" x14ac:dyDescent="0.2">
      <c r="A89" s="506" t="s">
        <v>1420</v>
      </c>
      <c r="B89" s="507" t="s">
        <v>1293</v>
      </c>
      <c r="C89" s="507" t="s">
        <v>1290</v>
      </c>
      <c r="D89" s="507" t="s">
        <v>1304</v>
      </c>
      <c r="E89" s="507" t="s">
        <v>1305</v>
      </c>
      <c r="F89" s="511">
        <v>5</v>
      </c>
      <c r="G89" s="511">
        <v>7600</v>
      </c>
      <c r="H89" s="511">
        <v>2.4967148488830486</v>
      </c>
      <c r="I89" s="511">
        <v>1520</v>
      </c>
      <c r="J89" s="511">
        <v>2</v>
      </c>
      <c r="K89" s="511">
        <v>3044</v>
      </c>
      <c r="L89" s="511">
        <v>1</v>
      </c>
      <c r="M89" s="511">
        <v>1522</v>
      </c>
      <c r="N89" s="511">
        <v>2</v>
      </c>
      <c r="O89" s="511">
        <v>3058</v>
      </c>
      <c r="P89" s="528">
        <v>1.0045992115637319</v>
      </c>
      <c r="Q89" s="512">
        <v>1529</v>
      </c>
    </row>
    <row r="90" spans="1:17" ht="14.45" customHeight="1" x14ac:dyDescent="0.2">
      <c r="A90" s="506" t="s">
        <v>1420</v>
      </c>
      <c r="B90" s="507" t="s">
        <v>1318</v>
      </c>
      <c r="C90" s="507" t="s">
        <v>1290</v>
      </c>
      <c r="D90" s="507" t="s">
        <v>1323</v>
      </c>
      <c r="E90" s="507"/>
      <c r="F90" s="511">
        <v>5</v>
      </c>
      <c r="G90" s="511">
        <v>6425</v>
      </c>
      <c r="H90" s="511"/>
      <c r="I90" s="511">
        <v>1285</v>
      </c>
      <c r="J90" s="511"/>
      <c r="K90" s="511"/>
      <c r="L90" s="511"/>
      <c r="M90" s="511"/>
      <c r="N90" s="511"/>
      <c r="O90" s="511"/>
      <c r="P90" s="528"/>
      <c r="Q90" s="512"/>
    </row>
    <row r="91" spans="1:17" ht="14.45" customHeight="1" x14ac:dyDescent="0.2">
      <c r="A91" s="506" t="s">
        <v>1420</v>
      </c>
      <c r="B91" s="507" t="s">
        <v>1318</v>
      </c>
      <c r="C91" s="507" t="s">
        <v>1290</v>
      </c>
      <c r="D91" s="507" t="s">
        <v>1354</v>
      </c>
      <c r="E91" s="507" t="s">
        <v>1355</v>
      </c>
      <c r="F91" s="511"/>
      <c r="G91" s="511"/>
      <c r="H91" s="511"/>
      <c r="I91" s="511"/>
      <c r="J91" s="511">
        <v>1</v>
      </c>
      <c r="K91" s="511">
        <v>1107</v>
      </c>
      <c r="L91" s="511">
        <v>1</v>
      </c>
      <c r="M91" s="511">
        <v>1107</v>
      </c>
      <c r="N91" s="511"/>
      <c r="O91" s="511"/>
      <c r="P91" s="528"/>
      <c r="Q91" s="512"/>
    </row>
    <row r="92" spans="1:17" ht="14.45" customHeight="1" x14ac:dyDescent="0.2">
      <c r="A92" s="506" t="s">
        <v>1420</v>
      </c>
      <c r="B92" s="507" t="s">
        <v>1318</v>
      </c>
      <c r="C92" s="507" t="s">
        <v>1290</v>
      </c>
      <c r="D92" s="507" t="s">
        <v>1384</v>
      </c>
      <c r="E92" s="507" t="s">
        <v>1385</v>
      </c>
      <c r="F92" s="511"/>
      <c r="G92" s="511"/>
      <c r="H92" s="511"/>
      <c r="I92" s="511"/>
      <c r="J92" s="511"/>
      <c r="K92" s="511"/>
      <c r="L92" s="511"/>
      <c r="M92" s="511"/>
      <c r="N92" s="511">
        <v>1</v>
      </c>
      <c r="O92" s="511">
        <v>44000</v>
      </c>
      <c r="P92" s="528"/>
      <c r="Q92" s="512">
        <v>44000</v>
      </c>
    </row>
    <row r="93" spans="1:17" ht="14.45" customHeight="1" x14ac:dyDescent="0.2">
      <c r="A93" s="506" t="s">
        <v>1421</v>
      </c>
      <c r="B93" s="507" t="s">
        <v>1293</v>
      </c>
      <c r="C93" s="507" t="s">
        <v>1290</v>
      </c>
      <c r="D93" s="507" t="s">
        <v>1304</v>
      </c>
      <c r="E93" s="507" t="s">
        <v>1305</v>
      </c>
      <c r="F93" s="511"/>
      <c r="G93" s="511"/>
      <c r="H93" s="511"/>
      <c r="I93" s="511"/>
      <c r="J93" s="511">
        <v>1</v>
      </c>
      <c r="K93" s="511">
        <v>1522</v>
      </c>
      <c r="L93" s="511">
        <v>1</v>
      </c>
      <c r="M93" s="511">
        <v>1522</v>
      </c>
      <c r="N93" s="511">
        <v>1</v>
      </c>
      <c r="O93" s="511">
        <v>1529</v>
      </c>
      <c r="P93" s="528">
        <v>1.0045992115637319</v>
      </c>
      <c r="Q93" s="512">
        <v>1529</v>
      </c>
    </row>
    <row r="94" spans="1:17" ht="14.45" customHeight="1" x14ac:dyDescent="0.2">
      <c r="A94" s="506" t="s">
        <v>1421</v>
      </c>
      <c r="B94" s="507" t="s">
        <v>1318</v>
      </c>
      <c r="C94" s="507" t="s">
        <v>1290</v>
      </c>
      <c r="D94" s="507" t="s">
        <v>1354</v>
      </c>
      <c r="E94" s="507" t="s">
        <v>1355</v>
      </c>
      <c r="F94" s="511"/>
      <c r="G94" s="511"/>
      <c r="H94" s="511"/>
      <c r="I94" s="511"/>
      <c r="J94" s="511">
        <v>1</v>
      </c>
      <c r="K94" s="511">
        <v>1107</v>
      </c>
      <c r="L94" s="511">
        <v>1</v>
      </c>
      <c r="M94" s="511">
        <v>1107</v>
      </c>
      <c r="N94" s="511"/>
      <c r="O94" s="511"/>
      <c r="P94" s="528"/>
      <c r="Q94" s="512"/>
    </row>
    <row r="95" spans="1:17" ht="14.45" customHeight="1" x14ac:dyDescent="0.2">
      <c r="A95" s="506" t="s">
        <v>1422</v>
      </c>
      <c r="B95" s="507" t="s">
        <v>1293</v>
      </c>
      <c r="C95" s="507" t="s">
        <v>1290</v>
      </c>
      <c r="D95" s="507" t="s">
        <v>1304</v>
      </c>
      <c r="E95" s="507" t="s">
        <v>1305</v>
      </c>
      <c r="F95" s="511">
        <v>1</v>
      </c>
      <c r="G95" s="511">
        <v>1520</v>
      </c>
      <c r="H95" s="511"/>
      <c r="I95" s="511">
        <v>1520</v>
      </c>
      <c r="J95" s="511"/>
      <c r="K95" s="511"/>
      <c r="L95" s="511"/>
      <c r="M95" s="511"/>
      <c r="N95" s="511">
        <v>1</v>
      </c>
      <c r="O95" s="511">
        <v>1529</v>
      </c>
      <c r="P95" s="528"/>
      <c r="Q95" s="512">
        <v>1529</v>
      </c>
    </row>
    <row r="96" spans="1:17" ht="14.45" customHeight="1" thickBot="1" x14ac:dyDescent="0.25">
      <c r="A96" s="513" t="s">
        <v>1422</v>
      </c>
      <c r="B96" s="514" t="s">
        <v>1318</v>
      </c>
      <c r="C96" s="514" t="s">
        <v>1290</v>
      </c>
      <c r="D96" s="514" t="s">
        <v>1323</v>
      </c>
      <c r="E96" s="514"/>
      <c r="F96" s="518">
        <v>1</v>
      </c>
      <c r="G96" s="518">
        <v>1285</v>
      </c>
      <c r="H96" s="518"/>
      <c r="I96" s="518">
        <v>1285</v>
      </c>
      <c r="J96" s="518"/>
      <c r="K96" s="518"/>
      <c r="L96" s="518"/>
      <c r="M96" s="518"/>
      <c r="N96" s="518"/>
      <c r="O96" s="518"/>
      <c r="P96" s="530"/>
      <c r="Q96" s="51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C619BE5-7D66-46FC-8759-26A4375945E0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5" customHeight="1" x14ac:dyDescent="0.2">
      <c r="A5" s="112" t="str">
        <f>HYPERLINK("#'Léky Žádanky'!A1","Léky (Kč)")</f>
        <v>Léky (Kč)</v>
      </c>
      <c r="B5" s="27">
        <v>32.97473999999999</v>
      </c>
      <c r="C5" s="29">
        <v>33.463669999999986</v>
      </c>
      <c r="D5" s="8"/>
      <c r="E5" s="117">
        <v>33.283649999999987</v>
      </c>
      <c r="F5" s="28">
        <v>40.000001953125</v>
      </c>
      <c r="G5" s="116">
        <f>E5-F5</f>
        <v>-6.7163519531250131</v>
      </c>
      <c r="H5" s="122">
        <f>IF(F5&lt;0.00000001,"",E5/F5)</f>
        <v>0.83209120937054604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4545.3414300000004</v>
      </c>
      <c r="C6" s="31">
        <v>4818.8104000000012</v>
      </c>
      <c r="D6" s="8"/>
      <c r="E6" s="118">
        <v>3428.9647899999991</v>
      </c>
      <c r="F6" s="30">
        <v>3625.0002656250003</v>
      </c>
      <c r="G6" s="119">
        <f>E6-F6</f>
        <v>-196.03547562500125</v>
      </c>
      <c r="H6" s="123">
        <f>IF(F6&lt;0.00000001,"",E6/F6)</f>
        <v>0.94592125206611477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19212.997850000003</v>
      </c>
      <c r="C7" s="31">
        <v>21137.790069999999</v>
      </c>
      <c r="D7" s="8"/>
      <c r="E7" s="118">
        <v>22058.038619999999</v>
      </c>
      <c r="F7" s="30">
        <v>23016.645253906252</v>
      </c>
      <c r="G7" s="119">
        <f>E7-F7</f>
        <v>-958.60663390625268</v>
      </c>
      <c r="H7" s="123">
        <f>IF(F7&lt;0.00000001,"",E7/F7)</f>
        <v>0.9583515919313409</v>
      </c>
    </row>
    <row r="8" spans="1:10" ht="14.45" customHeight="1" thickBot="1" x14ac:dyDescent="0.25">
      <c r="A8" s="1" t="s">
        <v>75</v>
      </c>
      <c r="B8" s="11">
        <v>3350.2897899999934</v>
      </c>
      <c r="C8" s="33">
        <v>3705.1770999999999</v>
      </c>
      <c r="D8" s="8"/>
      <c r="E8" s="120">
        <v>3644.1255799999963</v>
      </c>
      <c r="F8" s="32">
        <v>3877.915759952542</v>
      </c>
      <c r="G8" s="121">
        <f>E8-F8</f>
        <v>-233.79017995254571</v>
      </c>
      <c r="H8" s="124">
        <f>IF(F8&lt;0.00000001,"",E8/F8)</f>
        <v>0.93971241398100747</v>
      </c>
    </row>
    <row r="9" spans="1:10" ht="14.45" customHeight="1" thickBot="1" x14ac:dyDescent="0.25">
      <c r="A9" s="2" t="s">
        <v>76</v>
      </c>
      <c r="B9" s="3">
        <v>27141.603810000001</v>
      </c>
      <c r="C9" s="35">
        <v>29695.241240000003</v>
      </c>
      <c r="D9" s="8"/>
      <c r="E9" s="3">
        <v>29164.412639999995</v>
      </c>
      <c r="F9" s="34">
        <v>30559.56128143692</v>
      </c>
      <c r="G9" s="34">
        <f>E9-F9</f>
        <v>-1395.1486414369247</v>
      </c>
      <c r="H9" s="125">
        <f>IF(F9&lt;0.00000001,"",E9/F9)</f>
        <v>0.95434657492009245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76921.407879999999</v>
      </c>
      <c r="C11" s="29">
        <f>IF(ISERROR(VLOOKUP("Celkem:",'ZV Vykáz.-A'!A:H,5,0)),0,VLOOKUP("Celkem:",'ZV Vykáz.-A'!A:H,5,0)/1000)</f>
        <v>44845.00708000001</v>
      </c>
      <c r="D11" s="8"/>
      <c r="E11" s="117">
        <f>IF(ISERROR(VLOOKUP("Celkem:",'ZV Vykáz.-A'!A:H,8,0)),0,VLOOKUP("Celkem:",'ZV Vykáz.-A'!A:H,8,0)/1000)</f>
        <v>47138.740829999995</v>
      </c>
      <c r="F11" s="28">
        <f>C11</f>
        <v>44845.00708000001</v>
      </c>
      <c r="G11" s="116">
        <f>E11-F11</f>
        <v>2293.7337499999849</v>
      </c>
      <c r="H11" s="122">
        <f>IF(F11&lt;0.00000001,"",E11/F11)</f>
        <v>1.051148029610256</v>
      </c>
      <c r="I11" s="116">
        <f>E11-B11</f>
        <v>-29782.667050000004</v>
      </c>
      <c r="J11" s="122">
        <f>IF(B11&lt;0.00000001,"",E11/B11)</f>
        <v>0.61281692742205174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76921.407879999999</v>
      </c>
      <c r="C13" s="37">
        <f>SUM(C11:C12)</f>
        <v>44845.00708000001</v>
      </c>
      <c r="D13" s="8"/>
      <c r="E13" s="5">
        <f>SUM(E11:E12)</f>
        <v>47138.740829999995</v>
      </c>
      <c r="F13" s="36">
        <f>SUM(F11:F12)</f>
        <v>44845.00708000001</v>
      </c>
      <c r="G13" s="36">
        <f>E13-F13</f>
        <v>2293.7337499999849</v>
      </c>
      <c r="H13" s="126">
        <f>IF(F13&lt;0.00000001,"",E13/F13)</f>
        <v>1.051148029610256</v>
      </c>
      <c r="I13" s="36">
        <f>SUM(I11:I12)</f>
        <v>-29782.667050000004</v>
      </c>
      <c r="J13" s="126">
        <f>IF(B13&lt;0.00000001,"",E13/B13)</f>
        <v>0.61281692742205174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2.8340774708257741</v>
      </c>
      <c r="C15" s="39">
        <f>IF(C9=0,"",C13/C9)</f>
        <v>1.5101748700257405</v>
      </c>
      <c r="D15" s="8"/>
      <c r="E15" s="6">
        <f>IF(E9=0,"",E13/E9)</f>
        <v>1.6163103098242271</v>
      </c>
      <c r="F15" s="38">
        <f>IF(F9=0,"",F13/F9)</f>
        <v>1.4674623980037511</v>
      </c>
      <c r="G15" s="38">
        <f>IF(ISERROR(F15-E15),"",E15-F15)</f>
        <v>0.14884791182047596</v>
      </c>
      <c r="H15" s="127">
        <f>IF(ISERROR(F15-E15),"",IF(F15&lt;0.00000001,"",E15/F15))</f>
        <v>1.1014321811740866</v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244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 xr:uid="{C9538E74-CFCF-4AEC-9466-F633B887DAD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2.0408482113497</v>
      </c>
      <c r="C4" s="201">
        <f t="shared" ref="C4:M4" si="0">(C10+C8)/C6</f>
        <v>2.1232920602013907</v>
      </c>
      <c r="D4" s="201">
        <f t="shared" si="0"/>
        <v>1.9752282968852397</v>
      </c>
      <c r="E4" s="201">
        <f t="shared" si="0"/>
        <v>1.9926346128999848</v>
      </c>
      <c r="F4" s="201">
        <f t="shared" si="0"/>
        <v>2.032089659865711</v>
      </c>
      <c r="G4" s="201">
        <f t="shared" si="0"/>
        <v>1.953828892149833</v>
      </c>
      <c r="H4" s="201">
        <f t="shared" si="0"/>
        <v>1.8366205497761108</v>
      </c>
      <c r="I4" s="201">
        <f t="shared" si="0"/>
        <v>1.7955244693405437</v>
      </c>
      <c r="J4" s="201">
        <f t="shared" si="0"/>
        <v>1.8262252484306538</v>
      </c>
      <c r="K4" s="201">
        <f t="shared" si="0"/>
        <v>1.8117962431002383</v>
      </c>
      <c r="L4" s="201">
        <f t="shared" si="0"/>
        <v>1.6647813029558407</v>
      </c>
      <c r="M4" s="201">
        <f t="shared" si="0"/>
        <v>1.6163102878796762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2337.8088499999999</v>
      </c>
      <c r="C5" s="201">
        <f>IF(ISERROR(VLOOKUP($A5,'Man Tab'!$A:$Q,COLUMN()+2,0)),0,VLOOKUP($A5,'Man Tab'!$A:$Q,COLUMN()+2,0))</f>
        <v>2001.93208</v>
      </c>
      <c r="D5" s="201">
        <f>IF(ISERROR(VLOOKUP($A5,'Man Tab'!$A:$Q,COLUMN()+2,0)),0,VLOOKUP($A5,'Man Tab'!$A:$Q,COLUMN()+2,0))</f>
        <v>2353.9574899999898</v>
      </c>
      <c r="E5" s="201">
        <f>IF(ISERROR(VLOOKUP($A5,'Man Tab'!$A:$Q,COLUMN()+2,0)),0,VLOOKUP($A5,'Man Tab'!$A:$Q,COLUMN()+2,0))</f>
        <v>2035.3349799999901</v>
      </c>
      <c r="F5" s="201">
        <f>IF(ISERROR(VLOOKUP($A5,'Man Tab'!$A:$Q,COLUMN()+2,0)),0,VLOOKUP($A5,'Man Tab'!$A:$Q,COLUMN()+2,0))</f>
        <v>2075.77511</v>
      </c>
      <c r="G5" s="201">
        <f>IF(ISERROR(VLOOKUP($A5,'Man Tab'!$A:$Q,COLUMN()+2,0)),0,VLOOKUP($A5,'Man Tab'!$A:$Q,COLUMN()+2,0))</f>
        <v>2316.1677499999901</v>
      </c>
      <c r="H5" s="201">
        <f>IF(ISERROR(VLOOKUP($A5,'Man Tab'!$A:$Q,COLUMN()+2,0)),0,VLOOKUP($A5,'Man Tab'!$A:$Q,COLUMN()+2,0))</f>
        <v>2793.2486100000001</v>
      </c>
      <c r="I5" s="201">
        <f>IF(ISERROR(VLOOKUP($A5,'Man Tab'!$A:$Q,COLUMN()+2,0)),0,VLOOKUP($A5,'Man Tab'!$A:$Q,COLUMN()+2,0))</f>
        <v>2343.3254000000002</v>
      </c>
      <c r="J5" s="201">
        <f>IF(ISERROR(VLOOKUP($A5,'Man Tab'!$A:$Q,COLUMN()+2,0)),0,VLOOKUP($A5,'Man Tab'!$A:$Q,COLUMN()+2,0))</f>
        <v>2181.5309999999899</v>
      </c>
      <c r="K5" s="201">
        <f>IF(ISERROR(VLOOKUP($A5,'Man Tab'!$A:$Q,COLUMN()+2,0)),0,VLOOKUP($A5,'Man Tab'!$A:$Q,COLUMN()+2,0))</f>
        <v>2398.4212900000002</v>
      </c>
      <c r="L5" s="201">
        <f>IF(ISERROR(VLOOKUP($A5,'Man Tab'!$A:$Q,COLUMN()+2,0)),0,VLOOKUP($A5,'Man Tab'!$A:$Q,COLUMN()+2,0))</f>
        <v>3691.6191399999998</v>
      </c>
      <c r="M5" s="201">
        <f>IF(ISERROR(VLOOKUP($A5,'Man Tab'!$A:$Q,COLUMN()+2,0)),0,VLOOKUP($A5,'Man Tab'!$A:$Q,COLUMN()+2,0))</f>
        <v>2635.2909399999999</v>
      </c>
    </row>
    <row r="6" spans="1:13" ht="14.45" customHeight="1" x14ac:dyDescent="0.2">
      <c r="A6" s="202" t="s">
        <v>76</v>
      </c>
      <c r="B6" s="203">
        <f>B5</f>
        <v>2337.8088499999999</v>
      </c>
      <c r="C6" s="203">
        <f t="shared" ref="C6:M6" si="1">C5+B6</f>
        <v>4339.7409299999999</v>
      </c>
      <c r="D6" s="203">
        <f t="shared" si="1"/>
        <v>6693.6984199999897</v>
      </c>
      <c r="E6" s="203">
        <f t="shared" si="1"/>
        <v>8729.0333999999802</v>
      </c>
      <c r="F6" s="203">
        <f t="shared" si="1"/>
        <v>10804.808509999981</v>
      </c>
      <c r="G6" s="203">
        <f t="shared" si="1"/>
        <v>13120.97625999997</v>
      </c>
      <c r="H6" s="203">
        <f t="shared" si="1"/>
        <v>15914.224869999971</v>
      </c>
      <c r="I6" s="203">
        <f t="shared" si="1"/>
        <v>18257.550269999971</v>
      </c>
      <c r="J6" s="203">
        <f t="shared" si="1"/>
        <v>20439.081269999959</v>
      </c>
      <c r="K6" s="203">
        <f t="shared" si="1"/>
        <v>22837.502559999957</v>
      </c>
      <c r="L6" s="203">
        <f t="shared" si="1"/>
        <v>26529.121699999956</v>
      </c>
      <c r="M6" s="203">
        <f t="shared" si="1"/>
        <v>29164.412639999955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4771113.0099999988</v>
      </c>
      <c r="C9" s="202">
        <v>4443424.4500000011</v>
      </c>
      <c r="D9" s="202">
        <v>4007045.0700000003</v>
      </c>
      <c r="E9" s="202">
        <v>4172191.5600000005</v>
      </c>
      <c r="F9" s="202">
        <v>4562565.5600000005</v>
      </c>
      <c r="G9" s="202">
        <v>3679802.86</v>
      </c>
      <c r="H9" s="202">
        <v>3592249.9200000004</v>
      </c>
      <c r="I9" s="202">
        <v>3553485.830000001</v>
      </c>
      <c r="J9" s="202">
        <v>4544488.01</v>
      </c>
      <c r="K9" s="202">
        <v>4050535.0700000003</v>
      </c>
      <c r="L9" s="202">
        <v>2788284.45</v>
      </c>
      <c r="M9" s="202">
        <v>2973554.4000000004</v>
      </c>
    </row>
    <row r="10" spans="1:13" ht="14.45" customHeight="1" x14ac:dyDescent="0.2">
      <c r="A10" s="202" t="s">
        <v>78</v>
      </c>
      <c r="B10" s="203">
        <f>B9/1000</f>
        <v>4771.1130099999991</v>
      </c>
      <c r="C10" s="203">
        <f t="shared" ref="C10:M10" si="3">C9/1000+B10</f>
        <v>9214.5374599999996</v>
      </c>
      <c r="D10" s="203">
        <f t="shared" si="3"/>
        <v>13221.58253</v>
      </c>
      <c r="E10" s="203">
        <f t="shared" si="3"/>
        <v>17393.774089999999</v>
      </c>
      <c r="F10" s="203">
        <f t="shared" si="3"/>
        <v>21956.339650000002</v>
      </c>
      <c r="G10" s="203">
        <f t="shared" si="3"/>
        <v>25636.142510000001</v>
      </c>
      <c r="H10" s="203">
        <f t="shared" si="3"/>
        <v>29228.39243</v>
      </c>
      <c r="I10" s="203">
        <f t="shared" si="3"/>
        <v>32781.878259999998</v>
      </c>
      <c r="J10" s="203">
        <f t="shared" si="3"/>
        <v>37326.366269999999</v>
      </c>
      <c r="K10" s="203">
        <f t="shared" si="3"/>
        <v>41376.901339999997</v>
      </c>
      <c r="L10" s="203">
        <f t="shared" si="3"/>
        <v>44165.185789999996</v>
      </c>
      <c r="M10" s="203">
        <f t="shared" si="3"/>
        <v>47138.740189999997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1.4674623980037511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1.4674623980037511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8BD5083A-8AD1-4A3A-BEB4-8C734EEC638E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245</v>
      </c>
      <c r="E4" s="262" t="s">
        <v>246</v>
      </c>
      <c r="F4" s="262" t="s">
        <v>247</v>
      </c>
      <c r="G4" s="262" t="s">
        <v>248</v>
      </c>
      <c r="H4" s="262" t="s">
        <v>249</v>
      </c>
      <c r="I4" s="262" t="s">
        <v>250</v>
      </c>
      <c r="J4" s="262" t="s">
        <v>251</v>
      </c>
      <c r="K4" s="262" t="s">
        <v>252</v>
      </c>
      <c r="L4" s="262" t="s">
        <v>253</v>
      </c>
      <c r="M4" s="262" t="s">
        <v>254</v>
      </c>
      <c r="N4" s="262" t="s">
        <v>255</v>
      </c>
      <c r="O4" s="262" t="s">
        <v>256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2.8769499999999999</v>
      </c>
      <c r="E7" s="52">
        <v>2.1013500000000001</v>
      </c>
      <c r="F7" s="52">
        <v>2.7149799999990001</v>
      </c>
      <c r="G7" s="52">
        <v>3.5268699999990001</v>
      </c>
      <c r="H7" s="52">
        <v>2.3112499999999998</v>
      </c>
      <c r="I7" s="52">
        <v>3.8063899999989999</v>
      </c>
      <c r="J7" s="52">
        <v>2.3610000000000002</v>
      </c>
      <c r="K7" s="52">
        <v>1.64015</v>
      </c>
      <c r="L7" s="52">
        <v>3.2926099999990002</v>
      </c>
      <c r="M7" s="52">
        <v>3.69076</v>
      </c>
      <c r="N7" s="52">
        <v>2.27285</v>
      </c>
      <c r="O7" s="52">
        <v>2.6884899999999998</v>
      </c>
      <c r="P7" s="53">
        <v>33.283650000000002</v>
      </c>
      <c r="Q7" s="95">
        <v>0.83209124999899997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3625</v>
      </c>
      <c r="C9" s="52">
        <v>302.08333333333297</v>
      </c>
      <c r="D9" s="52">
        <v>409.79432000000099</v>
      </c>
      <c r="E9" s="52">
        <v>161.93584000000001</v>
      </c>
      <c r="F9" s="52">
        <v>347.26454999999902</v>
      </c>
      <c r="G9" s="52">
        <v>120.688999999999</v>
      </c>
      <c r="H9" s="52">
        <v>105.49607</v>
      </c>
      <c r="I9" s="52">
        <v>382.54299999999898</v>
      </c>
      <c r="J9" s="52">
        <v>52.689700000000002</v>
      </c>
      <c r="K9" s="52">
        <v>567.85919000000104</v>
      </c>
      <c r="L9" s="52">
        <v>127.20711999999899</v>
      </c>
      <c r="M9" s="52">
        <v>399.75173000000001</v>
      </c>
      <c r="N9" s="52">
        <v>608.11213999999995</v>
      </c>
      <c r="O9" s="52">
        <v>145.62213</v>
      </c>
      <c r="P9" s="53">
        <v>3428.96479</v>
      </c>
      <c r="Q9" s="95">
        <v>0.94592132137899998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103.810469284729</v>
      </c>
      <c r="C11" s="52">
        <v>8.6508724403940001</v>
      </c>
      <c r="D11" s="52">
        <v>12.513439999999999</v>
      </c>
      <c r="E11" s="52">
        <v>7.14276</v>
      </c>
      <c r="F11" s="52">
        <v>7.8549099999990002</v>
      </c>
      <c r="G11" s="52">
        <v>7.5072299999989998</v>
      </c>
      <c r="H11" s="52">
        <v>9.0267999999999997</v>
      </c>
      <c r="I11" s="52">
        <v>5.2027299999989998</v>
      </c>
      <c r="J11" s="52">
        <v>8.2723600000000008</v>
      </c>
      <c r="K11" s="52">
        <v>4.6633800000000001</v>
      </c>
      <c r="L11" s="52">
        <v>11.142340000000001</v>
      </c>
      <c r="M11" s="52">
        <v>12.38799</v>
      </c>
      <c r="N11" s="52">
        <v>12.568680000000001</v>
      </c>
      <c r="O11" s="52">
        <v>-17.497710000000001</v>
      </c>
      <c r="P11" s="53">
        <v>80.784909999999996</v>
      </c>
      <c r="Q11" s="95">
        <v>0.77819617382100004</v>
      </c>
    </row>
    <row r="12" spans="1:17" ht="14.45" customHeight="1" x14ac:dyDescent="0.2">
      <c r="A12" s="15" t="s">
        <v>40</v>
      </c>
      <c r="B12" s="51">
        <v>11.486239380068</v>
      </c>
      <c r="C12" s="52">
        <v>0.95718661500500002</v>
      </c>
      <c r="D12" s="52">
        <v>0.32740000000000002</v>
      </c>
      <c r="E12" s="52">
        <v>0</v>
      </c>
      <c r="F12" s="52">
        <v>0</v>
      </c>
      <c r="G12" s="52">
        <v>0</v>
      </c>
      <c r="H12" s="52">
        <v>0.32079999999999997</v>
      </c>
      <c r="I12" s="52">
        <v>0.76539999999899999</v>
      </c>
      <c r="J12" s="52">
        <v>0.60599999999999998</v>
      </c>
      <c r="K12" s="52">
        <v>0</v>
      </c>
      <c r="L12" s="52">
        <v>7.8723799999989996</v>
      </c>
      <c r="M12" s="52">
        <v>0</v>
      </c>
      <c r="N12" s="52">
        <v>0.32974999999999999</v>
      </c>
      <c r="O12" s="52">
        <v>0</v>
      </c>
      <c r="P12" s="53">
        <v>10.221730000000001</v>
      </c>
      <c r="Q12" s="95">
        <v>0.88991093270499999</v>
      </c>
    </row>
    <row r="13" spans="1:17" ht="14.45" customHeight="1" x14ac:dyDescent="0.2">
      <c r="A13" s="15" t="s">
        <v>41</v>
      </c>
      <c r="B13" s="51">
        <v>4</v>
      </c>
      <c r="C13" s="52">
        <v>0.33333333333300003</v>
      </c>
      <c r="D13" s="52">
        <v>0.32425999999999999</v>
      </c>
      <c r="E13" s="52">
        <v>1.14584</v>
      </c>
      <c r="F13" s="52">
        <v>0.25381999999900001</v>
      </c>
      <c r="G13" s="52">
        <v>0.89318999999899995</v>
      </c>
      <c r="H13" s="52">
        <v>0.58103000000000005</v>
      </c>
      <c r="I13" s="52">
        <v>0.65303999999899998</v>
      </c>
      <c r="J13" s="52">
        <v>0.23877999999999999</v>
      </c>
      <c r="K13" s="52">
        <v>0.23765</v>
      </c>
      <c r="L13" s="52">
        <v>1.309399999999</v>
      </c>
      <c r="M13" s="52">
        <v>0.25324999999999998</v>
      </c>
      <c r="N13" s="52">
        <v>0.56542000000000003</v>
      </c>
      <c r="O13" s="52">
        <v>1.5179100000000001</v>
      </c>
      <c r="P13" s="53">
        <v>7.9735899999989996</v>
      </c>
      <c r="Q13" s="95">
        <v>1.9933974999999999</v>
      </c>
    </row>
    <row r="14" spans="1:17" ht="14.45" customHeight="1" x14ac:dyDescent="0.2">
      <c r="A14" s="15" t="s">
        <v>42</v>
      </c>
      <c r="B14" s="51">
        <v>187.75220365988301</v>
      </c>
      <c r="C14" s="52">
        <v>15.646016971656</v>
      </c>
      <c r="D14" s="52">
        <v>22.425000000000001</v>
      </c>
      <c r="E14" s="52">
        <v>18.106000000000002</v>
      </c>
      <c r="F14" s="52">
        <v>17.353000000000002</v>
      </c>
      <c r="G14" s="52">
        <v>14.744999999998999</v>
      </c>
      <c r="H14" s="52">
        <v>14.148999999999999</v>
      </c>
      <c r="I14" s="52">
        <v>12.683</v>
      </c>
      <c r="J14" s="52">
        <v>12.28</v>
      </c>
      <c r="K14" s="52">
        <v>12.359</v>
      </c>
      <c r="L14" s="52">
        <v>12.491999999999001</v>
      </c>
      <c r="M14" s="52">
        <v>15.836</v>
      </c>
      <c r="N14" s="52">
        <v>17.094999999999999</v>
      </c>
      <c r="O14" s="52">
        <v>18.919</v>
      </c>
      <c r="P14" s="53">
        <v>188.44200000000001</v>
      </c>
      <c r="Q14" s="95">
        <v>1.003673972004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437.42248659004298</v>
      </c>
      <c r="C17" s="52">
        <v>36.451873882503001</v>
      </c>
      <c r="D17" s="52">
        <v>2.7297600000000002</v>
      </c>
      <c r="E17" s="52">
        <v>19.959759999999999</v>
      </c>
      <c r="F17" s="52">
        <v>89.460569999998995</v>
      </c>
      <c r="G17" s="52">
        <v>2.7297599999990001</v>
      </c>
      <c r="H17" s="52">
        <v>67.375529999999998</v>
      </c>
      <c r="I17" s="52">
        <v>2.8983099999989999</v>
      </c>
      <c r="J17" s="52">
        <v>2.7297600000000002</v>
      </c>
      <c r="K17" s="52">
        <v>3.4872200000000002</v>
      </c>
      <c r="L17" s="52">
        <v>5.6945699999989996</v>
      </c>
      <c r="M17" s="52">
        <v>2.17761</v>
      </c>
      <c r="N17" s="52">
        <v>58.050449999999998</v>
      </c>
      <c r="O17" s="52">
        <v>5.4091499999990003</v>
      </c>
      <c r="P17" s="53">
        <v>262.70245</v>
      </c>
      <c r="Q17" s="95">
        <v>0.60056914780000004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3.8340000000000001</v>
      </c>
      <c r="E18" s="52">
        <v>4.9720000000000004</v>
      </c>
      <c r="F18" s="52">
        <v>2.8049999999990001</v>
      </c>
      <c r="G18" s="52">
        <v>8.5439999999990004</v>
      </c>
      <c r="H18" s="52">
        <v>7.2279999999999998</v>
      </c>
      <c r="I18" s="52">
        <v>18.228999999999001</v>
      </c>
      <c r="J18" s="52">
        <v>24.736000000000001</v>
      </c>
      <c r="K18" s="52">
        <v>0.218</v>
      </c>
      <c r="L18" s="52">
        <v>29.740999999999001</v>
      </c>
      <c r="M18" s="52">
        <v>30.934999999999999</v>
      </c>
      <c r="N18" s="52">
        <v>2.2850000000000001</v>
      </c>
      <c r="O18" s="52">
        <v>17.62</v>
      </c>
      <c r="P18" s="53">
        <v>151.14699999999999</v>
      </c>
      <c r="Q18" s="95" t="s">
        <v>266</v>
      </c>
    </row>
    <row r="19" spans="1:17" ht="14.45" customHeight="1" x14ac:dyDescent="0.2">
      <c r="A19" s="15" t="s">
        <v>47</v>
      </c>
      <c r="B19" s="51">
        <v>1297.44438899232</v>
      </c>
      <c r="C19" s="52">
        <v>108.12036574936</v>
      </c>
      <c r="D19" s="52">
        <v>48.753230000000002</v>
      </c>
      <c r="E19" s="52">
        <v>32.59834</v>
      </c>
      <c r="F19" s="52">
        <v>58.612319999999002</v>
      </c>
      <c r="G19" s="52">
        <v>81.172629999999003</v>
      </c>
      <c r="H19" s="52">
        <v>43.99736</v>
      </c>
      <c r="I19" s="52">
        <v>118.38083</v>
      </c>
      <c r="J19" s="52">
        <v>130.27251999999999</v>
      </c>
      <c r="K19" s="52">
        <v>37.198500000000003</v>
      </c>
      <c r="L19" s="52">
        <v>127.671689999999</v>
      </c>
      <c r="M19" s="52">
        <v>71.646230000000003</v>
      </c>
      <c r="N19" s="52">
        <v>192.63231999999999</v>
      </c>
      <c r="O19" s="52">
        <v>115.09701</v>
      </c>
      <c r="P19" s="53">
        <v>1058.03298</v>
      </c>
      <c r="Q19" s="95">
        <v>0.81547462764199996</v>
      </c>
    </row>
    <row r="20" spans="1:17" ht="14.45" customHeight="1" x14ac:dyDescent="0.2">
      <c r="A20" s="15" t="s">
        <v>48</v>
      </c>
      <c r="B20" s="51">
        <v>23016.645256</v>
      </c>
      <c r="C20" s="52">
        <v>1918.0537713333399</v>
      </c>
      <c r="D20" s="52">
        <v>1713.3107500000001</v>
      </c>
      <c r="E20" s="52">
        <v>1631.04666</v>
      </c>
      <c r="F20" s="52">
        <v>1701.02763</v>
      </c>
      <c r="G20" s="52">
        <v>1678.09752999999</v>
      </c>
      <c r="H20" s="52">
        <v>1680.1657</v>
      </c>
      <c r="I20" s="52">
        <v>1640.91723999999</v>
      </c>
      <c r="J20" s="52">
        <v>2424.5864499999998</v>
      </c>
      <c r="K20" s="52">
        <v>1591.9449400000001</v>
      </c>
      <c r="L20" s="52">
        <v>1645.5246099999899</v>
      </c>
      <c r="M20" s="52">
        <v>1653.64653</v>
      </c>
      <c r="N20" s="52">
        <v>2607.56034</v>
      </c>
      <c r="O20" s="52">
        <v>2090.2102399999999</v>
      </c>
      <c r="P20" s="53">
        <v>22058.038619999999</v>
      </c>
      <c r="Q20" s="95">
        <v>0.95835159184399998</v>
      </c>
    </row>
    <row r="21" spans="1:17" ht="14.45" customHeight="1" x14ac:dyDescent="0.2">
      <c r="A21" s="16" t="s">
        <v>49</v>
      </c>
      <c r="B21" s="51">
        <v>1823.99999999997</v>
      </c>
      <c r="C21" s="52">
        <v>151.99999999999801</v>
      </c>
      <c r="D21" s="52">
        <v>119.62018999999999</v>
      </c>
      <c r="E21" s="52">
        <v>114.52419999999999</v>
      </c>
      <c r="F21" s="52">
        <v>114.52323</v>
      </c>
      <c r="G21" s="52">
        <v>112.04823</v>
      </c>
      <c r="H21" s="52">
        <v>123.34021</v>
      </c>
      <c r="I21" s="52">
        <v>123.34021</v>
      </c>
      <c r="J21" s="52">
        <v>123.34021</v>
      </c>
      <c r="K21" s="52">
        <v>123.34021</v>
      </c>
      <c r="L21" s="52">
        <v>183.097209999999</v>
      </c>
      <c r="M21" s="52">
        <v>183.09720999999999</v>
      </c>
      <c r="N21" s="52">
        <v>183.09720999999999</v>
      </c>
      <c r="O21" s="52">
        <v>182.82521</v>
      </c>
      <c r="P21" s="53">
        <v>1686.19353</v>
      </c>
      <c r="Q21" s="95">
        <v>0.92444820723599996</v>
      </c>
    </row>
    <row r="22" spans="1:17" ht="14.45" customHeight="1" x14ac:dyDescent="0.2">
      <c r="A22" s="15" t="s">
        <v>50</v>
      </c>
      <c r="B22" s="51">
        <v>12</v>
      </c>
      <c r="C22" s="52">
        <v>1</v>
      </c>
      <c r="D22" s="52">
        <v>0</v>
      </c>
      <c r="E22" s="52">
        <v>0</v>
      </c>
      <c r="F22" s="52">
        <v>12.087899999999999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6.2</v>
      </c>
      <c r="N22" s="52">
        <v>0</v>
      </c>
      <c r="O22" s="52">
        <v>61.479509999999003</v>
      </c>
      <c r="P22" s="53">
        <v>79.767409999999003</v>
      </c>
      <c r="Q22" s="95">
        <v>6.6472841666660001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-3.6379788070917101E-12</v>
      </c>
      <c r="C24" s="52">
        <v>0</v>
      </c>
      <c r="D24" s="52">
        <v>1.29955</v>
      </c>
      <c r="E24" s="52">
        <v>8.3993300000000009</v>
      </c>
      <c r="F24" s="52">
        <v>-4.2000000000000002E-4</v>
      </c>
      <c r="G24" s="52">
        <v>5.3815399999990001</v>
      </c>
      <c r="H24" s="52">
        <v>21.783359999999</v>
      </c>
      <c r="I24" s="52">
        <v>6.7485999999989996</v>
      </c>
      <c r="J24" s="52">
        <v>11.13583</v>
      </c>
      <c r="K24" s="52">
        <v>0.37716</v>
      </c>
      <c r="L24" s="52">
        <v>26.486069999999</v>
      </c>
      <c r="M24" s="52">
        <v>18.79898</v>
      </c>
      <c r="N24" s="52">
        <v>7.0499799999989996</v>
      </c>
      <c r="O24" s="52">
        <v>11.399999999999</v>
      </c>
      <c r="P24" s="53">
        <v>118.859979999999</v>
      </c>
      <c r="Q24" s="95"/>
    </row>
    <row r="25" spans="1:17" ht="14.45" customHeight="1" x14ac:dyDescent="0.2">
      <c r="A25" s="17" t="s">
        <v>53</v>
      </c>
      <c r="B25" s="54">
        <v>30559.561043907001</v>
      </c>
      <c r="C25" s="55">
        <v>2546.6300869922502</v>
      </c>
      <c r="D25" s="55">
        <v>2337.8088499999999</v>
      </c>
      <c r="E25" s="55">
        <v>2001.93208</v>
      </c>
      <c r="F25" s="55">
        <v>2353.9574899999898</v>
      </c>
      <c r="G25" s="55">
        <v>2035.3349799999901</v>
      </c>
      <c r="H25" s="55">
        <v>2075.77511</v>
      </c>
      <c r="I25" s="55">
        <v>2316.1677499999901</v>
      </c>
      <c r="J25" s="55">
        <v>2793.2486100000001</v>
      </c>
      <c r="K25" s="55">
        <v>2343.3254000000002</v>
      </c>
      <c r="L25" s="55">
        <v>2181.5309999999899</v>
      </c>
      <c r="M25" s="55">
        <v>2398.4212900000002</v>
      </c>
      <c r="N25" s="55">
        <v>3691.6191399999998</v>
      </c>
      <c r="O25" s="55">
        <v>2635.2909399999999</v>
      </c>
      <c r="P25" s="56">
        <v>29164.412639999999</v>
      </c>
      <c r="Q25" s="96">
        <v>0.95434658233699998</v>
      </c>
    </row>
    <row r="26" spans="1:17" ht="14.45" customHeight="1" x14ac:dyDescent="0.2">
      <c r="A26" s="15" t="s">
        <v>54</v>
      </c>
      <c r="B26" s="51">
        <v>3362.57291813335</v>
      </c>
      <c r="C26" s="52">
        <v>280.21440984444598</v>
      </c>
      <c r="D26" s="52">
        <v>283.32184000000098</v>
      </c>
      <c r="E26" s="52">
        <v>288.83366999999998</v>
      </c>
      <c r="F26" s="52">
        <v>252.20142999999999</v>
      </c>
      <c r="G26" s="52">
        <v>297.56166999999999</v>
      </c>
      <c r="H26" s="52">
        <v>258.04073</v>
      </c>
      <c r="I26" s="52">
        <v>415.12526000000003</v>
      </c>
      <c r="J26" s="52">
        <v>324.22453999999999</v>
      </c>
      <c r="K26" s="52">
        <v>225.50466</v>
      </c>
      <c r="L26" s="52">
        <v>243.55002999999999</v>
      </c>
      <c r="M26" s="52">
        <v>278.61487</v>
      </c>
      <c r="N26" s="52">
        <v>219.61167</v>
      </c>
      <c r="O26" s="52">
        <v>268.74588</v>
      </c>
      <c r="P26" s="53">
        <v>3355.3362499999998</v>
      </c>
      <c r="Q26" s="95">
        <v>0.99784787770799999</v>
      </c>
    </row>
    <row r="27" spans="1:17" ht="14.45" customHeight="1" x14ac:dyDescent="0.2">
      <c r="A27" s="18" t="s">
        <v>55</v>
      </c>
      <c r="B27" s="54">
        <v>33922.133962040403</v>
      </c>
      <c r="C27" s="55">
        <v>2826.8444968366998</v>
      </c>
      <c r="D27" s="55">
        <v>2621.13069000001</v>
      </c>
      <c r="E27" s="55">
        <v>2290.76575</v>
      </c>
      <c r="F27" s="55">
        <v>2606.1589199999898</v>
      </c>
      <c r="G27" s="55">
        <v>2332.8966499999901</v>
      </c>
      <c r="H27" s="55">
        <v>2333.8158400000002</v>
      </c>
      <c r="I27" s="55">
        <v>2731.2930099999899</v>
      </c>
      <c r="J27" s="55">
        <v>3117.4731499999998</v>
      </c>
      <c r="K27" s="55">
        <v>2568.8300599999998</v>
      </c>
      <c r="L27" s="55">
        <v>2425.0810299999898</v>
      </c>
      <c r="M27" s="55">
        <v>2677.0361600000001</v>
      </c>
      <c r="N27" s="55">
        <v>3911.23081</v>
      </c>
      <c r="O27" s="55">
        <v>2904.0368199999998</v>
      </c>
      <c r="P27" s="56">
        <v>32519.748889999999</v>
      </c>
      <c r="Q27" s="96">
        <v>0.95865870131800002</v>
      </c>
    </row>
    <row r="28" spans="1:17" ht="14.45" customHeight="1" x14ac:dyDescent="0.2">
      <c r="A28" s="16" t="s">
        <v>56</v>
      </c>
      <c r="B28" s="51">
        <v>57.642385794799999</v>
      </c>
      <c r="C28" s="52">
        <v>4.8035321495660002</v>
      </c>
      <c r="D28" s="52">
        <v>0</v>
      </c>
      <c r="E28" s="52">
        <v>10.755000000000001</v>
      </c>
      <c r="F28" s="52">
        <v>0</v>
      </c>
      <c r="G28" s="52">
        <v>1.3542000000000001</v>
      </c>
      <c r="H28" s="52">
        <v>0</v>
      </c>
      <c r="I28" s="52">
        <v>0</v>
      </c>
      <c r="J28" s="52">
        <v>7</v>
      </c>
      <c r="K28" s="52">
        <v>0</v>
      </c>
      <c r="L28" s="52">
        <v>7.0002800000000001</v>
      </c>
      <c r="M28" s="52">
        <v>0</v>
      </c>
      <c r="N28" s="52">
        <v>0</v>
      </c>
      <c r="O28" s="52">
        <v>1.86538</v>
      </c>
      <c r="P28" s="53">
        <v>27.97486</v>
      </c>
      <c r="Q28" s="95">
        <v>0.485317524843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3FB5F31-2D3C-4C66-9926-BF305994662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459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261</v>
      </c>
      <c r="G4" s="353" t="s">
        <v>64</v>
      </c>
      <c r="H4" s="140" t="s">
        <v>140</v>
      </c>
      <c r="I4" s="351" t="s">
        <v>65</v>
      </c>
      <c r="J4" s="353" t="s">
        <v>263</v>
      </c>
      <c r="K4" s="354" t="s">
        <v>264</v>
      </c>
    </row>
    <row r="5" spans="1:11" ht="39" thickBot="1" x14ac:dyDescent="0.25">
      <c r="A5" s="78"/>
      <c r="B5" s="24" t="s">
        <v>257</v>
      </c>
      <c r="C5" s="25" t="s">
        <v>258</v>
      </c>
      <c r="D5" s="26" t="s">
        <v>259</v>
      </c>
      <c r="E5" s="26" t="s">
        <v>260</v>
      </c>
      <c r="F5" s="352"/>
      <c r="G5" s="352"/>
      <c r="H5" s="25" t="s">
        <v>262</v>
      </c>
      <c r="I5" s="352"/>
      <c r="J5" s="352"/>
      <c r="K5" s="355"/>
    </row>
    <row r="6" spans="1:11" ht="14.45" customHeight="1" thickBot="1" x14ac:dyDescent="0.25">
      <c r="A6" s="478" t="s">
        <v>268</v>
      </c>
      <c r="B6" s="460">
        <v>26869.220766740698</v>
      </c>
      <c r="C6" s="460">
        <v>29695.241239999999</v>
      </c>
      <c r="D6" s="461">
        <v>2826.0204732593302</v>
      </c>
      <c r="E6" s="462">
        <v>1.1051768675310001</v>
      </c>
      <c r="F6" s="460">
        <v>30559.561043907001</v>
      </c>
      <c r="G6" s="461">
        <v>30559.561043907001</v>
      </c>
      <c r="H6" s="463">
        <v>2635.2909399999999</v>
      </c>
      <c r="I6" s="460">
        <v>29164.412639999999</v>
      </c>
      <c r="J6" s="461">
        <v>-1395.1484039070599</v>
      </c>
      <c r="K6" s="464">
        <v>0.95434658233699998</v>
      </c>
    </row>
    <row r="7" spans="1:11" ht="14.45" customHeight="1" thickBot="1" x14ac:dyDescent="0.25">
      <c r="A7" s="479" t="s">
        <v>269</v>
      </c>
      <c r="B7" s="460">
        <v>5127.5818835466198</v>
      </c>
      <c r="C7" s="460">
        <v>5159.2802900000097</v>
      </c>
      <c r="D7" s="461">
        <v>31.698406453392</v>
      </c>
      <c r="E7" s="462">
        <v>1.006181940566</v>
      </c>
      <c r="F7" s="460">
        <v>3972.0489123246798</v>
      </c>
      <c r="G7" s="461">
        <v>3972.0489123246798</v>
      </c>
      <c r="H7" s="463">
        <v>151.24982</v>
      </c>
      <c r="I7" s="460">
        <v>3749.6703299999999</v>
      </c>
      <c r="J7" s="461">
        <v>-222.37858232468</v>
      </c>
      <c r="K7" s="464">
        <v>0.94401413798400002</v>
      </c>
    </row>
    <row r="8" spans="1:11" ht="14.45" customHeight="1" thickBot="1" x14ac:dyDescent="0.25">
      <c r="A8" s="480" t="s">
        <v>270</v>
      </c>
      <c r="B8" s="460">
        <v>4963.9992058898397</v>
      </c>
      <c r="C8" s="460">
        <v>4996.67029000001</v>
      </c>
      <c r="D8" s="461">
        <v>32.671084110172998</v>
      </c>
      <c r="E8" s="462">
        <v>1.0065816054259999</v>
      </c>
      <c r="F8" s="460">
        <v>3784.2967086648</v>
      </c>
      <c r="G8" s="461">
        <v>3784.2967086648</v>
      </c>
      <c r="H8" s="463">
        <v>132.33081999999999</v>
      </c>
      <c r="I8" s="460">
        <v>3561.2283299999999</v>
      </c>
      <c r="J8" s="461">
        <v>-223.06837866479799</v>
      </c>
      <c r="K8" s="464">
        <v>0.941054204826</v>
      </c>
    </row>
    <row r="9" spans="1:11" ht="14.45" customHeight="1" thickBot="1" x14ac:dyDescent="0.25">
      <c r="A9" s="481" t="s">
        <v>271</v>
      </c>
      <c r="B9" s="465">
        <v>0</v>
      </c>
      <c r="C9" s="465">
        <v>-3.32E-3</v>
      </c>
      <c r="D9" s="466">
        <v>-3.32E-3</v>
      </c>
      <c r="E9" s="467" t="s">
        <v>266</v>
      </c>
      <c r="F9" s="465">
        <v>0</v>
      </c>
      <c r="G9" s="466">
        <v>0</v>
      </c>
      <c r="H9" s="468">
        <v>0</v>
      </c>
      <c r="I9" s="465">
        <v>-3.4000000000000002E-4</v>
      </c>
      <c r="J9" s="466">
        <v>-3.4000000000000002E-4</v>
      </c>
      <c r="K9" s="469" t="s">
        <v>266</v>
      </c>
    </row>
    <row r="10" spans="1:11" ht="14.45" customHeight="1" thickBot="1" x14ac:dyDescent="0.25">
      <c r="A10" s="482" t="s">
        <v>272</v>
      </c>
      <c r="B10" s="460">
        <v>0</v>
      </c>
      <c r="C10" s="460">
        <v>-3.32E-3</v>
      </c>
      <c r="D10" s="461">
        <v>-3.32E-3</v>
      </c>
      <c r="E10" s="470" t="s">
        <v>266</v>
      </c>
      <c r="F10" s="460">
        <v>0</v>
      </c>
      <c r="G10" s="461">
        <v>0</v>
      </c>
      <c r="H10" s="463">
        <v>0</v>
      </c>
      <c r="I10" s="460">
        <v>-3.4000000000000002E-4</v>
      </c>
      <c r="J10" s="461">
        <v>-3.4000000000000002E-4</v>
      </c>
      <c r="K10" s="471" t="s">
        <v>266</v>
      </c>
    </row>
    <row r="11" spans="1:11" ht="14.45" customHeight="1" thickBot="1" x14ac:dyDescent="0.25">
      <c r="A11" s="481" t="s">
        <v>273</v>
      </c>
      <c r="B11" s="465">
        <v>40</v>
      </c>
      <c r="C11" s="465">
        <v>33.46367</v>
      </c>
      <c r="D11" s="466">
        <v>-6.5363299999990003</v>
      </c>
      <c r="E11" s="472">
        <v>0.83659174999999997</v>
      </c>
      <c r="F11" s="465">
        <v>40</v>
      </c>
      <c r="G11" s="466">
        <v>40</v>
      </c>
      <c r="H11" s="468">
        <v>2.6884899999999998</v>
      </c>
      <c r="I11" s="465">
        <v>33.283650000000002</v>
      </c>
      <c r="J11" s="466">
        <v>-6.7163500000000003</v>
      </c>
      <c r="K11" s="473">
        <v>0.83209124999899997</v>
      </c>
    </row>
    <row r="12" spans="1:11" ht="14.45" customHeight="1" thickBot="1" x14ac:dyDescent="0.25">
      <c r="A12" s="482" t="s">
        <v>274</v>
      </c>
      <c r="B12" s="460">
        <v>40</v>
      </c>
      <c r="C12" s="460">
        <v>33.46367</v>
      </c>
      <c r="D12" s="461">
        <v>-6.5363299999990003</v>
      </c>
      <c r="E12" s="462">
        <v>0.83659174999999997</v>
      </c>
      <c r="F12" s="460">
        <v>40</v>
      </c>
      <c r="G12" s="461">
        <v>40</v>
      </c>
      <c r="H12" s="463">
        <v>2.6884899999999998</v>
      </c>
      <c r="I12" s="460">
        <v>33.283650000000002</v>
      </c>
      <c r="J12" s="461">
        <v>-6.7163500000000003</v>
      </c>
      <c r="K12" s="464">
        <v>0.83209124999899997</v>
      </c>
    </row>
    <row r="13" spans="1:11" ht="14.45" customHeight="1" thickBot="1" x14ac:dyDescent="0.25">
      <c r="A13" s="481" t="s">
        <v>275</v>
      </c>
      <c r="B13" s="465">
        <v>4786.9540187726398</v>
      </c>
      <c r="C13" s="465">
        <v>4818.8104000000103</v>
      </c>
      <c r="D13" s="466">
        <v>31.856381227370001</v>
      </c>
      <c r="E13" s="472">
        <v>1.0066548333450001</v>
      </c>
      <c r="F13" s="465">
        <v>3625</v>
      </c>
      <c r="G13" s="466">
        <v>3625</v>
      </c>
      <c r="H13" s="468">
        <v>145.62213</v>
      </c>
      <c r="I13" s="465">
        <v>3428.96479</v>
      </c>
      <c r="J13" s="466">
        <v>-196.035210000001</v>
      </c>
      <c r="K13" s="473">
        <v>0.94592132137899998</v>
      </c>
    </row>
    <row r="14" spans="1:11" ht="14.45" customHeight="1" thickBot="1" x14ac:dyDescent="0.25">
      <c r="A14" s="482" t="s">
        <v>276</v>
      </c>
      <c r="B14" s="460">
        <v>4200</v>
      </c>
      <c r="C14" s="460">
        <v>4386.01872000001</v>
      </c>
      <c r="D14" s="461">
        <v>186.018720000011</v>
      </c>
      <c r="E14" s="462">
        <v>1.044290171428</v>
      </c>
      <c r="F14" s="460">
        <v>3200</v>
      </c>
      <c r="G14" s="461">
        <v>3200</v>
      </c>
      <c r="H14" s="463">
        <v>80.928959999998995</v>
      </c>
      <c r="I14" s="460">
        <v>3092.3704499999999</v>
      </c>
      <c r="J14" s="461">
        <v>-107.629550000001</v>
      </c>
      <c r="K14" s="464">
        <v>0.96636576562499998</v>
      </c>
    </row>
    <row r="15" spans="1:11" ht="14.45" customHeight="1" thickBot="1" x14ac:dyDescent="0.25">
      <c r="A15" s="482" t="s">
        <v>277</v>
      </c>
      <c r="B15" s="460">
        <v>350</v>
      </c>
      <c r="C15" s="460">
        <v>254.07306000000099</v>
      </c>
      <c r="D15" s="461">
        <v>-95.926939999998993</v>
      </c>
      <c r="E15" s="462">
        <v>0.725923028571</v>
      </c>
      <c r="F15" s="460">
        <v>200</v>
      </c>
      <c r="G15" s="461">
        <v>200</v>
      </c>
      <c r="H15" s="463">
        <v>37.877040000000001</v>
      </c>
      <c r="I15" s="460">
        <v>213.06487000000001</v>
      </c>
      <c r="J15" s="461">
        <v>13.064869999999001</v>
      </c>
      <c r="K15" s="464">
        <v>1.06532435</v>
      </c>
    </row>
    <row r="16" spans="1:11" ht="14.45" customHeight="1" thickBot="1" x14ac:dyDescent="0.25">
      <c r="A16" s="482" t="s">
        <v>278</v>
      </c>
      <c r="B16" s="460">
        <v>20</v>
      </c>
      <c r="C16" s="460">
        <v>8.2284699999999997</v>
      </c>
      <c r="D16" s="461">
        <v>-11.77153</v>
      </c>
      <c r="E16" s="462">
        <v>0.4114235</v>
      </c>
      <c r="F16" s="460">
        <v>10</v>
      </c>
      <c r="G16" s="461">
        <v>10</v>
      </c>
      <c r="H16" s="463">
        <v>1.5031099999999999</v>
      </c>
      <c r="I16" s="460">
        <v>7.5468200000000003</v>
      </c>
      <c r="J16" s="461">
        <v>-2.4531800000000001</v>
      </c>
      <c r="K16" s="464">
        <v>0.75468199999999996</v>
      </c>
    </row>
    <row r="17" spans="1:11" ht="14.45" customHeight="1" thickBot="1" x14ac:dyDescent="0.25">
      <c r="A17" s="482" t="s">
        <v>279</v>
      </c>
      <c r="B17" s="460">
        <v>191.13127082925601</v>
      </c>
      <c r="C17" s="460">
        <v>148.394170000001</v>
      </c>
      <c r="D17" s="461">
        <v>-42.737100829254999</v>
      </c>
      <c r="E17" s="462">
        <v>0.77639922214799995</v>
      </c>
      <c r="F17" s="460">
        <v>190</v>
      </c>
      <c r="G17" s="461">
        <v>190</v>
      </c>
      <c r="H17" s="463">
        <v>22.97691</v>
      </c>
      <c r="I17" s="460">
        <v>97.367499999998998</v>
      </c>
      <c r="J17" s="461">
        <v>-92.632499999999993</v>
      </c>
      <c r="K17" s="464">
        <v>0.51246052631500005</v>
      </c>
    </row>
    <row r="18" spans="1:11" ht="14.45" customHeight="1" thickBot="1" x14ac:dyDescent="0.25">
      <c r="A18" s="482" t="s">
        <v>280</v>
      </c>
      <c r="B18" s="460">
        <v>6</v>
      </c>
      <c r="C18" s="460">
        <v>3.1909999999999998</v>
      </c>
      <c r="D18" s="461">
        <v>-2.8089999999990001</v>
      </c>
      <c r="E18" s="462">
        <v>0.53183333333299998</v>
      </c>
      <c r="F18" s="460">
        <v>5</v>
      </c>
      <c r="G18" s="461">
        <v>5</v>
      </c>
      <c r="H18" s="463">
        <v>0.49799999999900002</v>
      </c>
      <c r="I18" s="460">
        <v>3.5680000000000001</v>
      </c>
      <c r="J18" s="461">
        <v>-1.4319999999999999</v>
      </c>
      <c r="K18" s="464">
        <v>0.71359999999900003</v>
      </c>
    </row>
    <row r="19" spans="1:11" ht="14.45" customHeight="1" thickBot="1" x14ac:dyDescent="0.25">
      <c r="A19" s="482" t="s">
        <v>281</v>
      </c>
      <c r="B19" s="460">
        <v>19.822747943385</v>
      </c>
      <c r="C19" s="460">
        <v>18.904979999999998</v>
      </c>
      <c r="D19" s="461">
        <v>-0.91776794338500001</v>
      </c>
      <c r="E19" s="462">
        <v>0.95370127562499996</v>
      </c>
      <c r="F19" s="460">
        <v>20</v>
      </c>
      <c r="G19" s="461">
        <v>20</v>
      </c>
      <c r="H19" s="463">
        <v>1.8381099999999999</v>
      </c>
      <c r="I19" s="460">
        <v>15.04715</v>
      </c>
      <c r="J19" s="461">
        <v>-4.9528499999999998</v>
      </c>
      <c r="K19" s="464">
        <v>0.75235750000000001</v>
      </c>
    </row>
    <row r="20" spans="1:11" ht="14.45" customHeight="1" thickBot="1" x14ac:dyDescent="0.25">
      <c r="A20" s="481" t="s">
        <v>282</v>
      </c>
      <c r="B20" s="465">
        <v>115.62484221605899</v>
      </c>
      <c r="C20" s="465">
        <v>115.38213</v>
      </c>
      <c r="D20" s="466">
        <v>-0.242712216058</v>
      </c>
      <c r="E20" s="472">
        <v>0.99790086445600001</v>
      </c>
      <c r="F20" s="465">
        <v>103.810469284729</v>
      </c>
      <c r="G20" s="466">
        <v>103.810469284729</v>
      </c>
      <c r="H20" s="468">
        <v>-17.497710000000001</v>
      </c>
      <c r="I20" s="465">
        <v>80.784909999999996</v>
      </c>
      <c r="J20" s="466">
        <v>-23.025559284728999</v>
      </c>
      <c r="K20" s="473">
        <v>0.77819617382100004</v>
      </c>
    </row>
    <row r="21" spans="1:11" ht="14.45" customHeight="1" thickBot="1" x14ac:dyDescent="0.25">
      <c r="A21" s="482" t="s">
        <v>283</v>
      </c>
      <c r="B21" s="460">
        <v>0</v>
      </c>
      <c r="C21" s="460">
        <v>4.16432</v>
      </c>
      <c r="D21" s="461">
        <v>4.16432</v>
      </c>
      <c r="E21" s="470" t="s">
        <v>266</v>
      </c>
      <c r="F21" s="460">
        <v>0</v>
      </c>
      <c r="G21" s="461">
        <v>0</v>
      </c>
      <c r="H21" s="463">
        <v>-27.32424</v>
      </c>
      <c r="I21" s="460">
        <v>-23.81766</v>
      </c>
      <c r="J21" s="461">
        <v>-23.81766</v>
      </c>
      <c r="K21" s="471" t="s">
        <v>266</v>
      </c>
    </row>
    <row r="22" spans="1:11" ht="14.45" customHeight="1" thickBot="1" x14ac:dyDescent="0.25">
      <c r="A22" s="482" t="s">
        <v>284</v>
      </c>
      <c r="B22" s="460">
        <v>6.919713588714</v>
      </c>
      <c r="C22" s="460">
        <v>5.3445299999999998</v>
      </c>
      <c r="D22" s="461">
        <v>-1.575183588714</v>
      </c>
      <c r="E22" s="462">
        <v>0.77236289211599995</v>
      </c>
      <c r="F22" s="460">
        <v>7</v>
      </c>
      <c r="G22" s="461">
        <v>7</v>
      </c>
      <c r="H22" s="463">
        <v>1.04193</v>
      </c>
      <c r="I22" s="460">
        <v>6.7549499999989999</v>
      </c>
      <c r="J22" s="461">
        <v>-0.24504999999999999</v>
      </c>
      <c r="K22" s="464">
        <v>0.964992857142</v>
      </c>
    </row>
    <row r="23" spans="1:11" ht="14.45" customHeight="1" thickBot="1" x14ac:dyDescent="0.25">
      <c r="A23" s="482" t="s">
        <v>285</v>
      </c>
      <c r="B23" s="460">
        <v>8.6161114615120002</v>
      </c>
      <c r="C23" s="460">
        <v>16.03586</v>
      </c>
      <c r="D23" s="461">
        <v>7.4197485384870001</v>
      </c>
      <c r="E23" s="462">
        <v>1.8611481608180001</v>
      </c>
      <c r="F23" s="460">
        <v>15</v>
      </c>
      <c r="G23" s="461">
        <v>15</v>
      </c>
      <c r="H23" s="463">
        <v>3.4517500000000001</v>
      </c>
      <c r="I23" s="460">
        <v>13.062860000000001</v>
      </c>
      <c r="J23" s="461">
        <v>-1.9371400000000001</v>
      </c>
      <c r="K23" s="464">
        <v>0.87085733333299997</v>
      </c>
    </row>
    <row r="24" spans="1:11" ht="14.45" customHeight="1" thickBot="1" x14ac:dyDescent="0.25">
      <c r="A24" s="482" t="s">
        <v>286</v>
      </c>
      <c r="B24" s="460">
        <v>33.137804132874003</v>
      </c>
      <c r="C24" s="460">
        <v>33.788550000000001</v>
      </c>
      <c r="D24" s="461">
        <v>0.65074586712500004</v>
      </c>
      <c r="E24" s="462">
        <v>1.01963756755</v>
      </c>
      <c r="F24" s="460">
        <v>33</v>
      </c>
      <c r="G24" s="461">
        <v>33</v>
      </c>
      <c r="H24" s="463">
        <v>3.6394899999999999</v>
      </c>
      <c r="I24" s="460">
        <v>36.038519999999998</v>
      </c>
      <c r="J24" s="461">
        <v>3.038519999999</v>
      </c>
      <c r="K24" s="464">
        <v>1.092076363636</v>
      </c>
    </row>
    <row r="25" spans="1:11" ht="14.45" customHeight="1" thickBot="1" x14ac:dyDescent="0.25">
      <c r="A25" s="482" t="s">
        <v>287</v>
      </c>
      <c r="B25" s="460">
        <v>3.5074837825829999</v>
      </c>
      <c r="C25" s="460">
        <v>0.38819999999999999</v>
      </c>
      <c r="D25" s="461">
        <v>-3.119283782583</v>
      </c>
      <c r="E25" s="462">
        <v>0.11067763218899999</v>
      </c>
      <c r="F25" s="460">
        <v>0.36616262680099998</v>
      </c>
      <c r="G25" s="461">
        <v>0.36616262680099998</v>
      </c>
      <c r="H25" s="463">
        <v>0</v>
      </c>
      <c r="I25" s="460">
        <v>1.9610000000000001</v>
      </c>
      <c r="J25" s="461">
        <v>1.5948373731979999</v>
      </c>
      <c r="K25" s="464">
        <v>5.3555438388969998</v>
      </c>
    </row>
    <row r="26" spans="1:11" ht="14.45" customHeight="1" thickBot="1" x14ac:dyDescent="0.25">
      <c r="A26" s="482" t="s">
        <v>288</v>
      </c>
      <c r="B26" s="460">
        <v>0</v>
      </c>
      <c r="C26" s="460">
        <v>2.5999999999999999E-2</v>
      </c>
      <c r="D26" s="461">
        <v>2.5999999999999999E-2</v>
      </c>
      <c r="E26" s="470" t="s">
        <v>289</v>
      </c>
      <c r="F26" s="460">
        <v>0</v>
      </c>
      <c r="G26" s="461">
        <v>0</v>
      </c>
      <c r="H26" s="463">
        <v>0</v>
      </c>
      <c r="I26" s="460">
        <v>0</v>
      </c>
      <c r="J26" s="461">
        <v>0</v>
      </c>
      <c r="K26" s="471" t="s">
        <v>266</v>
      </c>
    </row>
    <row r="27" spans="1:11" ht="14.45" customHeight="1" thickBot="1" x14ac:dyDescent="0.25">
      <c r="A27" s="482" t="s">
        <v>290</v>
      </c>
      <c r="B27" s="460">
        <v>0</v>
      </c>
      <c r="C27" s="460">
        <v>0.51500000000000001</v>
      </c>
      <c r="D27" s="461">
        <v>0.51500000000000001</v>
      </c>
      <c r="E27" s="470" t="s">
        <v>266</v>
      </c>
      <c r="F27" s="460">
        <v>0</v>
      </c>
      <c r="G27" s="461">
        <v>0</v>
      </c>
      <c r="H27" s="463">
        <v>0</v>
      </c>
      <c r="I27" s="460">
        <v>0.86648000000000003</v>
      </c>
      <c r="J27" s="461">
        <v>0.86648000000000003</v>
      </c>
      <c r="K27" s="471" t="s">
        <v>266</v>
      </c>
    </row>
    <row r="28" spans="1:11" ht="14.45" customHeight="1" thickBot="1" x14ac:dyDescent="0.25">
      <c r="A28" s="482" t="s">
        <v>291</v>
      </c>
      <c r="B28" s="460">
        <v>0</v>
      </c>
      <c r="C28" s="460">
        <v>0</v>
      </c>
      <c r="D28" s="461">
        <v>0</v>
      </c>
      <c r="E28" s="462">
        <v>1</v>
      </c>
      <c r="F28" s="460">
        <v>0</v>
      </c>
      <c r="G28" s="461">
        <v>0</v>
      </c>
      <c r="H28" s="463">
        <v>0</v>
      </c>
      <c r="I28" s="460">
        <v>5.9900000000000002E-2</v>
      </c>
      <c r="J28" s="461">
        <v>5.9900000000000002E-2</v>
      </c>
      <c r="K28" s="471" t="s">
        <v>289</v>
      </c>
    </row>
    <row r="29" spans="1:11" ht="14.45" customHeight="1" thickBot="1" x14ac:dyDescent="0.25">
      <c r="A29" s="482" t="s">
        <v>292</v>
      </c>
      <c r="B29" s="460">
        <v>5</v>
      </c>
      <c r="C29" s="460">
        <v>0.87200999999999995</v>
      </c>
      <c r="D29" s="461">
        <v>-4.1279899999999996</v>
      </c>
      <c r="E29" s="462">
        <v>0.174402</v>
      </c>
      <c r="F29" s="460">
        <v>2</v>
      </c>
      <c r="G29" s="461">
        <v>2</v>
      </c>
      <c r="H29" s="463">
        <v>0</v>
      </c>
      <c r="I29" s="460">
        <v>0.47239999999999999</v>
      </c>
      <c r="J29" s="461">
        <v>-1.5276000000000001</v>
      </c>
      <c r="K29" s="464">
        <v>0.23619999999999999</v>
      </c>
    </row>
    <row r="30" spans="1:11" ht="14.45" customHeight="1" thickBot="1" x14ac:dyDescent="0.25">
      <c r="A30" s="482" t="s">
        <v>293</v>
      </c>
      <c r="B30" s="460">
        <v>24.879762528446999</v>
      </c>
      <c r="C30" s="460">
        <v>24.13381</v>
      </c>
      <c r="D30" s="461">
        <v>-0.745952528447</v>
      </c>
      <c r="E30" s="462">
        <v>0.97001769901900003</v>
      </c>
      <c r="F30" s="460">
        <v>21.444306657927001</v>
      </c>
      <c r="G30" s="461">
        <v>21.444306657927001</v>
      </c>
      <c r="H30" s="463">
        <v>0.45374999999900001</v>
      </c>
      <c r="I30" s="460">
        <v>19.293420000000001</v>
      </c>
      <c r="J30" s="461">
        <v>-2.1508866579269998</v>
      </c>
      <c r="K30" s="464">
        <v>0.89969894143700002</v>
      </c>
    </row>
    <row r="31" spans="1:11" ht="14.45" customHeight="1" thickBot="1" x14ac:dyDescent="0.25">
      <c r="A31" s="482" t="s">
        <v>294</v>
      </c>
      <c r="B31" s="460">
        <v>0</v>
      </c>
      <c r="C31" s="460">
        <v>1.21</v>
      </c>
      <c r="D31" s="461">
        <v>1.21</v>
      </c>
      <c r="E31" s="470" t="s">
        <v>289</v>
      </c>
      <c r="F31" s="460">
        <v>0</v>
      </c>
      <c r="G31" s="461">
        <v>0</v>
      </c>
      <c r="H31" s="463">
        <v>0</v>
      </c>
      <c r="I31" s="460">
        <v>0</v>
      </c>
      <c r="J31" s="461">
        <v>0</v>
      </c>
      <c r="K31" s="464">
        <v>12</v>
      </c>
    </row>
    <row r="32" spans="1:11" ht="14.45" customHeight="1" thickBot="1" x14ac:dyDescent="0.25">
      <c r="A32" s="482" t="s">
        <v>295</v>
      </c>
      <c r="B32" s="460">
        <v>25</v>
      </c>
      <c r="C32" s="460">
        <v>23.241050000000001</v>
      </c>
      <c r="D32" s="461">
        <v>-1.7589499999989999</v>
      </c>
      <c r="E32" s="462">
        <v>0.92964199999999997</v>
      </c>
      <c r="F32" s="460">
        <v>25</v>
      </c>
      <c r="G32" s="461">
        <v>25</v>
      </c>
      <c r="H32" s="463">
        <v>1.2396100000000001</v>
      </c>
      <c r="I32" s="460">
        <v>20.93844</v>
      </c>
      <c r="J32" s="461">
        <v>-4.0615600000000001</v>
      </c>
      <c r="K32" s="464">
        <v>0.83753759999900002</v>
      </c>
    </row>
    <row r="33" spans="1:11" ht="14.45" customHeight="1" thickBot="1" x14ac:dyDescent="0.25">
      <c r="A33" s="482" t="s">
        <v>296</v>
      </c>
      <c r="B33" s="460">
        <v>8.5639667219270006</v>
      </c>
      <c r="C33" s="460">
        <v>5.6627999999999998</v>
      </c>
      <c r="D33" s="461">
        <v>-2.9011667219269999</v>
      </c>
      <c r="E33" s="462">
        <v>0.66123563809499997</v>
      </c>
      <c r="F33" s="460">
        <v>0</v>
      </c>
      <c r="G33" s="461">
        <v>0</v>
      </c>
      <c r="H33" s="463">
        <v>0</v>
      </c>
      <c r="I33" s="460">
        <v>5.1545999999990002</v>
      </c>
      <c r="J33" s="461">
        <v>5.1545999999990002</v>
      </c>
      <c r="K33" s="471" t="s">
        <v>266</v>
      </c>
    </row>
    <row r="34" spans="1:11" ht="14.45" customHeight="1" thickBot="1" x14ac:dyDescent="0.25">
      <c r="A34" s="481" t="s">
        <v>297</v>
      </c>
      <c r="B34" s="465">
        <v>9.3296949157160007</v>
      </c>
      <c r="C34" s="465">
        <v>13.74661</v>
      </c>
      <c r="D34" s="466">
        <v>4.4169150842829996</v>
      </c>
      <c r="E34" s="472">
        <v>1.4734254575500001</v>
      </c>
      <c r="F34" s="465">
        <v>11.486239380068</v>
      </c>
      <c r="G34" s="466">
        <v>11.486239380068</v>
      </c>
      <c r="H34" s="468">
        <v>0</v>
      </c>
      <c r="I34" s="465">
        <v>10.221730000000001</v>
      </c>
      <c r="J34" s="466">
        <v>-1.2645093800680001</v>
      </c>
      <c r="K34" s="473">
        <v>0.88991093270499999</v>
      </c>
    </row>
    <row r="35" spans="1:11" ht="14.45" customHeight="1" thickBot="1" x14ac:dyDescent="0.25">
      <c r="A35" s="482" t="s">
        <v>298</v>
      </c>
      <c r="B35" s="460">
        <v>6.8071174374129999</v>
      </c>
      <c r="C35" s="460">
        <v>9.5009200000000007</v>
      </c>
      <c r="D35" s="461">
        <v>2.6938025625859998</v>
      </c>
      <c r="E35" s="462">
        <v>1.3957332288369999</v>
      </c>
      <c r="F35" s="460">
        <v>2.4650637214779998</v>
      </c>
      <c r="G35" s="461">
        <v>2.4650637214779998</v>
      </c>
      <c r="H35" s="463">
        <v>0</v>
      </c>
      <c r="I35" s="460">
        <v>7.8495099999990003</v>
      </c>
      <c r="J35" s="461">
        <v>5.3844462785209997</v>
      </c>
      <c r="K35" s="464">
        <v>3.1843030797159999</v>
      </c>
    </row>
    <row r="36" spans="1:11" ht="14.45" customHeight="1" thickBot="1" x14ac:dyDescent="0.25">
      <c r="A36" s="482" t="s">
        <v>299</v>
      </c>
      <c r="B36" s="460">
        <v>2.5225774783029999</v>
      </c>
      <c r="C36" s="460">
        <v>4.2456899999999997</v>
      </c>
      <c r="D36" s="461">
        <v>1.7231125216959999</v>
      </c>
      <c r="E36" s="462">
        <v>1.683076153861</v>
      </c>
      <c r="F36" s="460">
        <v>3.2693603084739999</v>
      </c>
      <c r="G36" s="461">
        <v>3.2693603084739999</v>
      </c>
      <c r="H36" s="463">
        <v>0</v>
      </c>
      <c r="I36" s="460">
        <v>2.37222</v>
      </c>
      <c r="J36" s="461">
        <v>-0.89714030847399995</v>
      </c>
      <c r="K36" s="464">
        <v>0.72559148462400003</v>
      </c>
    </row>
    <row r="37" spans="1:11" ht="14.45" customHeight="1" thickBot="1" x14ac:dyDescent="0.25">
      <c r="A37" s="482" t="s">
        <v>300</v>
      </c>
      <c r="B37" s="460">
        <v>0</v>
      </c>
      <c r="C37" s="460">
        <v>0</v>
      </c>
      <c r="D37" s="461">
        <v>0</v>
      </c>
      <c r="E37" s="462">
        <v>1</v>
      </c>
      <c r="F37" s="460">
        <v>5.7518153501149998</v>
      </c>
      <c r="G37" s="461">
        <v>5.7518153501149998</v>
      </c>
      <c r="H37" s="463">
        <v>0</v>
      </c>
      <c r="I37" s="460">
        <v>0</v>
      </c>
      <c r="J37" s="461">
        <v>-5.7518153501149998</v>
      </c>
      <c r="K37" s="464">
        <v>0</v>
      </c>
    </row>
    <row r="38" spans="1:11" ht="14.45" customHeight="1" thickBot="1" x14ac:dyDescent="0.25">
      <c r="A38" s="481" t="s">
        <v>301</v>
      </c>
      <c r="B38" s="465">
        <v>12.090649985422999</v>
      </c>
      <c r="C38" s="465">
        <v>15.270799999999999</v>
      </c>
      <c r="D38" s="466">
        <v>3.1801500145760002</v>
      </c>
      <c r="E38" s="472">
        <v>1.2630255625960001</v>
      </c>
      <c r="F38" s="465">
        <v>4</v>
      </c>
      <c r="G38" s="466">
        <v>4</v>
      </c>
      <c r="H38" s="468">
        <v>1.5179100000000001</v>
      </c>
      <c r="I38" s="465">
        <v>7.9735899999989996</v>
      </c>
      <c r="J38" s="466">
        <v>3.9735899999990001</v>
      </c>
      <c r="K38" s="473">
        <v>1.9933974999999999</v>
      </c>
    </row>
    <row r="39" spans="1:11" ht="14.45" customHeight="1" thickBot="1" x14ac:dyDescent="0.25">
      <c r="A39" s="482" t="s">
        <v>302</v>
      </c>
      <c r="B39" s="460">
        <v>8.0906499854229992</v>
      </c>
      <c r="C39" s="460">
        <v>8.5872700000000002</v>
      </c>
      <c r="D39" s="461">
        <v>0.49662001457600002</v>
      </c>
      <c r="E39" s="462">
        <v>1.0613819675139999</v>
      </c>
      <c r="F39" s="460">
        <v>0</v>
      </c>
      <c r="G39" s="461">
        <v>0</v>
      </c>
      <c r="H39" s="463">
        <v>0.35694999999999999</v>
      </c>
      <c r="I39" s="460">
        <v>3.6832599999990001</v>
      </c>
      <c r="J39" s="461">
        <v>3.6832599999990001</v>
      </c>
      <c r="K39" s="471" t="s">
        <v>266</v>
      </c>
    </row>
    <row r="40" spans="1:11" ht="14.45" customHeight="1" thickBot="1" x14ac:dyDescent="0.25">
      <c r="A40" s="482" t="s">
        <v>303</v>
      </c>
      <c r="B40" s="460">
        <v>0</v>
      </c>
      <c r="C40" s="460">
        <v>2.9184899999999998</v>
      </c>
      <c r="D40" s="461">
        <v>2.9184899999999998</v>
      </c>
      <c r="E40" s="470" t="s">
        <v>289</v>
      </c>
      <c r="F40" s="460">
        <v>0</v>
      </c>
      <c r="G40" s="461">
        <v>0</v>
      </c>
      <c r="H40" s="463">
        <v>0</v>
      </c>
      <c r="I40" s="460">
        <v>0</v>
      </c>
      <c r="J40" s="461">
        <v>0</v>
      </c>
      <c r="K40" s="471" t="s">
        <v>266</v>
      </c>
    </row>
    <row r="41" spans="1:11" ht="14.45" customHeight="1" thickBot="1" x14ac:dyDescent="0.25">
      <c r="A41" s="482" t="s">
        <v>304</v>
      </c>
      <c r="B41" s="460">
        <v>1</v>
      </c>
      <c r="C41" s="460">
        <v>0.76839999999999997</v>
      </c>
      <c r="D41" s="461">
        <v>-0.23159999999899999</v>
      </c>
      <c r="E41" s="462">
        <v>0.76839999999999997</v>
      </c>
      <c r="F41" s="460">
        <v>1</v>
      </c>
      <c r="G41" s="461">
        <v>1</v>
      </c>
      <c r="H41" s="463">
        <v>0.90713999999899997</v>
      </c>
      <c r="I41" s="460">
        <v>1.2913399999999999</v>
      </c>
      <c r="J41" s="461">
        <v>0.29133999999900001</v>
      </c>
      <c r="K41" s="464">
        <v>1.2913399999999999</v>
      </c>
    </row>
    <row r="42" spans="1:11" ht="14.45" customHeight="1" thickBot="1" x14ac:dyDescent="0.25">
      <c r="A42" s="482" t="s">
        <v>305</v>
      </c>
      <c r="B42" s="460">
        <v>3</v>
      </c>
      <c r="C42" s="460">
        <v>2.9966400000000002</v>
      </c>
      <c r="D42" s="461">
        <v>-3.3599999990000001E-3</v>
      </c>
      <c r="E42" s="462">
        <v>0.99887999999999999</v>
      </c>
      <c r="F42" s="460">
        <v>3</v>
      </c>
      <c r="G42" s="461">
        <v>3</v>
      </c>
      <c r="H42" s="463">
        <v>0.25381999999999999</v>
      </c>
      <c r="I42" s="460">
        <v>2.99899</v>
      </c>
      <c r="J42" s="461">
        <v>-1.01E-3</v>
      </c>
      <c r="K42" s="464">
        <v>0.99966333333299995</v>
      </c>
    </row>
    <row r="43" spans="1:11" ht="14.45" customHeight="1" thickBot="1" x14ac:dyDescent="0.25">
      <c r="A43" s="480" t="s">
        <v>42</v>
      </c>
      <c r="B43" s="460">
        <v>163.58267765678099</v>
      </c>
      <c r="C43" s="460">
        <v>162.61000000000001</v>
      </c>
      <c r="D43" s="461">
        <v>-0.97267765677999996</v>
      </c>
      <c r="E43" s="462">
        <v>0.99405390796399995</v>
      </c>
      <c r="F43" s="460">
        <v>187.75220365988301</v>
      </c>
      <c r="G43" s="461">
        <v>187.75220365988301</v>
      </c>
      <c r="H43" s="463">
        <v>18.919</v>
      </c>
      <c r="I43" s="460">
        <v>188.44200000000001</v>
      </c>
      <c r="J43" s="461">
        <v>0.68979634011699997</v>
      </c>
      <c r="K43" s="464">
        <v>1.003673972004</v>
      </c>
    </row>
    <row r="44" spans="1:11" ht="14.45" customHeight="1" thickBot="1" x14ac:dyDescent="0.25">
      <c r="A44" s="481" t="s">
        <v>306</v>
      </c>
      <c r="B44" s="465">
        <v>163.58267765678099</v>
      </c>
      <c r="C44" s="465">
        <v>162.61000000000001</v>
      </c>
      <c r="D44" s="466">
        <v>-0.97267765677999996</v>
      </c>
      <c r="E44" s="472">
        <v>0.99405390796399995</v>
      </c>
      <c r="F44" s="465">
        <v>187.75220365988301</v>
      </c>
      <c r="G44" s="466">
        <v>187.75220365988301</v>
      </c>
      <c r="H44" s="468">
        <v>18.919</v>
      </c>
      <c r="I44" s="465">
        <v>188.44200000000001</v>
      </c>
      <c r="J44" s="466">
        <v>0.68979634011699997</v>
      </c>
      <c r="K44" s="473">
        <v>1.003673972004</v>
      </c>
    </row>
    <row r="45" spans="1:11" ht="14.45" customHeight="1" thickBot="1" x14ac:dyDescent="0.25">
      <c r="A45" s="482" t="s">
        <v>307</v>
      </c>
      <c r="B45" s="460">
        <v>56.590948534797</v>
      </c>
      <c r="C45" s="460">
        <v>58.965000000000003</v>
      </c>
      <c r="D45" s="461">
        <v>2.3740514652020002</v>
      </c>
      <c r="E45" s="462">
        <v>1.0419510809879999</v>
      </c>
      <c r="F45" s="460">
        <v>77.203828123188003</v>
      </c>
      <c r="G45" s="461">
        <v>77.203828123188003</v>
      </c>
      <c r="H45" s="463">
        <v>6.6109999999989997</v>
      </c>
      <c r="I45" s="460">
        <v>82.109999999999005</v>
      </c>
      <c r="J45" s="461">
        <v>4.9061718768110003</v>
      </c>
      <c r="K45" s="464">
        <v>1.063548298006</v>
      </c>
    </row>
    <row r="46" spans="1:11" ht="14.45" customHeight="1" thickBot="1" x14ac:dyDescent="0.25">
      <c r="A46" s="482" t="s">
        <v>308</v>
      </c>
      <c r="B46" s="460">
        <v>26.103329548232999</v>
      </c>
      <c r="C46" s="460">
        <v>27.466999999999999</v>
      </c>
      <c r="D46" s="461">
        <v>1.3636704517660001</v>
      </c>
      <c r="E46" s="462">
        <v>1.052241245671</v>
      </c>
      <c r="F46" s="460">
        <v>27.096836424203001</v>
      </c>
      <c r="G46" s="461">
        <v>27.096836424203001</v>
      </c>
      <c r="H46" s="463">
        <v>1.5249999999999999</v>
      </c>
      <c r="I46" s="460">
        <v>25.986000000000001</v>
      </c>
      <c r="J46" s="461">
        <v>-1.1108364242019999</v>
      </c>
      <c r="K46" s="464">
        <v>0.95900494039899997</v>
      </c>
    </row>
    <row r="47" spans="1:11" ht="14.45" customHeight="1" thickBot="1" x14ac:dyDescent="0.25">
      <c r="A47" s="482" t="s">
        <v>309</v>
      </c>
      <c r="B47" s="460">
        <v>80.888399573749993</v>
      </c>
      <c r="C47" s="460">
        <v>76.177999999999997</v>
      </c>
      <c r="D47" s="461">
        <v>-4.7103995737500002</v>
      </c>
      <c r="E47" s="462">
        <v>0.94176668597000002</v>
      </c>
      <c r="F47" s="460">
        <v>83.451539112491005</v>
      </c>
      <c r="G47" s="461">
        <v>83.451539112491005</v>
      </c>
      <c r="H47" s="463">
        <v>10.782999999999999</v>
      </c>
      <c r="I47" s="460">
        <v>80.346000000000004</v>
      </c>
      <c r="J47" s="461">
        <v>-3.1055391124909999</v>
      </c>
      <c r="K47" s="464">
        <v>0.962786317118</v>
      </c>
    </row>
    <row r="48" spans="1:11" ht="14.45" customHeight="1" thickBot="1" x14ac:dyDescent="0.25">
      <c r="A48" s="483" t="s">
        <v>310</v>
      </c>
      <c r="B48" s="465">
        <v>1568.3223746640699</v>
      </c>
      <c r="C48" s="465">
        <v>1906.1504199999999</v>
      </c>
      <c r="D48" s="466">
        <v>337.82804533593799</v>
      </c>
      <c r="E48" s="472">
        <v>1.2154072726330001</v>
      </c>
      <c r="F48" s="465">
        <v>1734.8668755823601</v>
      </c>
      <c r="G48" s="466">
        <v>1734.8668755823601</v>
      </c>
      <c r="H48" s="468">
        <v>138.12616</v>
      </c>
      <c r="I48" s="465">
        <v>1471.8824300000001</v>
      </c>
      <c r="J48" s="466">
        <v>-262.98444558236599</v>
      </c>
      <c r="K48" s="473">
        <v>0.84841231953600005</v>
      </c>
    </row>
    <row r="49" spans="1:11" ht="14.45" customHeight="1" thickBot="1" x14ac:dyDescent="0.25">
      <c r="A49" s="480" t="s">
        <v>45</v>
      </c>
      <c r="B49" s="460">
        <v>318.971382100109</v>
      </c>
      <c r="C49" s="460">
        <v>713.07642000000305</v>
      </c>
      <c r="D49" s="461">
        <v>394.105037899894</v>
      </c>
      <c r="E49" s="462">
        <v>2.2355498330439998</v>
      </c>
      <c r="F49" s="460">
        <v>437.42248659004298</v>
      </c>
      <c r="G49" s="461">
        <v>437.42248659004298</v>
      </c>
      <c r="H49" s="463">
        <v>5.4091499999990003</v>
      </c>
      <c r="I49" s="460">
        <v>262.70245</v>
      </c>
      <c r="J49" s="461">
        <v>-174.72003659004301</v>
      </c>
      <c r="K49" s="464">
        <v>0.60056914780000004</v>
      </c>
    </row>
    <row r="50" spans="1:11" ht="14.45" customHeight="1" thickBot="1" x14ac:dyDescent="0.25">
      <c r="A50" s="484" t="s">
        <v>311</v>
      </c>
      <c r="B50" s="460">
        <v>318.971382100109</v>
      </c>
      <c r="C50" s="460">
        <v>713.07642000000305</v>
      </c>
      <c r="D50" s="461">
        <v>394.105037899894</v>
      </c>
      <c r="E50" s="462">
        <v>2.2355498330439998</v>
      </c>
      <c r="F50" s="460">
        <v>437.42248659004298</v>
      </c>
      <c r="G50" s="461">
        <v>437.42248659004298</v>
      </c>
      <c r="H50" s="463">
        <v>5.4091499999990003</v>
      </c>
      <c r="I50" s="460">
        <v>262.70245</v>
      </c>
      <c r="J50" s="461">
        <v>-174.72003659004301</v>
      </c>
      <c r="K50" s="464">
        <v>0.60056914780000004</v>
      </c>
    </row>
    <row r="51" spans="1:11" ht="14.45" customHeight="1" thickBot="1" x14ac:dyDescent="0.25">
      <c r="A51" s="482" t="s">
        <v>312</v>
      </c>
      <c r="B51" s="460">
        <v>192.51354985390299</v>
      </c>
      <c r="C51" s="460">
        <v>601.73395000000301</v>
      </c>
      <c r="D51" s="461">
        <v>409.22040014610002</v>
      </c>
      <c r="E51" s="462">
        <v>3.1256706369840002</v>
      </c>
      <c r="F51" s="460">
        <v>285.34893424154598</v>
      </c>
      <c r="G51" s="461">
        <v>285.34893424154598</v>
      </c>
      <c r="H51" s="463">
        <v>1.44716</v>
      </c>
      <c r="I51" s="460">
        <v>90.626579999998995</v>
      </c>
      <c r="J51" s="461">
        <v>-194.72235424154599</v>
      </c>
      <c r="K51" s="464">
        <v>0.31759915361399998</v>
      </c>
    </row>
    <row r="52" spans="1:11" ht="14.45" customHeight="1" thickBot="1" x14ac:dyDescent="0.25">
      <c r="A52" s="482" t="s">
        <v>313</v>
      </c>
      <c r="B52" s="460">
        <v>43.77582921914</v>
      </c>
      <c r="C52" s="460">
        <v>4.7674000000000003</v>
      </c>
      <c r="D52" s="461">
        <v>-39.008429219139998</v>
      </c>
      <c r="E52" s="462">
        <v>0.108904847379</v>
      </c>
      <c r="F52" s="460">
        <v>0.24384296602700001</v>
      </c>
      <c r="G52" s="461">
        <v>0.24384296602700001</v>
      </c>
      <c r="H52" s="463">
        <v>0</v>
      </c>
      <c r="I52" s="460">
        <v>15.589</v>
      </c>
      <c r="J52" s="461">
        <v>15.345157033972001</v>
      </c>
      <c r="K52" s="464">
        <v>63.930488764902996</v>
      </c>
    </row>
    <row r="53" spans="1:11" ht="14.45" customHeight="1" thickBot="1" x14ac:dyDescent="0.25">
      <c r="A53" s="482" t="s">
        <v>314</v>
      </c>
      <c r="B53" s="460">
        <v>40.581173918231997</v>
      </c>
      <c r="C53" s="460">
        <v>69.139129999999994</v>
      </c>
      <c r="D53" s="461">
        <v>28.557956081766999</v>
      </c>
      <c r="E53" s="462">
        <v>1.7037242475859999</v>
      </c>
      <c r="F53" s="460">
        <v>112.696298191926</v>
      </c>
      <c r="G53" s="461">
        <v>112.696298191926</v>
      </c>
      <c r="H53" s="463">
        <v>0</v>
      </c>
      <c r="I53" s="460">
        <v>67.954149999999998</v>
      </c>
      <c r="J53" s="461">
        <v>-44.742148191925999</v>
      </c>
      <c r="K53" s="464">
        <v>0.60298475717599997</v>
      </c>
    </row>
    <row r="54" spans="1:11" ht="14.45" customHeight="1" thickBot="1" x14ac:dyDescent="0.25">
      <c r="A54" s="482" t="s">
        <v>315</v>
      </c>
      <c r="B54" s="460">
        <v>42.100829108832002</v>
      </c>
      <c r="C54" s="460">
        <v>37.435940000000002</v>
      </c>
      <c r="D54" s="461">
        <v>-4.6648891088319999</v>
      </c>
      <c r="E54" s="462">
        <v>0.88919721517100003</v>
      </c>
      <c r="F54" s="460">
        <v>31.352059669523001</v>
      </c>
      <c r="G54" s="461">
        <v>31.352059669523001</v>
      </c>
      <c r="H54" s="463">
        <v>3.9619900000000001</v>
      </c>
      <c r="I54" s="460">
        <v>34.76032</v>
      </c>
      <c r="J54" s="461">
        <v>3.4082603304760002</v>
      </c>
      <c r="K54" s="464">
        <v>1.1087092958610001</v>
      </c>
    </row>
    <row r="55" spans="1:11" ht="14.45" customHeight="1" thickBot="1" x14ac:dyDescent="0.25">
      <c r="A55" s="482" t="s">
        <v>316</v>
      </c>
      <c r="B55" s="460">
        <v>0</v>
      </c>
      <c r="C55" s="460">
        <v>0</v>
      </c>
      <c r="D55" s="461">
        <v>0</v>
      </c>
      <c r="E55" s="462">
        <v>1</v>
      </c>
      <c r="F55" s="460">
        <v>2.9798713107600001</v>
      </c>
      <c r="G55" s="461">
        <v>2.9798713107600001</v>
      </c>
      <c r="H55" s="463">
        <v>0</v>
      </c>
      <c r="I55" s="460">
        <v>0</v>
      </c>
      <c r="J55" s="461">
        <v>-2.9798713107600001</v>
      </c>
      <c r="K55" s="464">
        <v>0</v>
      </c>
    </row>
    <row r="56" spans="1:11" ht="14.45" customHeight="1" thickBot="1" x14ac:dyDescent="0.25">
      <c r="A56" s="482" t="s">
        <v>317</v>
      </c>
      <c r="B56" s="460">
        <v>0</v>
      </c>
      <c r="C56" s="460">
        <v>0</v>
      </c>
      <c r="D56" s="461">
        <v>0</v>
      </c>
      <c r="E56" s="462">
        <v>1</v>
      </c>
      <c r="F56" s="460">
        <v>3.6256075057050001</v>
      </c>
      <c r="G56" s="461">
        <v>3.6256075057050001</v>
      </c>
      <c r="H56" s="463">
        <v>0</v>
      </c>
      <c r="I56" s="460">
        <v>53.772399999999998</v>
      </c>
      <c r="J56" s="461">
        <v>50.146792494293997</v>
      </c>
      <c r="K56" s="464">
        <v>14.831279975942</v>
      </c>
    </row>
    <row r="57" spans="1:11" ht="14.45" customHeight="1" thickBot="1" x14ac:dyDescent="0.25">
      <c r="A57" s="482" t="s">
        <v>318</v>
      </c>
      <c r="B57" s="460">
        <v>0</v>
      </c>
      <c r="C57" s="460">
        <v>0</v>
      </c>
      <c r="D57" s="461">
        <v>0</v>
      </c>
      <c r="E57" s="462">
        <v>1</v>
      </c>
      <c r="F57" s="460">
        <v>1.175872704553</v>
      </c>
      <c r="G57" s="461">
        <v>1.175872704553</v>
      </c>
      <c r="H57" s="463">
        <v>0</v>
      </c>
      <c r="I57" s="460">
        <v>0</v>
      </c>
      <c r="J57" s="461">
        <v>-1.175872704553</v>
      </c>
      <c r="K57" s="464">
        <v>0</v>
      </c>
    </row>
    <row r="58" spans="1:11" ht="14.45" customHeight="1" thickBot="1" x14ac:dyDescent="0.25">
      <c r="A58" s="485" t="s">
        <v>46</v>
      </c>
      <c r="B58" s="465">
        <v>0</v>
      </c>
      <c r="C58" s="465">
        <v>78.254000000000005</v>
      </c>
      <c r="D58" s="466">
        <v>78.254000000000005</v>
      </c>
      <c r="E58" s="467" t="s">
        <v>266</v>
      </c>
      <c r="F58" s="465">
        <v>0</v>
      </c>
      <c r="G58" s="466">
        <v>0</v>
      </c>
      <c r="H58" s="468">
        <v>17.62</v>
      </c>
      <c r="I58" s="465">
        <v>151.14699999999999</v>
      </c>
      <c r="J58" s="466">
        <v>151.14699999999999</v>
      </c>
      <c r="K58" s="469" t="s">
        <v>266</v>
      </c>
    </row>
    <row r="59" spans="1:11" ht="14.45" customHeight="1" thickBot="1" x14ac:dyDescent="0.25">
      <c r="A59" s="481" t="s">
        <v>319</v>
      </c>
      <c r="B59" s="465">
        <v>0</v>
      </c>
      <c r="C59" s="465">
        <v>63.787999999999997</v>
      </c>
      <c r="D59" s="466">
        <v>63.787999999999997</v>
      </c>
      <c r="E59" s="467" t="s">
        <v>266</v>
      </c>
      <c r="F59" s="465">
        <v>0</v>
      </c>
      <c r="G59" s="466">
        <v>0</v>
      </c>
      <c r="H59" s="468">
        <v>17.62</v>
      </c>
      <c r="I59" s="465">
        <v>121.133</v>
      </c>
      <c r="J59" s="466">
        <v>121.133</v>
      </c>
      <c r="K59" s="469" t="s">
        <v>266</v>
      </c>
    </row>
    <row r="60" spans="1:11" ht="14.45" customHeight="1" thickBot="1" x14ac:dyDescent="0.25">
      <c r="A60" s="482" t="s">
        <v>320</v>
      </c>
      <c r="B60" s="460">
        <v>0</v>
      </c>
      <c r="C60" s="460">
        <v>62.887999999999998</v>
      </c>
      <c r="D60" s="461">
        <v>62.887999999999998</v>
      </c>
      <c r="E60" s="470" t="s">
        <v>266</v>
      </c>
      <c r="F60" s="460">
        <v>0</v>
      </c>
      <c r="G60" s="461">
        <v>0</v>
      </c>
      <c r="H60" s="463">
        <v>17.62</v>
      </c>
      <c r="I60" s="460">
        <v>114.49299999999999</v>
      </c>
      <c r="J60" s="461">
        <v>114.49299999999999</v>
      </c>
      <c r="K60" s="471" t="s">
        <v>266</v>
      </c>
    </row>
    <row r="61" spans="1:11" ht="14.45" customHeight="1" thickBot="1" x14ac:dyDescent="0.25">
      <c r="A61" s="482" t="s">
        <v>321</v>
      </c>
      <c r="B61" s="460">
        <v>0</v>
      </c>
      <c r="C61" s="460">
        <v>0.9</v>
      </c>
      <c r="D61" s="461">
        <v>0.9</v>
      </c>
      <c r="E61" s="470" t="s">
        <v>266</v>
      </c>
      <c r="F61" s="460">
        <v>0</v>
      </c>
      <c r="G61" s="461">
        <v>0</v>
      </c>
      <c r="H61" s="463">
        <v>0</v>
      </c>
      <c r="I61" s="460">
        <v>6.6399999999989996</v>
      </c>
      <c r="J61" s="461">
        <v>6.6399999999989996</v>
      </c>
      <c r="K61" s="471" t="s">
        <v>266</v>
      </c>
    </row>
    <row r="62" spans="1:11" ht="14.45" customHeight="1" thickBot="1" x14ac:dyDescent="0.25">
      <c r="A62" s="481" t="s">
        <v>322</v>
      </c>
      <c r="B62" s="465">
        <v>0</v>
      </c>
      <c r="C62" s="465">
        <v>14.465999999998999</v>
      </c>
      <c r="D62" s="466">
        <v>14.465999999998999</v>
      </c>
      <c r="E62" s="467" t="s">
        <v>266</v>
      </c>
      <c r="F62" s="465">
        <v>0</v>
      </c>
      <c r="G62" s="466">
        <v>0</v>
      </c>
      <c r="H62" s="468">
        <v>0</v>
      </c>
      <c r="I62" s="465">
        <v>30.013999999999999</v>
      </c>
      <c r="J62" s="466">
        <v>30.013999999999999</v>
      </c>
      <c r="K62" s="469" t="s">
        <v>266</v>
      </c>
    </row>
    <row r="63" spans="1:11" ht="14.45" customHeight="1" thickBot="1" x14ac:dyDescent="0.25">
      <c r="A63" s="482" t="s">
        <v>323</v>
      </c>
      <c r="B63" s="460">
        <v>0</v>
      </c>
      <c r="C63" s="460">
        <v>14.465999999998999</v>
      </c>
      <c r="D63" s="461">
        <v>14.465999999998999</v>
      </c>
      <c r="E63" s="470" t="s">
        <v>266</v>
      </c>
      <c r="F63" s="460">
        <v>0</v>
      </c>
      <c r="G63" s="461">
        <v>0</v>
      </c>
      <c r="H63" s="463">
        <v>0</v>
      </c>
      <c r="I63" s="460">
        <v>30.013999999999999</v>
      </c>
      <c r="J63" s="461">
        <v>30.013999999999999</v>
      </c>
      <c r="K63" s="471" t="s">
        <v>266</v>
      </c>
    </row>
    <row r="64" spans="1:11" ht="14.45" customHeight="1" thickBot="1" x14ac:dyDescent="0.25">
      <c r="A64" s="480" t="s">
        <v>47</v>
      </c>
      <c r="B64" s="460">
        <v>1249.3509925639601</v>
      </c>
      <c r="C64" s="460">
        <v>1114.82</v>
      </c>
      <c r="D64" s="461">
        <v>-134.530992563956</v>
      </c>
      <c r="E64" s="462">
        <v>0.89231929748700001</v>
      </c>
      <c r="F64" s="460">
        <v>1297.44438899232</v>
      </c>
      <c r="G64" s="461">
        <v>1297.44438899232</v>
      </c>
      <c r="H64" s="463">
        <v>115.09701</v>
      </c>
      <c r="I64" s="460">
        <v>1058.03298</v>
      </c>
      <c r="J64" s="461">
        <v>-239.411408992323</v>
      </c>
      <c r="K64" s="464">
        <v>0.81547462764199996</v>
      </c>
    </row>
    <row r="65" spans="1:11" ht="14.45" customHeight="1" thickBot="1" x14ac:dyDescent="0.25">
      <c r="A65" s="481" t="s">
        <v>324</v>
      </c>
      <c r="B65" s="465">
        <v>41.495417365441</v>
      </c>
      <c r="C65" s="465">
        <v>51.298490000000001</v>
      </c>
      <c r="D65" s="466">
        <v>9.8030726345579993</v>
      </c>
      <c r="E65" s="472">
        <v>1.2362447050050001</v>
      </c>
      <c r="F65" s="465">
        <v>51.626109002798003</v>
      </c>
      <c r="G65" s="466">
        <v>51.626109002798003</v>
      </c>
      <c r="H65" s="468">
        <v>3.24776</v>
      </c>
      <c r="I65" s="465">
        <v>55.706780000000002</v>
      </c>
      <c r="J65" s="466">
        <v>4.0806709972009996</v>
      </c>
      <c r="K65" s="473">
        <v>1.079042776533</v>
      </c>
    </row>
    <row r="66" spans="1:11" ht="14.45" customHeight="1" thickBot="1" x14ac:dyDescent="0.25">
      <c r="A66" s="482" t="s">
        <v>325</v>
      </c>
      <c r="B66" s="460">
        <v>30.875383554245001</v>
      </c>
      <c r="C66" s="460">
        <v>39.792099999999998</v>
      </c>
      <c r="D66" s="461">
        <v>8.9167164457550001</v>
      </c>
      <c r="E66" s="462">
        <v>1.2887969449859999</v>
      </c>
      <c r="F66" s="460">
        <v>40.058546712991003</v>
      </c>
      <c r="G66" s="461">
        <v>40.058546712991003</v>
      </c>
      <c r="H66" s="463">
        <v>2.3243</v>
      </c>
      <c r="I66" s="460">
        <v>42.783299999999997</v>
      </c>
      <c r="J66" s="461">
        <v>2.7247532870079998</v>
      </c>
      <c r="K66" s="464">
        <v>1.068019274551</v>
      </c>
    </row>
    <row r="67" spans="1:11" ht="14.45" customHeight="1" thickBot="1" x14ac:dyDescent="0.25">
      <c r="A67" s="482" t="s">
        <v>326</v>
      </c>
      <c r="B67" s="460">
        <v>10.620033811196</v>
      </c>
      <c r="C67" s="460">
        <v>11.50639</v>
      </c>
      <c r="D67" s="461">
        <v>0.88635618880300004</v>
      </c>
      <c r="E67" s="462">
        <v>1.08346076901</v>
      </c>
      <c r="F67" s="460">
        <v>11.567562289807</v>
      </c>
      <c r="G67" s="461">
        <v>11.567562289807</v>
      </c>
      <c r="H67" s="463">
        <v>0.92345999999899997</v>
      </c>
      <c r="I67" s="460">
        <v>12.92348</v>
      </c>
      <c r="J67" s="461">
        <v>1.3559177101919999</v>
      </c>
      <c r="K67" s="464">
        <v>1.1172172387070001</v>
      </c>
    </row>
    <row r="68" spans="1:11" ht="14.45" customHeight="1" thickBot="1" x14ac:dyDescent="0.25">
      <c r="A68" s="481" t="s">
        <v>327</v>
      </c>
      <c r="B68" s="465">
        <v>27.440013654967998</v>
      </c>
      <c r="C68" s="465">
        <v>20.608000000000001</v>
      </c>
      <c r="D68" s="466">
        <v>-6.8320136549679997</v>
      </c>
      <c r="E68" s="472">
        <v>0.75102003443300003</v>
      </c>
      <c r="F68" s="465">
        <v>21.843736730109999</v>
      </c>
      <c r="G68" s="466">
        <v>21.843736730109999</v>
      </c>
      <c r="H68" s="468">
        <v>0</v>
      </c>
      <c r="I68" s="465">
        <v>21.138999999999999</v>
      </c>
      <c r="J68" s="466">
        <v>-0.70473673011000004</v>
      </c>
      <c r="K68" s="473">
        <v>0.96773735470099997</v>
      </c>
    </row>
    <row r="69" spans="1:11" ht="14.45" customHeight="1" thickBot="1" x14ac:dyDescent="0.25">
      <c r="A69" s="482" t="s">
        <v>328</v>
      </c>
      <c r="B69" s="460">
        <v>2.8394366197180001</v>
      </c>
      <c r="C69" s="460">
        <v>2.7</v>
      </c>
      <c r="D69" s="461">
        <v>-0.139436619718</v>
      </c>
      <c r="E69" s="462">
        <v>0.950892857142</v>
      </c>
      <c r="F69" s="460">
        <v>2.9999999999989999</v>
      </c>
      <c r="G69" s="461">
        <v>2.9999999999989999</v>
      </c>
      <c r="H69" s="463">
        <v>0</v>
      </c>
      <c r="I69" s="460">
        <v>2.7</v>
      </c>
      <c r="J69" s="461">
        <v>-0.29999999999900001</v>
      </c>
      <c r="K69" s="464">
        <v>0.9</v>
      </c>
    </row>
    <row r="70" spans="1:11" ht="14.45" customHeight="1" thickBot="1" x14ac:dyDescent="0.25">
      <c r="A70" s="482" t="s">
        <v>329</v>
      </c>
      <c r="B70" s="460">
        <v>24.600577035249</v>
      </c>
      <c r="C70" s="460">
        <v>17.908000000000001</v>
      </c>
      <c r="D70" s="461">
        <v>-6.6925770352490002</v>
      </c>
      <c r="E70" s="462">
        <v>0.72795040434699998</v>
      </c>
      <c r="F70" s="460">
        <v>18.843736730109999</v>
      </c>
      <c r="G70" s="461">
        <v>18.843736730109999</v>
      </c>
      <c r="H70" s="463">
        <v>0</v>
      </c>
      <c r="I70" s="460">
        <v>18.439</v>
      </c>
      <c r="J70" s="461">
        <v>-0.40473673011</v>
      </c>
      <c r="K70" s="464">
        <v>0.97852141876499998</v>
      </c>
    </row>
    <row r="71" spans="1:11" ht="14.45" customHeight="1" thickBot="1" x14ac:dyDescent="0.25">
      <c r="A71" s="481" t="s">
        <v>330</v>
      </c>
      <c r="B71" s="465">
        <v>295.332630834459</v>
      </c>
      <c r="C71" s="465">
        <v>272.59141</v>
      </c>
      <c r="D71" s="466">
        <v>-22.741220834458002</v>
      </c>
      <c r="E71" s="472">
        <v>0.92299794042299999</v>
      </c>
      <c r="F71" s="465">
        <v>282.033959159613</v>
      </c>
      <c r="G71" s="466">
        <v>282.033959159613</v>
      </c>
      <c r="H71" s="468">
        <v>24.51784</v>
      </c>
      <c r="I71" s="465">
        <v>289.46156000000002</v>
      </c>
      <c r="J71" s="466">
        <v>7.4276008403859999</v>
      </c>
      <c r="K71" s="473">
        <v>1.0263358386429999</v>
      </c>
    </row>
    <row r="72" spans="1:11" ht="14.45" customHeight="1" thickBot="1" x14ac:dyDescent="0.25">
      <c r="A72" s="482" t="s">
        <v>331</v>
      </c>
      <c r="B72" s="460">
        <v>259.75243803257098</v>
      </c>
      <c r="C72" s="460">
        <v>239.1369</v>
      </c>
      <c r="D72" s="461">
        <v>-20.615538032570001</v>
      </c>
      <c r="E72" s="462">
        <v>0.92063389976700005</v>
      </c>
      <c r="F72" s="460">
        <v>247.38589968277401</v>
      </c>
      <c r="G72" s="461">
        <v>247.38589968277401</v>
      </c>
      <c r="H72" s="463">
        <v>20.920400000000001</v>
      </c>
      <c r="I72" s="460">
        <v>247.5642</v>
      </c>
      <c r="J72" s="461">
        <v>0.178300317225</v>
      </c>
      <c r="K72" s="464">
        <v>1.00072073759</v>
      </c>
    </row>
    <row r="73" spans="1:11" ht="14.45" customHeight="1" thickBot="1" x14ac:dyDescent="0.25">
      <c r="A73" s="482" t="s">
        <v>332</v>
      </c>
      <c r="B73" s="460">
        <v>0</v>
      </c>
      <c r="C73" s="460">
        <v>0</v>
      </c>
      <c r="D73" s="461">
        <v>0</v>
      </c>
      <c r="E73" s="462">
        <v>1</v>
      </c>
      <c r="F73" s="460">
        <v>0</v>
      </c>
      <c r="G73" s="461">
        <v>0</v>
      </c>
      <c r="H73" s="463">
        <v>0</v>
      </c>
      <c r="I73" s="460">
        <v>4.2349999999990002</v>
      </c>
      <c r="J73" s="461">
        <v>4.2349999999990002</v>
      </c>
      <c r="K73" s="471" t="s">
        <v>289</v>
      </c>
    </row>
    <row r="74" spans="1:11" ht="14.45" customHeight="1" thickBot="1" x14ac:dyDescent="0.25">
      <c r="A74" s="482" t="s">
        <v>333</v>
      </c>
      <c r="B74" s="460">
        <v>0</v>
      </c>
      <c r="C74" s="460">
        <v>0.36399999999999999</v>
      </c>
      <c r="D74" s="461">
        <v>0.36399999999999999</v>
      </c>
      <c r="E74" s="470" t="s">
        <v>266</v>
      </c>
      <c r="F74" s="460">
        <v>0.35685609777799998</v>
      </c>
      <c r="G74" s="461">
        <v>0.35685609777799998</v>
      </c>
      <c r="H74" s="463">
        <v>0</v>
      </c>
      <c r="I74" s="460">
        <v>0.36399999999999999</v>
      </c>
      <c r="J74" s="461">
        <v>7.1439022210000001E-3</v>
      </c>
      <c r="K74" s="464">
        <v>1.020019</v>
      </c>
    </row>
    <row r="75" spans="1:11" ht="14.45" customHeight="1" thickBot="1" x14ac:dyDescent="0.25">
      <c r="A75" s="482" t="s">
        <v>334</v>
      </c>
      <c r="B75" s="460">
        <v>35.580192801888003</v>
      </c>
      <c r="C75" s="460">
        <v>33.090510000000002</v>
      </c>
      <c r="D75" s="461">
        <v>-2.4896828018880002</v>
      </c>
      <c r="E75" s="462">
        <v>0.93002615764999996</v>
      </c>
      <c r="F75" s="460">
        <v>34.291203379060001</v>
      </c>
      <c r="G75" s="461">
        <v>34.291203379060001</v>
      </c>
      <c r="H75" s="463">
        <v>2.4549599999999998</v>
      </c>
      <c r="I75" s="460">
        <v>28.97662</v>
      </c>
      <c r="J75" s="461">
        <v>-5.3145833790600001</v>
      </c>
      <c r="K75" s="464">
        <v>0.84501613080399995</v>
      </c>
    </row>
    <row r="76" spans="1:11" ht="14.45" customHeight="1" thickBot="1" x14ac:dyDescent="0.25">
      <c r="A76" s="482" t="s">
        <v>335</v>
      </c>
      <c r="B76" s="460">
        <v>0</v>
      </c>
      <c r="C76" s="460">
        <v>0</v>
      </c>
      <c r="D76" s="461">
        <v>0</v>
      </c>
      <c r="E76" s="462">
        <v>1</v>
      </c>
      <c r="F76" s="460">
        <v>0</v>
      </c>
      <c r="G76" s="461">
        <v>0</v>
      </c>
      <c r="H76" s="463">
        <v>1.1424799999999999</v>
      </c>
      <c r="I76" s="460">
        <v>8.321739999999</v>
      </c>
      <c r="J76" s="461">
        <v>8.321739999999</v>
      </c>
      <c r="K76" s="471" t="s">
        <v>289</v>
      </c>
    </row>
    <row r="77" spans="1:11" ht="14.45" customHeight="1" thickBot="1" x14ac:dyDescent="0.25">
      <c r="A77" s="481" t="s">
        <v>336</v>
      </c>
      <c r="B77" s="465">
        <v>0</v>
      </c>
      <c r="C77" s="465">
        <v>0</v>
      </c>
      <c r="D77" s="466">
        <v>0</v>
      </c>
      <c r="E77" s="472">
        <v>1</v>
      </c>
      <c r="F77" s="465">
        <v>0</v>
      </c>
      <c r="G77" s="466">
        <v>0</v>
      </c>
      <c r="H77" s="468">
        <v>0</v>
      </c>
      <c r="I77" s="465">
        <v>1.1287700000000001</v>
      </c>
      <c r="J77" s="466">
        <v>1.1287700000000001</v>
      </c>
      <c r="K77" s="469" t="s">
        <v>289</v>
      </c>
    </row>
    <row r="78" spans="1:11" ht="14.45" customHeight="1" thickBot="1" x14ac:dyDescent="0.25">
      <c r="A78" s="482" t="s">
        <v>337</v>
      </c>
      <c r="B78" s="460">
        <v>0</v>
      </c>
      <c r="C78" s="460">
        <v>0</v>
      </c>
      <c r="D78" s="461">
        <v>0</v>
      </c>
      <c r="E78" s="462">
        <v>1</v>
      </c>
      <c r="F78" s="460">
        <v>0</v>
      </c>
      <c r="G78" s="461">
        <v>0</v>
      </c>
      <c r="H78" s="463">
        <v>0</v>
      </c>
      <c r="I78" s="460">
        <v>1.1287700000000001</v>
      </c>
      <c r="J78" s="461">
        <v>1.1287700000000001</v>
      </c>
      <c r="K78" s="471" t="s">
        <v>289</v>
      </c>
    </row>
    <row r="79" spans="1:11" ht="14.45" customHeight="1" thickBot="1" x14ac:dyDescent="0.25">
      <c r="A79" s="481" t="s">
        <v>338</v>
      </c>
      <c r="B79" s="465">
        <v>675.08293070908906</v>
      </c>
      <c r="C79" s="465">
        <v>649.51512000000105</v>
      </c>
      <c r="D79" s="466">
        <v>-25.567810709086999</v>
      </c>
      <c r="E79" s="472">
        <v>0.96212641507200003</v>
      </c>
      <c r="F79" s="465">
        <v>711.94058409979903</v>
      </c>
      <c r="G79" s="466">
        <v>711.94058409979903</v>
      </c>
      <c r="H79" s="468">
        <v>38.435409999999997</v>
      </c>
      <c r="I79" s="465">
        <v>594.597479999999</v>
      </c>
      <c r="J79" s="466">
        <v>-117.3431040998</v>
      </c>
      <c r="K79" s="473">
        <v>0.83517851528499998</v>
      </c>
    </row>
    <row r="80" spans="1:11" ht="14.45" customHeight="1" thickBot="1" x14ac:dyDescent="0.25">
      <c r="A80" s="482" t="s">
        <v>339</v>
      </c>
      <c r="B80" s="460">
        <v>459.54662533480501</v>
      </c>
      <c r="C80" s="460">
        <v>376.59744000000097</v>
      </c>
      <c r="D80" s="461">
        <v>-82.949185334804</v>
      </c>
      <c r="E80" s="462">
        <v>0.81949778159200004</v>
      </c>
      <c r="F80" s="460">
        <v>447.95134008808901</v>
      </c>
      <c r="G80" s="461">
        <v>447.95134008808901</v>
      </c>
      <c r="H80" s="463">
        <v>8.9955199999990008</v>
      </c>
      <c r="I80" s="460">
        <v>330.62580999999898</v>
      </c>
      <c r="J80" s="461">
        <v>-117.32553008809001</v>
      </c>
      <c r="K80" s="464">
        <v>0.73808420783999995</v>
      </c>
    </row>
    <row r="81" spans="1:11" ht="14.45" customHeight="1" thickBot="1" x14ac:dyDescent="0.25">
      <c r="A81" s="482" t="s">
        <v>340</v>
      </c>
      <c r="B81" s="460">
        <v>15.544532759457001</v>
      </c>
      <c r="C81" s="460">
        <v>8.7575000000000003</v>
      </c>
      <c r="D81" s="461">
        <v>-6.7870327594570004</v>
      </c>
      <c r="E81" s="462">
        <v>0.563381359576</v>
      </c>
      <c r="F81" s="460">
        <v>10</v>
      </c>
      <c r="G81" s="461">
        <v>10</v>
      </c>
      <c r="H81" s="463">
        <v>2.6619999999999999</v>
      </c>
      <c r="I81" s="460">
        <v>7.6684999999989998</v>
      </c>
      <c r="J81" s="461">
        <v>-2.3315000000000001</v>
      </c>
      <c r="K81" s="464">
        <v>0.76684999999900005</v>
      </c>
    </row>
    <row r="82" spans="1:11" ht="14.45" customHeight="1" thickBot="1" x14ac:dyDescent="0.25">
      <c r="A82" s="482" t="s">
        <v>341</v>
      </c>
      <c r="B82" s="460">
        <v>197.82051572174001</v>
      </c>
      <c r="C82" s="460">
        <v>245.74936</v>
      </c>
      <c r="D82" s="461">
        <v>47.928844278259</v>
      </c>
      <c r="E82" s="462">
        <v>1.2422844976580001</v>
      </c>
      <c r="F82" s="460">
        <v>233.75619728673399</v>
      </c>
      <c r="G82" s="461">
        <v>233.75619728673499</v>
      </c>
      <c r="H82" s="463">
        <v>2.1648999999999998</v>
      </c>
      <c r="I82" s="460">
        <v>216.67734999999999</v>
      </c>
      <c r="J82" s="461">
        <v>-17.078847286734</v>
      </c>
      <c r="K82" s="464">
        <v>0.92693734974700004</v>
      </c>
    </row>
    <row r="83" spans="1:11" ht="14.45" customHeight="1" thickBot="1" x14ac:dyDescent="0.25">
      <c r="A83" s="482" t="s">
        <v>342</v>
      </c>
      <c r="B83" s="460">
        <v>2.1712568930849998</v>
      </c>
      <c r="C83" s="460">
        <v>18.410820000000001</v>
      </c>
      <c r="D83" s="461">
        <v>16.239563106914002</v>
      </c>
      <c r="E83" s="462">
        <v>8.4793375019909991</v>
      </c>
      <c r="F83" s="460">
        <v>20.233046724975001</v>
      </c>
      <c r="G83" s="461">
        <v>20.233046724975001</v>
      </c>
      <c r="H83" s="463">
        <v>2.4699900000000001</v>
      </c>
      <c r="I83" s="460">
        <v>17.48282</v>
      </c>
      <c r="J83" s="461">
        <v>-2.7502267249750001</v>
      </c>
      <c r="K83" s="464">
        <v>0.86407253626400005</v>
      </c>
    </row>
    <row r="84" spans="1:11" ht="14.45" customHeight="1" thickBot="1" x14ac:dyDescent="0.25">
      <c r="A84" s="482" t="s">
        <v>343</v>
      </c>
      <c r="B84" s="460">
        <v>0</v>
      </c>
      <c r="C84" s="460">
        <v>0</v>
      </c>
      <c r="D84" s="461">
        <v>0</v>
      </c>
      <c r="E84" s="462">
        <v>1</v>
      </c>
      <c r="F84" s="460">
        <v>0</v>
      </c>
      <c r="G84" s="461">
        <v>0</v>
      </c>
      <c r="H84" s="463">
        <v>22.143000000000001</v>
      </c>
      <c r="I84" s="460">
        <v>22.143000000000001</v>
      </c>
      <c r="J84" s="461">
        <v>22.143000000000001</v>
      </c>
      <c r="K84" s="471" t="s">
        <v>289</v>
      </c>
    </row>
    <row r="85" spans="1:11" ht="14.45" customHeight="1" thickBot="1" x14ac:dyDescent="0.25">
      <c r="A85" s="481" t="s">
        <v>344</v>
      </c>
      <c r="B85" s="465">
        <v>210</v>
      </c>
      <c r="C85" s="465">
        <v>120.80698</v>
      </c>
      <c r="D85" s="466">
        <v>-89.193019999998995</v>
      </c>
      <c r="E85" s="472">
        <v>0.57527133333299996</v>
      </c>
      <c r="F85" s="465">
        <v>230</v>
      </c>
      <c r="G85" s="466">
        <v>230</v>
      </c>
      <c r="H85" s="468">
        <v>48.895999999998999</v>
      </c>
      <c r="I85" s="465">
        <v>95.999389999998996</v>
      </c>
      <c r="J85" s="466">
        <v>-134.00061000000099</v>
      </c>
      <c r="K85" s="473">
        <v>0.41738865217299997</v>
      </c>
    </row>
    <row r="86" spans="1:11" ht="14.45" customHeight="1" thickBot="1" x14ac:dyDescent="0.25">
      <c r="A86" s="482" t="s">
        <v>345</v>
      </c>
      <c r="B86" s="460">
        <v>0</v>
      </c>
      <c r="C86" s="460">
        <v>1.1000000000000001</v>
      </c>
      <c r="D86" s="461">
        <v>1.1000000000000001</v>
      </c>
      <c r="E86" s="470" t="s">
        <v>289</v>
      </c>
      <c r="F86" s="460">
        <v>0</v>
      </c>
      <c r="G86" s="461">
        <v>0</v>
      </c>
      <c r="H86" s="463">
        <v>0</v>
      </c>
      <c r="I86" s="460">
        <v>0</v>
      </c>
      <c r="J86" s="461">
        <v>0</v>
      </c>
      <c r="K86" s="471" t="s">
        <v>266</v>
      </c>
    </row>
    <row r="87" spans="1:11" ht="14.45" customHeight="1" thickBot="1" x14ac:dyDescent="0.25">
      <c r="A87" s="482" t="s">
        <v>346</v>
      </c>
      <c r="B87" s="460">
        <v>160</v>
      </c>
      <c r="C87" s="460">
        <v>66.818979999999996</v>
      </c>
      <c r="D87" s="461">
        <v>-93.181019999998995</v>
      </c>
      <c r="E87" s="462">
        <v>0.41761862500000002</v>
      </c>
      <c r="F87" s="460">
        <v>120</v>
      </c>
      <c r="G87" s="461">
        <v>120</v>
      </c>
      <c r="H87" s="463">
        <v>0</v>
      </c>
      <c r="I87" s="460">
        <v>32.287289999998997</v>
      </c>
      <c r="J87" s="461">
        <v>-87.712710000000001</v>
      </c>
      <c r="K87" s="464">
        <v>0.26906074999899998</v>
      </c>
    </row>
    <row r="88" spans="1:11" ht="14.45" customHeight="1" thickBot="1" x14ac:dyDescent="0.25">
      <c r="A88" s="482" t="s">
        <v>347</v>
      </c>
      <c r="B88" s="460">
        <v>50</v>
      </c>
      <c r="C88" s="460">
        <v>52.040999999999997</v>
      </c>
      <c r="D88" s="461">
        <v>2.0409999999999999</v>
      </c>
      <c r="E88" s="462">
        <v>1.0408200000000001</v>
      </c>
      <c r="F88" s="460">
        <v>110</v>
      </c>
      <c r="G88" s="461">
        <v>110</v>
      </c>
      <c r="H88" s="463">
        <v>48.895999999998999</v>
      </c>
      <c r="I88" s="460">
        <v>63.712099999998998</v>
      </c>
      <c r="J88" s="461">
        <v>-46.2879</v>
      </c>
      <c r="K88" s="464">
        <v>0.57920090908999999</v>
      </c>
    </row>
    <row r="89" spans="1:11" ht="14.45" customHeight="1" thickBot="1" x14ac:dyDescent="0.25">
      <c r="A89" s="482" t="s">
        <v>348</v>
      </c>
      <c r="B89" s="460">
        <v>0</v>
      </c>
      <c r="C89" s="460">
        <v>0.84699999999999998</v>
      </c>
      <c r="D89" s="461">
        <v>0.84699999999999998</v>
      </c>
      <c r="E89" s="470" t="s">
        <v>289</v>
      </c>
      <c r="F89" s="460">
        <v>0</v>
      </c>
      <c r="G89" s="461">
        <v>0</v>
      </c>
      <c r="H89" s="463">
        <v>0</v>
      </c>
      <c r="I89" s="460">
        <v>0</v>
      </c>
      <c r="J89" s="461">
        <v>0</v>
      </c>
      <c r="K89" s="471" t="s">
        <v>266</v>
      </c>
    </row>
    <row r="90" spans="1:11" ht="14.45" customHeight="1" thickBot="1" x14ac:dyDescent="0.25">
      <c r="A90" s="479" t="s">
        <v>48</v>
      </c>
      <c r="B90" s="460">
        <v>18881.9959987609</v>
      </c>
      <c r="C90" s="460">
        <v>21137.790069999999</v>
      </c>
      <c r="D90" s="461">
        <v>2255.7940712391401</v>
      </c>
      <c r="E90" s="462">
        <v>1.1194679879909999</v>
      </c>
      <c r="F90" s="460">
        <v>23016.645256</v>
      </c>
      <c r="G90" s="461">
        <v>23016.645256</v>
      </c>
      <c r="H90" s="463">
        <v>2090.2102399999999</v>
      </c>
      <c r="I90" s="460">
        <v>22058.038619999999</v>
      </c>
      <c r="J90" s="461">
        <v>-958.60663600004398</v>
      </c>
      <c r="K90" s="464">
        <v>0.95835159184399998</v>
      </c>
    </row>
    <row r="91" spans="1:11" ht="14.45" customHeight="1" thickBot="1" x14ac:dyDescent="0.25">
      <c r="A91" s="485" t="s">
        <v>349</v>
      </c>
      <c r="B91" s="465">
        <v>13931.9959987609</v>
      </c>
      <c r="C91" s="465">
        <v>15575.951999999999</v>
      </c>
      <c r="D91" s="466">
        <v>1643.9560012391401</v>
      </c>
      <c r="E91" s="472">
        <v>1.1179985984330001</v>
      </c>
      <c r="F91" s="465">
        <v>16350.56</v>
      </c>
      <c r="G91" s="466">
        <v>16350.56</v>
      </c>
      <c r="H91" s="468">
        <v>1539.4269999999999</v>
      </c>
      <c r="I91" s="465">
        <v>16243.483</v>
      </c>
      <c r="J91" s="466">
        <v>-107.077000000045</v>
      </c>
      <c r="K91" s="473">
        <v>0.99345117231400004</v>
      </c>
    </row>
    <row r="92" spans="1:11" ht="14.45" customHeight="1" thickBot="1" x14ac:dyDescent="0.25">
      <c r="A92" s="481" t="s">
        <v>350</v>
      </c>
      <c r="B92" s="465">
        <v>13750</v>
      </c>
      <c r="C92" s="465">
        <v>15384.217000000001</v>
      </c>
      <c r="D92" s="466">
        <v>1634.2170000000699</v>
      </c>
      <c r="E92" s="472">
        <v>1.1188521454539999</v>
      </c>
      <c r="F92" s="465">
        <v>15897.67</v>
      </c>
      <c r="G92" s="466">
        <v>15897.67</v>
      </c>
      <c r="H92" s="468">
        <v>1536.4269999999999</v>
      </c>
      <c r="I92" s="465">
        <v>16125.084000000001</v>
      </c>
      <c r="J92" s="466">
        <v>227.413999999955</v>
      </c>
      <c r="K92" s="473">
        <v>1.014304863542</v>
      </c>
    </row>
    <row r="93" spans="1:11" ht="14.45" customHeight="1" thickBot="1" x14ac:dyDescent="0.25">
      <c r="A93" s="482" t="s">
        <v>351</v>
      </c>
      <c r="B93" s="460">
        <v>13750</v>
      </c>
      <c r="C93" s="460">
        <v>15384.217000000001</v>
      </c>
      <c r="D93" s="461">
        <v>1634.2170000000699</v>
      </c>
      <c r="E93" s="462">
        <v>1.1188521454539999</v>
      </c>
      <c r="F93" s="460">
        <v>15897.67</v>
      </c>
      <c r="G93" s="461">
        <v>15897.67</v>
      </c>
      <c r="H93" s="463">
        <v>1536.4269999999999</v>
      </c>
      <c r="I93" s="460">
        <v>16125.084000000001</v>
      </c>
      <c r="J93" s="461">
        <v>227.413999999955</v>
      </c>
      <c r="K93" s="464">
        <v>1.014304863542</v>
      </c>
    </row>
    <row r="94" spans="1:11" ht="14.45" customHeight="1" thickBot="1" x14ac:dyDescent="0.25">
      <c r="A94" s="481" t="s">
        <v>352</v>
      </c>
      <c r="B94" s="465">
        <v>149.22699876093</v>
      </c>
      <c r="C94" s="465">
        <v>158.85</v>
      </c>
      <c r="D94" s="466">
        <v>9.6230012390699997</v>
      </c>
      <c r="E94" s="472">
        <v>1.064485658218</v>
      </c>
      <c r="F94" s="465">
        <v>416.30000000000098</v>
      </c>
      <c r="G94" s="466">
        <v>416.30000000000098</v>
      </c>
      <c r="H94" s="468">
        <v>3</v>
      </c>
      <c r="I94" s="465">
        <v>58.499999999998998</v>
      </c>
      <c r="J94" s="466">
        <v>-357.80000000000098</v>
      </c>
      <c r="K94" s="473">
        <v>0.14052366082100001</v>
      </c>
    </row>
    <row r="95" spans="1:11" ht="14.45" customHeight="1" thickBot="1" x14ac:dyDescent="0.25">
      <c r="A95" s="482" t="s">
        <v>353</v>
      </c>
      <c r="B95" s="460">
        <v>149.22699876093</v>
      </c>
      <c r="C95" s="460">
        <v>158.85</v>
      </c>
      <c r="D95" s="461">
        <v>9.6230012390699997</v>
      </c>
      <c r="E95" s="462">
        <v>1.064485658218</v>
      </c>
      <c r="F95" s="460">
        <v>416.30000000000098</v>
      </c>
      <c r="G95" s="461">
        <v>416.30000000000098</v>
      </c>
      <c r="H95" s="463">
        <v>3</v>
      </c>
      <c r="I95" s="460">
        <v>58.499999999998998</v>
      </c>
      <c r="J95" s="461">
        <v>-357.80000000000098</v>
      </c>
      <c r="K95" s="464">
        <v>0.14052366082100001</v>
      </c>
    </row>
    <row r="96" spans="1:11" ht="14.45" customHeight="1" thickBot="1" x14ac:dyDescent="0.25">
      <c r="A96" s="481" t="s">
        <v>354</v>
      </c>
      <c r="B96" s="465">
        <v>32.768999999999998</v>
      </c>
      <c r="C96" s="465">
        <v>22.885000000000002</v>
      </c>
      <c r="D96" s="466">
        <v>-9.8839999999990003</v>
      </c>
      <c r="E96" s="472">
        <v>0.69837346272300005</v>
      </c>
      <c r="F96" s="465">
        <v>23.51</v>
      </c>
      <c r="G96" s="466">
        <v>23.51</v>
      </c>
      <c r="H96" s="468">
        <v>0</v>
      </c>
      <c r="I96" s="465">
        <v>37.399000000000001</v>
      </c>
      <c r="J96" s="466">
        <v>13.888999999999999</v>
      </c>
      <c r="K96" s="473">
        <v>1.5907698851550001</v>
      </c>
    </row>
    <row r="97" spans="1:11" ht="14.45" customHeight="1" thickBot="1" x14ac:dyDescent="0.25">
      <c r="A97" s="482" t="s">
        <v>355</v>
      </c>
      <c r="B97" s="460">
        <v>32.768999999999998</v>
      </c>
      <c r="C97" s="460">
        <v>22.885000000000002</v>
      </c>
      <c r="D97" s="461">
        <v>-9.8839999999990003</v>
      </c>
      <c r="E97" s="462">
        <v>0.69837346272300005</v>
      </c>
      <c r="F97" s="460">
        <v>23.51</v>
      </c>
      <c r="G97" s="461">
        <v>23.51</v>
      </c>
      <c r="H97" s="463">
        <v>0</v>
      </c>
      <c r="I97" s="460">
        <v>37.399000000000001</v>
      </c>
      <c r="J97" s="461">
        <v>13.888999999999999</v>
      </c>
      <c r="K97" s="464">
        <v>1.5907698851550001</v>
      </c>
    </row>
    <row r="98" spans="1:11" ht="14.45" customHeight="1" thickBot="1" x14ac:dyDescent="0.25">
      <c r="A98" s="484" t="s">
        <v>356</v>
      </c>
      <c r="B98" s="460">
        <v>0</v>
      </c>
      <c r="C98" s="460">
        <v>10</v>
      </c>
      <c r="D98" s="461">
        <v>10</v>
      </c>
      <c r="E98" s="470" t="s">
        <v>266</v>
      </c>
      <c r="F98" s="460">
        <v>13.08</v>
      </c>
      <c r="G98" s="461">
        <v>13.08</v>
      </c>
      <c r="H98" s="463">
        <v>0</v>
      </c>
      <c r="I98" s="460">
        <v>22.5</v>
      </c>
      <c r="J98" s="461">
        <v>9.4199999999989998</v>
      </c>
      <c r="K98" s="464">
        <v>1.7201834862380001</v>
      </c>
    </row>
    <row r="99" spans="1:11" ht="14.45" customHeight="1" thickBot="1" x14ac:dyDescent="0.25">
      <c r="A99" s="482" t="s">
        <v>357</v>
      </c>
      <c r="B99" s="460">
        <v>0</v>
      </c>
      <c r="C99" s="460">
        <v>10</v>
      </c>
      <c r="D99" s="461">
        <v>10</v>
      </c>
      <c r="E99" s="470" t="s">
        <v>266</v>
      </c>
      <c r="F99" s="460">
        <v>13.08</v>
      </c>
      <c r="G99" s="461">
        <v>13.08</v>
      </c>
      <c r="H99" s="463">
        <v>0</v>
      </c>
      <c r="I99" s="460">
        <v>22.5</v>
      </c>
      <c r="J99" s="461">
        <v>9.4199999999989998</v>
      </c>
      <c r="K99" s="464">
        <v>1.7201834862380001</v>
      </c>
    </row>
    <row r="100" spans="1:11" ht="14.45" customHeight="1" thickBot="1" x14ac:dyDescent="0.25">
      <c r="A100" s="480" t="s">
        <v>358</v>
      </c>
      <c r="B100" s="460">
        <v>4675</v>
      </c>
      <c r="C100" s="460">
        <v>5253.68084000001</v>
      </c>
      <c r="D100" s="461">
        <v>578.68084000001102</v>
      </c>
      <c r="E100" s="462">
        <v>1.1237819978600001</v>
      </c>
      <c r="F100" s="460">
        <v>6222.0899999999901</v>
      </c>
      <c r="G100" s="461">
        <v>6222.0899999999901</v>
      </c>
      <c r="H100" s="463">
        <v>520.05284999999901</v>
      </c>
      <c r="I100" s="460">
        <v>5491.2854499999903</v>
      </c>
      <c r="J100" s="461">
        <v>-730.80454999999995</v>
      </c>
      <c r="K100" s="464">
        <v>0.88254677286799998</v>
      </c>
    </row>
    <row r="101" spans="1:11" ht="14.45" customHeight="1" thickBot="1" x14ac:dyDescent="0.25">
      <c r="A101" s="481" t="s">
        <v>359</v>
      </c>
      <c r="B101" s="465">
        <v>1237.5</v>
      </c>
      <c r="C101" s="465">
        <v>1391.66608</v>
      </c>
      <c r="D101" s="466">
        <v>154.16607999999999</v>
      </c>
      <c r="E101" s="472">
        <v>1.1245786505049999</v>
      </c>
      <c r="F101" s="465">
        <v>1652.11</v>
      </c>
      <c r="G101" s="466">
        <v>1652.11</v>
      </c>
      <c r="H101" s="468">
        <v>138.54973000000001</v>
      </c>
      <c r="I101" s="465">
        <v>1458.5520799999999</v>
      </c>
      <c r="J101" s="466">
        <v>-193.55791999999801</v>
      </c>
      <c r="K101" s="473">
        <v>0.88284198993999996</v>
      </c>
    </row>
    <row r="102" spans="1:11" ht="14.45" customHeight="1" thickBot="1" x14ac:dyDescent="0.25">
      <c r="A102" s="482" t="s">
        <v>360</v>
      </c>
      <c r="B102" s="460">
        <v>1237.5</v>
      </c>
      <c r="C102" s="460">
        <v>1391.66608</v>
      </c>
      <c r="D102" s="461">
        <v>154.16607999999999</v>
      </c>
      <c r="E102" s="462">
        <v>1.1245786505049999</v>
      </c>
      <c r="F102" s="460">
        <v>1652.11</v>
      </c>
      <c r="G102" s="461">
        <v>1652.11</v>
      </c>
      <c r="H102" s="463">
        <v>138.54973000000001</v>
      </c>
      <c r="I102" s="460">
        <v>1458.5520799999999</v>
      </c>
      <c r="J102" s="461">
        <v>-193.55791999999801</v>
      </c>
      <c r="K102" s="464">
        <v>0.88284198993999996</v>
      </c>
    </row>
    <row r="103" spans="1:11" ht="14.45" customHeight="1" thickBot="1" x14ac:dyDescent="0.25">
      <c r="A103" s="481" t="s">
        <v>361</v>
      </c>
      <c r="B103" s="465">
        <v>3437.5</v>
      </c>
      <c r="C103" s="465">
        <v>3862.01476000001</v>
      </c>
      <c r="D103" s="466">
        <v>424.51476000001099</v>
      </c>
      <c r="E103" s="472">
        <v>1.123495202909</v>
      </c>
      <c r="F103" s="465">
        <v>4569.9799999999996</v>
      </c>
      <c r="G103" s="466">
        <v>4569.9799999999996</v>
      </c>
      <c r="H103" s="468">
        <v>381.50312000000002</v>
      </c>
      <c r="I103" s="465">
        <v>4032.7333699999999</v>
      </c>
      <c r="J103" s="466">
        <v>-537.24663000000101</v>
      </c>
      <c r="K103" s="473">
        <v>0.88244004787700003</v>
      </c>
    </row>
    <row r="104" spans="1:11" ht="14.45" customHeight="1" thickBot="1" x14ac:dyDescent="0.25">
      <c r="A104" s="482" t="s">
        <v>362</v>
      </c>
      <c r="B104" s="460">
        <v>3437.5</v>
      </c>
      <c r="C104" s="460">
        <v>3862.01476000001</v>
      </c>
      <c r="D104" s="461">
        <v>424.51476000001099</v>
      </c>
      <c r="E104" s="462">
        <v>1.123495202909</v>
      </c>
      <c r="F104" s="460">
        <v>4569.9799999999996</v>
      </c>
      <c r="G104" s="461">
        <v>4569.9799999999996</v>
      </c>
      <c r="H104" s="463">
        <v>381.50312000000002</v>
      </c>
      <c r="I104" s="460">
        <v>4032.7333699999999</v>
      </c>
      <c r="J104" s="461">
        <v>-537.24663000000101</v>
      </c>
      <c r="K104" s="464">
        <v>0.88244004787700003</v>
      </c>
    </row>
    <row r="105" spans="1:11" ht="14.45" customHeight="1" thickBot="1" x14ac:dyDescent="0.25">
      <c r="A105" s="480" t="s">
        <v>363</v>
      </c>
      <c r="B105" s="460">
        <v>0</v>
      </c>
      <c r="C105" s="460">
        <v>0</v>
      </c>
      <c r="D105" s="461">
        <v>0</v>
      </c>
      <c r="E105" s="462">
        <v>1</v>
      </c>
      <c r="F105" s="460">
        <v>75.485256000000007</v>
      </c>
      <c r="G105" s="461">
        <v>75.485256000000007</v>
      </c>
      <c r="H105" s="463">
        <v>0</v>
      </c>
      <c r="I105" s="460">
        <v>0</v>
      </c>
      <c r="J105" s="461">
        <v>-75.485256000000007</v>
      </c>
      <c r="K105" s="464">
        <v>0</v>
      </c>
    </row>
    <row r="106" spans="1:11" ht="14.45" customHeight="1" thickBot="1" x14ac:dyDescent="0.25">
      <c r="A106" s="481" t="s">
        <v>364</v>
      </c>
      <c r="B106" s="465">
        <v>0</v>
      </c>
      <c r="C106" s="465">
        <v>0</v>
      </c>
      <c r="D106" s="466">
        <v>0</v>
      </c>
      <c r="E106" s="472">
        <v>1</v>
      </c>
      <c r="F106" s="465">
        <v>75.485256000000007</v>
      </c>
      <c r="G106" s="466">
        <v>75.485256000000007</v>
      </c>
      <c r="H106" s="468">
        <v>0</v>
      </c>
      <c r="I106" s="465">
        <v>0</v>
      </c>
      <c r="J106" s="466">
        <v>-75.485256000000007</v>
      </c>
      <c r="K106" s="473">
        <v>0</v>
      </c>
    </row>
    <row r="107" spans="1:11" ht="14.45" customHeight="1" thickBot="1" x14ac:dyDescent="0.25">
      <c r="A107" s="482" t="s">
        <v>365</v>
      </c>
      <c r="B107" s="460">
        <v>0</v>
      </c>
      <c r="C107" s="460">
        <v>0</v>
      </c>
      <c r="D107" s="461">
        <v>0</v>
      </c>
      <c r="E107" s="462">
        <v>1</v>
      </c>
      <c r="F107" s="460">
        <v>75.485256000000007</v>
      </c>
      <c r="G107" s="461">
        <v>75.485256000000007</v>
      </c>
      <c r="H107" s="463">
        <v>0</v>
      </c>
      <c r="I107" s="460">
        <v>0</v>
      </c>
      <c r="J107" s="461">
        <v>-75.485256000000007</v>
      </c>
      <c r="K107" s="464">
        <v>0</v>
      </c>
    </row>
    <row r="108" spans="1:11" ht="14.45" customHeight="1" thickBot="1" x14ac:dyDescent="0.25">
      <c r="A108" s="480" t="s">
        <v>366</v>
      </c>
      <c r="B108" s="460">
        <v>275.00000000000102</v>
      </c>
      <c r="C108" s="460">
        <v>308.15723000000003</v>
      </c>
      <c r="D108" s="461">
        <v>33.157229999998997</v>
      </c>
      <c r="E108" s="462">
        <v>1.1205717454540001</v>
      </c>
      <c r="F108" s="460">
        <v>368.51</v>
      </c>
      <c r="G108" s="461">
        <v>368.51</v>
      </c>
      <c r="H108" s="463">
        <v>30.73039</v>
      </c>
      <c r="I108" s="460">
        <v>323.27017000000001</v>
      </c>
      <c r="J108" s="461">
        <v>-45.239829999999003</v>
      </c>
      <c r="K108" s="464">
        <v>0.87723581449599997</v>
      </c>
    </row>
    <row r="109" spans="1:11" ht="14.45" customHeight="1" thickBot="1" x14ac:dyDescent="0.25">
      <c r="A109" s="481" t="s">
        <v>367</v>
      </c>
      <c r="B109" s="465">
        <v>275.00000000000102</v>
      </c>
      <c r="C109" s="465">
        <v>308.15723000000003</v>
      </c>
      <c r="D109" s="466">
        <v>33.157229999998997</v>
      </c>
      <c r="E109" s="472">
        <v>1.1205717454540001</v>
      </c>
      <c r="F109" s="465">
        <v>368.51</v>
      </c>
      <c r="G109" s="466">
        <v>368.51</v>
      </c>
      <c r="H109" s="468">
        <v>30.73039</v>
      </c>
      <c r="I109" s="465">
        <v>323.27017000000001</v>
      </c>
      <c r="J109" s="466">
        <v>-45.239829999999003</v>
      </c>
      <c r="K109" s="473">
        <v>0.87723581449599997</v>
      </c>
    </row>
    <row r="110" spans="1:11" ht="14.45" customHeight="1" thickBot="1" x14ac:dyDescent="0.25">
      <c r="A110" s="482" t="s">
        <v>368</v>
      </c>
      <c r="B110" s="460">
        <v>275.00000000000102</v>
      </c>
      <c r="C110" s="460">
        <v>308.15723000000003</v>
      </c>
      <c r="D110" s="461">
        <v>33.157229999998997</v>
      </c>
      <c r="E110" s="462">
        <v>1.1205717454540001</v>
      </c>
      <c r="F110" s="460">
        <v>368.51</v>
      </c>
      <c r="G110" s="461">
        <v>368.51</v>
      </c>
      <c r="H110" s="463">
        <v>30.73039</v>
      </c>
      <c r="I110" s="460">
        <v>323.27017000000001</v>
      </c>
      <c r="J110" s="461">
        <v>-45.239829999999003</v>
      </c>
      <c r="K110" s="464">
        <v>0.87723581449599997</v>
      </c>
    </row>
    <row r="111" spans="1:11" ht="14.45" customHeight="1" thickBot="1" x14ac:dyDescent="0.25">
      <c r="A111" s="479" t="s">
        <v>369</v>
      </c>
      <c r="B111" s="460">
        <v>16.552120762752001</v>
      </c>
      <c r="C111" s="460">
        <v>85.568250000000006</v>
      </c>
      <c r="D111" s="461">
        <v>69.016129237247</v>
      </c>
      <c r="E111" s="462">
        <v>5.1696245590809999</v>
      </c>
      <c r="F111" s="460">
        <v>0</v>
      </c>
      <c r="G111" s="461">
        <v>0</v>
      </c>
      <c r="H111" s="463">
        <v>11.4</v>
      </c>
      <c r="I111" s="460">
        <v>118.6521</v>
      </c>
      <c r="J111" s="461">
        <v>118.6521</v>
      </c>
      <c r="K111" s="471" t="s">
        <v>266</v>
      </c>
    </row>
    <row r="112" spans="1:11" ht="14.45" customHeight="1" thickBot="1" x14ac:dyDescent="0.25">
      <c r="A112" s="480" t="s">
        <v>370</v>
      </c>
      <c r="B112" s="460">
        <v>16.552120762752001</v>
      </c>
      <c r="C112" s="460">
        <v>85.568250000000006</v>
      </c>
      <c r="D112" s="461">
        <v>69.016129237247</v>
      </c>
      <c r="E112" s="462">
        <v>5.1696245590809999</v>
      </c>
      <c r="F112" s="460">
        <v>0</v>
      </c>
      <c r="G112" s="461">
        <v>0</v>
      </c>
      <c r="H112" s="463">
        <v>11.4</v>
      </c>
      <c r="I112" s="460">
        <v>118.6521</v>
      </c>
      <c r="J112" s="461">
        <v>118.6521</v>
      </c>
      <c r="K112" s="471" t="s">
        <v>266</v>
      </c>
    </row>
    <row r="113" spans="1:11" ht="14.45" customHeight="1" thickBot="1" x14ac:dyDescent="0.25">
      <c r="A113" s="481" t="s">
        <v>371</v>
      </c>
      <c r="B113" s="465">
        <v>0</v>
      </c>
      <c r="C113" s="465">
        <v>17.984249999999999</v>
      </c>
      <c r="D113" s="466">
        <v>17.984249999999999</v>
      </c>
      <c r="E113" s="467" t="s">
        <v>266</v>
      </c>
      <c r="F113" s="465">
        <v>0</v>
      </c>
      <c r="G113" s="466">
        <v>0</v>
      </c>
      <c r="H113" s="468">
        <v>1.75</v>
      </c>
      <c r="I113" s="465">
        <v>66.205099999999007</v>
      </c>
      <c r="J113" s="466">
        <v>66.205099999999007</v>
      </c>
      <c r="K113" s="469" t="s">
        <v>266</v>
      </c>
    </row>
    <row r="114" spans="1:11" ht="14.45" customHeight="1" thickBot="1" x14ac:dyDescent="0.25">
      <c r="A114" s="482" t="s">
        <v>372</v>
      </c>
      <c r="B114" s="460">
        <v>0</v>
      </c>
      <c r="C114" s="460">
        <v>1.36425</v>
      </c>
      <c r="D114" s="461">
        <v>1.36425</v>
      </c>
      <c r="E114" s="470" t="s">
        <v>266</v>
      </c>
      <c r="F114" s="460">
        <v>0</v>
      </c>
      <c r="G114" s="461">
        <v>0</v>
      </c>
      <c r="H114" s="463">
        <v>0</v>
      </c>
      <c r="I114" s="460">
        <v>0.92309999999900005</v>
      </c>
      <c r="J114" s="461">
        <v>0.92309999999900005</v>
      </c>
      <c r="K114" s="471" t="s">
        <v>266</v>
      </c>
    </row>
    <row r="115" spans="1:11" ht="14.45" customHeight="1" thickBot="1" x14ac:dyDescent="0.25">
      <c r="A115" s="482" t="s">
        <v>373</v>
      </c>
      <c r="B115" s="460">
        <v>0</v>
      </c>
      <c r="C115" s="460">
        <v>4.5</v>
      </c>
      <c r="D115" s="461">
        <v>4.5</v>
      </c>
      <c r="E115" s="470" t="s">
        <v>289</v>
      </c>
      <c r="F115" s="460">
        <v>0</v>
      </c>
      <c r="G115" s="461">
        <v>0</v>
      </c>
      <c r="H115" s="463">
        <v>1.75</v>
      </c>
      <c r="I115" s="460">
        <v>11.9</v>
      </c>
      <c r="J115" s="461">
        <v>11.9</v>
      </c>
      <c r="K115" s="471" t="s">
        <v>266</v>
      </c>
    </row>
    <row r="116" spans="1:11" ht="14.45" customHeight="1" thickBot="1" x14ac:dyDescent="0.25">
      <c r="A116" s="482" t="s">
        <v>374</v>
      </c>
      <c r="B116" s="460">
        <v>0</v>
      </c>
      <c r="C116" s="460">
        <v>12.01</v>
      </c>
      <c r="D116" s="461">
        <v>12.01</v>
      </c>
      <c r="E116" s="470" t="s">
        <v>266</v>
      </c>
      <c r="F116" s="460">
        <v>0</v>
      </c>
      <c r="G116" s="461">
        <v>0</v>
      </c>
      <c r="H116" s="463">
        <v>0</v>
      </c>
      <c r="I116" s="460">
        <v>53.381999999999998</v>
      </c>
      <c r="J116" s="461">
        <v>53.381999999999998</v>
      </c>
      <c r="K116" s="471" t="s">
        <v>266</v>
      </c>
    </row>
    <row r="117" spans="1:11" ht="14.45" customHeight="1" thickBot="1" x14ac:dyDescent="0.25">
      <c r="A117" s="482" t="s">
        <v>375</v>
      </c>
      <c r="B117" s="460">
        <v>0</v>
      </c>
      <c r="C117" s="460">
        <v>0.11</v>
      </c>
      <c r="D117" s="461">
        <v>0.11</v>
      </c>
      <c r="E117" s="470" t="s">
        <v>289</v>
      </c>
      <c r="F117" s="460">
        <v>0</v>
      </c>
      <c r="G117" s="461">
        <v>0</v>
      </c>
      <c r="H117" s="463">
        <v>0</v>
      </c>
      <c r="I117" s="460">
        <v>0</v>
      </c>
      <c r="J117" s="461">
        <v>0</v>
      </c>
      <c r="K117" s="471" t="s">
        <v>266</v>
      </c>
    </row>
    <row r="118" spans="1:11" ht="14.45" customHeight="1" thickBot="1" x14ac:dyDescent="0.25">
      <c r="A118" s="484" t="s">
        <v>376</v>
      </c>
      <c r="B118" s="460">
        <v>0</v>
      </c>
      <c r="C118" s="460">
        <v>17.454000000000001</v>
      </c>
      <c r="D118" s="461">
        <v>17.454000000000001</v>
      </c>
      <c r="E118" s="470" t="s">
        <v>289</v>
      </c>
      <c r="F118" s="460">
        <v>0</v>
      </c>
      <c r="G118" s="461">
        <v>0</v>
      </c>
      <c r="H118" s="463">
        <v>0</v>
      </c>
      <c r="I118" s="460">
        <v>0</v>
      </c>
      <c r="J118" s="461">
        <v>0</v>
      </c>
      <c r="K118" s="471" t="s">
        <v>266</v>
      </c>
    </row>
    <row r="119" spans="1:11" ht="14.45" customHeight="1" thickBot="1" x14ac:dyDescent="0.25">
      <c r="A119" s="482" t="s">
        <v>377</v>
      </c>
      <c r="B119" s="460">
        <v>0</v>
      </c>
      <c r="C119" s="460">
        <v>17.454000000000001</v>
      </c>
      <c r="D119" s="461">
        <v>17.454000000000001</v>
      </c>
      <c r="E119" s="470" t="s">
        <v>289</v>
      </c>
      <c r="F119" s="460">
        <v>0</v>
      </c>
      <c r="G119" s="461">
        <v>0</v>
      </c>
      <c r="H119" s="463">
        <v>0</v>
      </c>
      <c r="I119" s="460">
        <v>0</v>
      </c>
      <c r="J119" s="461">
        <v>0</v>
      </c>
      <c r="K119" s="471" t="s">
        <v>266</v>
      </c>
    </row>
    <row r="120" spans="1:11" ht="14.45" customHeight="1" thickBot="1" x14ac:dyDescent="0.25">
      <c r="A120" s="484" t="s">
        <v>378</v>
      </c>
      <c r="B120" s="460">
        <v>16.552120762752001</v>
      </c>
      <c r="C120" s="460">
        <v>11</v>
      </c>
      <c r="D120" s="461">
        <v>-5.5521207627519997</v>
      </c>
      <c r="E120" s="462">
        <v>0.66456740846999995</v>
      </c>
      <c r="F120" s="460">
        <v>0</v>
      </c>
      <c r="G120" s="461">
        <v>0</v>
      </c>
      <c r="H120" s="463">
        <v>0.49999999999900002</v>
      </c>
      <c r="I120" s="460">
        <v>14.6</v>
      </c>
      <c r="J120" s="461">
        <v>14.6</v>
      </c>
      <c r="K120" s="471" t="s">
        <v>266</v>
      </c>
    </row>
    <row r="121" spans="1:11" ht="14.45" customHeight="1" thickBot="1" x14ac:dyDescent="0.25">
      <c r="A121" s="482" t="s">
        <v>379</v>
      </c>
      <c r="B121" s="460">
        <v>16.552120762752001</v>
      </c>
      <c r="C121" s="460">
        <v>11</v>
      </c>
      <c r="D121" s="461">
        <v>-5.5521207627519997</v>
      </c>
      <c r="E121" s="462">
        <v>0.66456740846999995</v>
      </c>
      <c r="F121" s="460">
        <v>0</v>
      </c>
      <c r="G121" s="461">
        <v>0</v>
      </c>
      <c r="H121" s="463">
        <v>0.49999999999900002</v>
      </c>
      <c r="I121" s="460">
        <v>14.6</v>
      </c>
      <c r="J121" s="461">
        <v>14.6</v>
      </c>
      <c r="K121" s="471" t="s">
        <v>266</v>
      </c>
    </row>
    <row r="122" spans="1:11" ht="14.45" customHeight="1" thickBot="1" x14ac:dyDescent="0.25">
      <c r="A122" s="484" t="s">
        <v>380</v>
      </c>
      <c r="B122" s="460">
        <v>0</v>
      </c>
      <c r="C122" s="460">
        <v>25.143999999999998</v>
      </c>
      <c r="D122" s="461">
        <v>25.143999999999998</v>
      </c>
      <c r="E122" s="470" t="s">
        <v>266</v>
      </c>
      <c r="F122" s="460">
        <v>0</v>
      </c>
      <c r="G122" s="461">
        <v>0</v>
      </c>
      <c r="H122" s="463">
        <v>9.1499999999990003</v>
      </c>
      <c r="I122" s="460">
        <v>25.033000000000001</v>
      </c>
      <c r="J122" s="461">
        <v>25.033000000000001</v>
      </c>
      <c r="K122" s="471" t="s">
        <v>266</v>
      </c>
    </row>
    <row r="123" spans="1:11" ht="14.45" customHeight="1" thickBot="1" x14ac:dyDescent="0.25">
      <c r="A123" s="482" t="s">
        <v>381</v>
      </c>
      <c r="B123" s="460">
        <v>0</v>
      </c>
      <c r="C123" s="460">
        <v>25.143999999999998</v>
      </c>
      <c r="D123" s="461">
        <v>25.143999999999998</v>
      </c>
      <c r="E123" s="470" t="s">
        <v>266</v>
      </c>
      <c r="F123" s="460">
        <v>0</v>
      </c>
      <c r="G123" s="461">
        <v>0</v>
      </c>
      <c r="H123" s="463">
        <v>9.1499999999990003</v>
      </c>
      <c r="I123" s="460">
        <v>25.033000000000001</v>
      </c>
      <c r="J123" s="461">
        <v>25.033000000000001</v>
      </c>
      <c r="K123" s="471" t="s">
        <v>266</v>
      </c>
    </row>
    <row r="124" spans="1:11" ht="14.45" customHeight="1" thickBot="1" x14ac:dyDescent="0.25">
      <c r="A124" s="484" t="s">
        <v>382</v>
      </c>
      <c r="B124" s="460">
        <v>0</v>
      </c>
      <c r="C124" s="460">
        <v>13.986000000000001</v>
      </c>
      <c r="D124" s="461">
        <v>13.986000000000001</v>
      </c>
      <c r="E124" s="470" t="s">
        <v>266</v>
      </c>
      <c r="F124" s="460">
        <v>0</v>
      </c>
      <c r="G124" s="461">
        <v>0</v>
      </c>
      <c r="H124" s="463">
        <v>0</v>
      </c>
      <c r="I124" s="460">
        <v>12.814</v>
      </c>
      <c r="J124" s="461">
        <v>12.814</v>
      </c>
      <c r="K124" s="471" t="s">
        <v>266</v>
      </c>
    </row>
    <row r="125" spans="1:11" ht="14.45" customHeight="1" thickBot="1" x14ac:dyDescent="0.25">
      <c r="A125" s="482" t="s">
        <v>383</v>
      </c>
      <c r="B125" s="460">
        <v>0</v>
      </c>
      <c r="C125" s="460">
        <v>13.986000000000001</v>
      </c>
      <c r="D125" s="461">
        <v>13.986000000000001</v>
      </c>
      <c r="E125" s="470" t="s">
        <v>266</v>
      </c>
      <c r="F125" s="460">
        <v>0</v>
      </c>
      <c r="G125" s="461">
        <v>0</v>
      </c>
      <c r="H125" s="463">
        <v>0</v>
      </c>
      <c r="I125" s="460">
        <v>12.814</v>
      </c>
      <c r="J125" s="461">
        <v>12.814</v>
      </c>
      <c r="K125" s="471" t="s">
        <v>266</v>
      </c>
    </row>
    <row r="126" spans="1:11" ht="14.45" customHeight="1" thickBot="1" x14ac:dyDescent="0.25">
      <c r="A126" s="479" t="s">
        <v>384</v>
      </c>
      <c r="B126" s="460">
        <v>1274.76838900639</v>
      </c>
      <c r="C126" s="460">
        <v>1406.35283</v>
      </c>
      <c r="D126" s="461">
        <v>131.58444099360901</v>
      </c>
      <c r="E126" s="462">
        <v>1.1032222340369999</v>
      </c>
      <c r="F126" s="460">
        <v>1835.99999999997</v>
      </c>
      <c r="G126" s="461">
        <v>1835.99999999997</v>
      </c>
      <c r="H126" s="463">
        <v>244.30472</v>
      </c>
      <c r="I126" s="460">
        <v>1765.9609399999999</v>
      </c>
      <c r="J126" s="461">
        <v>-70.039059999974</v>
      </c>
      <c r="K126" s="464">
        <v>0.96185236383399997</v>
      </c>
    </row>
    <row r="127" spans="1:11" ht="14.45" customHeight="1" thickBot="1" x14ac:dyDescent="0.25">
      <c r="A127" s="480" t="s">
        <v>385</v>
      </c>
      <c r="B127" s="460">
        <v>1274.76838900639</v>
      </c>
      <c r="C127" s="460">
        <v>1347.271</v>
      </c>
      <c r="D127" s="461">
        <v>72.502610993608997</v>
      </c>
      <c r="E127" s="462">
        <v>1.0568751246250001</v>
      </c>
      <c r="F127" s="460">
        <v>1823.99999999997</v>
      </c>
      <c r="G127" s="461">
        <v>1823.99999999997</v>
      </c>
      <c r="H127" s="463">
        <v>182.82521</v>
      </c>
      <c r="I127" s="460">
        <v>1686.19353</v>
      </c>
      <c r="J127" s="461">
        <v>-137.80646999997501</v>
      </c>
      <c r="K127" s="464">
        <v>0.92444820723599996</v>
      </c>
    </row>
    <row r="128" spans="1:11" ht="14.45" customHeight="1" thickBot="1" x14ac:dyDescent="0.25">
      <c r="A128" s="481" t="s">
        <v>386</v>
      </c>
      <c r="B128" s="465">
        <v>1274.76838900639</v>
      </c>
      <c r="C128" s="465">
        <v>1347.271</v>
      </c>
      <c r="D128" s="466">
        <v>72.502610993608997</v>
      </c>
      <c r="E128" s="472">
        <v>1.0568751246250001</v>
      </c>
      <c r="F128" s="465">
        <v>1823.99999999997</v>
      </c>
      <c r="G128" s="466">
        <v>1823.99999999997</v>
      </c>
      <c r="H128" s="468">
        <v>182.82521</v>
      </c>
      <c r="I128" s="465">
        <v>1686.19353</v>
      </c>
      <c r="J128" s="466">
        <v>-137.80646999997501</v>
      </c>
      <c r="K128" s="473">
        <v>0.92444820723599996</v>
      </c>
    </row>
    <row r="129" spans="1:11" ht="14.45" customHeight="1" thickBot="1" x14ac:dyDescent="0.25">
      <c r="A129" s="482" t="s">
        <v>387</v>
      </c>
      <c r="B129" s="460">
        <v>44.992838238300997</v>
      </c>
      <c r="C129" s="460">
        <v>42.335999999999999</v>
      </c>
      <c r="D129" s="461">
        <v>-2.6568382383009999</v>
      </c>
      <c r="E129" s="462">
        <v>0.94094975239699996</v>
      </c>
      <c r="F129" s="460">
        <v>3.9999999999989999</v>
      </c>
      <c r="G129" s="461">
        <v>3.9999999999989999</v>
      </c>
      <c r="H129" s="463">
        <v>0</v>
      </c>
      <c r="I129" s="460">
        <v>3.528</v>
      </c>
      <c r="J129" s="461">
        <v>-0.471999999999</v>
      </c>
      <c r="K129" s="464">
        <v>0.88200000000000001</v>
      </c>
    </row>
    <row r="130" spans="1:11" ht="14.45" customHeight="1" thickBot="1" x14ac:dyDescent="0.25">
      <c r="A130" s="482" t="s">
        <v>388</v>
      </c>
      <c r="B130" s="460">
        <v>467.73060822696999</v>
      </c>
      <c r="C130" s="460">
        <v>496.80200000000099</v>
      </c>
      <c r="D130" s="461">
        <v>29.071391773030999</v>
      </c>
      <c r="E130" s="462">
        <v>1.0621541358669999</v>
      </c>
      <c r="F130" s="460">
        <v>496.99999999999301</v>
      </c>
      <c r="G130" s="461">
        <v>496.99999999999301</v>
      </c>
      <c r="H130" s="463">
        <v>41.378120000000003</v>
      </c>
      <c r="I130" s="460">
        <v>496.53744999999998</v>
      </c>
      <c r="J130" s="461">
        <v>-0.46254999999300001</v>
      </c>
      <c r="K130" s="464">
        <v>0.99906931589500003</v>
      </c>
    </row>
    <row r="131" spans="1:11" ht="14.45" customHeight="1" thickBot="1" x14ac:dyDescent="0.25">
      <c r="A131" s="482" t="s">
        <v>389</v>
      </c>
      <c r="B131" s="460">
        <v>756.966031592028</v>
      </c>
      <c r="C131" s="460">
        <v>698.19500000000096</v>
      </c>
      <c r="D131" s="461">
        <v>-58.771031592027001</v>
      </c>
      <c r="E131" s="462">
        <v>0.92235975045200003</v>
      </c>
      <c r="F131" s="460">
        <v>703.99999999999</v>
      </c>
      <c r="G131" s="461">
        <v>703.99999999999</v>
      </c>
      <c r="H131" s="463">
        <v>78.616999999998995</v>
      </c>
      <c r="I131" s="460">
        <v>477.33300000000003</v>
      </c>
      <c r="J131" s="461">
        <v>-226.66699999999</v>
      </c>
      <c r="K131" s="464">
        <v>0.67802982954500002</v>
      </c>
    </row>
    <row r="132" spans="1:11" ht="14.45" customHeight="1" thickBot="1" x14ac:dyDescent="0.25">
      <c r="A132" s="482" t="s">
        <v>390</v>
      </c>
      <c r="B132" s="460">
        <v>0</v>
      </c>
      <c r="C132" s="460">
        <v>58.62</v>
      </c>
      <c r="D132" s="461">
        <v>58.62</v>
      </c>
      <c r="E132" s="470" t="s">
        <v>289</v>
      </c>
      <c r="F132" s="460">
        <v>58.999999999998998</v>
      </c>
      <c r="G132" s="461">
        <v>58.999999999998998</v>
      </c>
      <c r="H132" s="463">
        <v>4.8840000000000003</v>
      </c>
      <c r="I132" s="460">
        <v>58.61</v>
      </c>
      <c r="J132" s="461">
        <v>-0.38999999999899998</v>
      </c>
      <c r="K132" s="464">
        <v>0.993389830508</v>
      </c>
    </row>
    <row r="133" spans="1:11" ht="14.45" customHeight="1" thickBot="1" x14ac:dyDescent="0.25">
      <c r="A133" s="482" t="s">
        <v>391</v>
      </c>
      <c r="B133" s="460">
        <v>5.0789109490930002</v>
      </c>
      <c r="C133" s="460">
        <v>5.0880000000000001</v>
      </c>
      <c r="D133" s="461">
        <v>9.0890509060000003E-3</v>
      </c>
      <c r="E133" s="462">
        <v>1.001789566896</v>
      </c>
      <c r="F133" s="460">
        <v>4.9999999999989999</v>
      </c>
      <c r="G133" s="461">
        <v>4.9999999999989999</v>
      </c>
      <c r="H133" s="463">
        <v>0.42409000000000002</v>
      </c>
      <c r="I133" s="460">
        <v>5.08908</v>
      </c>
      <c r="J133" s="461">
        <v>8.9080000000000006E-2</v>
      </c>
      <c r="K133" s="464">
        <v>1.0178160000000001</v>
      </c>
    </row>
    <row r="134" spans="1:11" ht="14.45" customHeight="1" thickBot="1" x14ac:dyDescent="0.25">
      <c r="A134" s="482" t="s">
        <v>392</v>
      </c>
      <c r="B134" s="460">
        <v>0</v>
      </c>
      <c r="C134" s="460">
        <v>46.23</v>
      </c>
      <c r="D134" s="461">
        <v>46.23</v>
      </c>
      <c r="E134" s="470" t="s">
        <v>289</v>
      </c>
      <c r="F134" s="460">
        <v>554.99999999999204</v>
      </c>
      <c r="G134" s="461">
        <v>554.99999999999204</v>
      </c>
      <c r="H134" s="463">
        <v>57.521999999998997</v>
      </c>
      <c r="I134" s="460">
        <v>645.09599999999898</v>
      </c>
      <c r="J134" s="461">
        <v>90.096000000006995</v>
      </c>
      <c r="K134" s="464">
        <v>1.162335135135</v>
      </c>
    </row>
    <row r="135" spans="1:11" ht="14.45" customHeight="1" thickBot="1" x14ac:dyDescent="0.25">
      <c r="A135" s="480" t="s">
        <v>393</v>
      </c>
      <c r="B135" s="460">
        <v>0</v>
      </c>
      <c r="C135" s="460">
        <v>59.081829999999997</v>
      </c>
      <c r="D135" s="461">
        <v>59.081829999999997</v>
      </c>
      <c r="E135" s="470" t="s">
        <v>266</v>
      </c>
      <c r="F135" s="460">
        <v>12</v>
      </c>
      <c r="G135" s="461">
        <v>12</v>
      </c>
      <c r="H135" s="463">
        <v>61.479509999999003</v>
      </c>
      <c r="I135" s="460">
        <v>79.767409999999003</v>
      </c>
      <c r="J135" s="461">
        <v>67.767409999999003</v>
      </c>
      <c r="K135" s="464">
        <v>6.6472841666660001</v>
      </c>
    </row>
    <row r="136" spans="1:11" ht="14.45" customHeight="1" thickBot="1" x14ac:dyDescent="0.25">
      <c r="A136" s="481" t="s">
        <v>394</v>
      </c>
      <c r="B136" s="465">
        <v>0</v>
      </c>
      <c r="C136" s="465">
        <v>52.291829999999997</v>
      </c>
      <c r="D136" s="466">
        <v>52.291829999999997</v>
      </c>
      <c r="E136" s="467" t="s">
        <v>266</v>
      </c>
      <c r="F136" s="465">
        <v>12</v>
      </c>
      <c r="G136" s="466">
        <v>12</v>
      </c>
      <c r="H136" s="468">
        <v>61.479509999999003</v>
      </c>
      <c r="I136" s="465">
        <v>73.567409999999001</v>
      </c>
      <c r="J136" s="466">
        <v>61.567409999999001</v>
      </c>
      <c r="K136" s="473">
        <v>6.1306174999990004</v>
      </c>
    </row>
    <row r="137" spans="1:11" ht="14.45" customHeight="1" thickBot="1" x14ac:dyDescent="0.25">
      <c r="A137" s="482" t="s">
        <v>395</v>
      </c>
      <c r="B137" s="460">
        <v>0</v>
      </c>
      <c r="C137" s="460">
        <v>52.291829999999997</v>
      </c>
      <c r="D137" s="461">
        <v>52.291829999999997</v>
      </c>
      <c r="E137" s="470" t="s">
        <v>266</v>
      </c>
      <c r="F137" s="460">
        <v>12</v>
      </c>
      <c r="G137" s="461">
        <v>12</v>
      </c>
      <c r="H137" s="463">
        <v>61.479509999999003</v>
      </c>
      <c r="I137" s="460">
        <v>73.567409999999001</v>
      </c>
      <c r="J137" s="461">
        <v>61.567409999999001</v>
      </c>
      <c r="K137" s="464">
        <v>6.1306174999990004</v>
      </c>
    </row>
    <row r="138" spans="1:11" ht="14.45" customHeight="1" thickBot="1" x14ac:dyDescent="0.25">
      <c r="A138" s="481" t="s">
        <v>396</v>
      </c>
      <c r="B138" s="465">
        <v>0</v>
      </c>
      <c r="C138" s="465">
        <v>6.79</v>
      </c>
      <c r="D138" s="466">
        <v>6.79</v>
      </c>
      <c r="E138" s="467" t="s">
        <v>289</v>
      </c>
      <c r="F138" s="465">
        <v>0</v>
      </c>
      <c r="G138" s="466">
        <v>0</v>
      </c>
      <c r="H138" s="468">
        <v>0</v>
      </c>
      <c r="I138" s="465">
        <v>6.2</v>
      </c>
      <c r="J138" s="466">
        <v>6.2</v>
      </c>
      <c r="K138" s="469" t="s">
        <v>266</v>
      </c>
    </row>
    <row r="139" spans="1:11" ht="14.45" customHeight="1" thickBot="1" x14ac:dyDescent="0.25">
      <c r="A139" s="482" t="s">
        <v>397</v>
      </c>
      <c r="B139" s="460">
        <v>0</v>
      </c>
      <c r="C139" s="460">
        <v>6.79</v>
      </c>
      <c r="D139" s="461">
        <v>6.79</v>
      </c>
      <c r="E139" s="470" t="s">
        <v>289</v>
      </c>
      <c r="F139" s="460">
        <v>0</v>
      </c>
      <c r="G139" s="461">
        <v>0</v>
      </c>
      <c r="H139" s="463">
        <v>0</v>
      </c>
      <c r="I139" s="460">
        <v>6.2</v>
      </c>
      <c r="J139" s="461">
        <v>6.2</v>
      </c>
      <c r="K139" s="471" t="s">
        <v>266</v>
      </c>
    </row>
    <row r="140" spans="1:11" ht="14.45" customHeight="1" thickBot="1" x14ac:dyDescent="0.25">
      <c r="A140" s="479" t="s">
        <v>398</v>
      </c>
      <c r="B140" s="460">
        <v>0</v>
      </c>
      <c r="C140" s="460">
        <v>9.9379999999999996E-2</v>
      </c>
      <c r="D140" s="461">
        <v>9.9379999999999996E-2</v>
      </c>
      <c r="E140" s="470" t="s">
        <v>266</v>
      </c>
      <c r="F140" s="460">
        <v>0</v>
      </c>
      <c r="G140" s="461">
        <v>0</v>
      </c>
      <c r="H140" s="463">
        <v>0</v>
      </c>
      <c r="I140" s="460">
        <v>0.20821999999900001</v>
      </c>
      <c r="J140" s="461">
        <v>0.20821999999900001</v>
      </c>
      <c r="K140" s="471" t="s">
        <v>266</v>
      </c>
    </row>
    <row r="141" spans="1:11" ht="14.45" customHeight="1" thickBot="1" x14ac:dyDescent="0.25">
      <c r="A141" s="480" t="s">
        <v>399</v>
      </c>
      <c r="B141" s="460">
        <v>0</v>
      </c>
      <c r="C141" s="460">
        <v>9.9379999999999996E-2</v>
      </c>
      <c r="D141" s="461">
        <v>9.9379999999999996E-2</v>
      </c>
      <c r="E141" s="470" t="s">
        <v>266</v>
      </c>
      <c r="F141" s="460">
        <v>0</v>
      </c>
      <c r="G141" s="461">
        <v>0</v>
      </c>
      <c r="H141" s="463">
        <v>0</v>
      </c>
      <c r="I141" s="460">
        <v>0.20821999999900001</v>
      </c>
      <c r="J141" s="461">
        <v>0.20821999999900001</v>
      </c>
      <c r="K141" s="471" t="s">
        <v>266</v>
      </c>
    </row>
    <row r="142" spans="1:11" ht="14.45" customHeight="1" thickBot="1" x14ac:dyDescent="0.25">
      <c r="A142" s="481" t="s">
        <v>400</v>
      </c>
      <c r="B142" s="465">
        <v>0</v>
      </c>
      <c r="C142" s="465">
        <v>9.9379999999999996E-2</v>
      </c>
      <c r="D142" s="466">
        <v>9.9379999999999996E-2</v>
      </c>
      <c r="E142" s="467" t="s">
        <v>266</v>
      </c>
      <c r="F142" s="465">
        <v>0</v>
      </c>
      <c r="G142" s="466">
        <v>0</v>
      </c>
      <c r="H142" s="468">
        <v>0</v>
      </c>
      <c r="I142" s="465">
        <v>0.20821999999900001</v>
      </c>
      <c r="J142" s="466">
        <v>0.20821999999900001</v>
      </c>
      <c r="K142" s="469" t="s">
        <v>266</v>
      </c>
    </row>
    <row r="143" spans="1:11" ht="14.45" customHeight="1" thickBot="1" x14ac:dyDescent="0.25">
      <c r="A143" s="482" t="s">
        <v>401</v>
      </c>
      <c r="B143" s="460">
        <v>0</v>
      </c>
      <c r="C143" s="460">
        <v>9.9379999999999996E-2</v>
      </c>
      <c r="D143" s="461">
        <v>9.9379999999999996E-2</v>
      </c>
      <c r="E143" s="470" t="s">
        <v>266</v>
      </c>
      <c r="F143" s="460">
        <v>0</v>
      </c>
      <c r="G143" s="461">
        <v>0</v>
      </c>
      <c r="H143" s="463">
        <v>0</v>
      </c>
      <c r="I143" s="460">
        <v>0.20821999999900001</v>
      </c>
      <c r="J143" s="461">
        <v>0.20821999999900001</v>
      </c>
      <c r="K143" s="471" t="s">
        <v>266</v>
      </c>
    </row>
    <row r="144" spans="1:11" ht="14.45" customHeight="1" thickBot="1" x14ac:dyDescent="0.25">
      <c r="A144" s="478" t="s">
        <v>402</v>
      </c>
      <c r="B144" s="460">
        <v>82966.4299938146</v>
      </c>
      <c r="C144" s="460">
        <v>43253.244079999997</v>
      </c>
      <c r="D144" s="461">
        <v>-39713.185913814603</v>
      </c>
      <c r="E144" s="462">
        <v>0.52133428042100005</v>
      </c>
      <c r="F144" s="460">
        <v>18890.854659393899</v>
      </c>
      <c r="G144" s="461">
        <v>18890.854659393899</v>
      </c>
      <c r="H144" s="463">
        <v>4186.0594499999997</v>
      </c>
      <c r="I144" s="460">
        <v>55465.207139999999</v>
      </c>
      <c r="J144" s="461">
        <v>36574.352480606103</v>
      </c>
      <c r="K144" s="464">
        <v>2.936087759926</v>
      </c>
    </row>
    <row r="145" spans="1:11" ht="14.45" customHeight="1" thickBot="1" x14ac:dyDescent="0.25">
      <c r="A145" s="479" t="s">
        <v>403</v>
      </c>
      <c r="B145" s="460">
        <v>82931.927874898494</v>
      </c>
      <c r="C145" s="460">
        <v>43234.196069999998</v>
      </c>
      <c r="D145" s="461">
        <v>-39697.731804898503</v>
      </c>
      <c r="E145" s="462">
        <v>0.52132148833199998</v>
      </c>
      <c r="F145" s="460">
        <v>18890.854659393899</v>
      </c>
      <c r="G145" s="461">
        <v>18890.854659393899</v>
      </c>
      <c r="H145" s="463">
        <v>4126.3018400000001</v>
      </c>
      <c r="I145" s="460">
        <v>55196.951889999997</v>
      </c>
      <c r="J145" s="461">
        <v>36306.097230606101</v>
      </c>
      <c r="K145" s="464">
        <v>2.9218874892220001</v>
      </c>
    </row>
    <row r="146" spans="1:11" ht="14.45" customHeight="1" thickBot="1" x14ac:dyDescent="0.25">
      <c r="A146" s="480" t="s">
        <v>404</v>
      </c>
      <c r="B146" s="460">
        <v>82931.927874898494</v>
      </c>
      <c r="C146" s="460">
        <v>43234.196069999998</v>
      </c>
      <c r="D146" s="461">
        <v>-39697.731804898503</v>
      </c>
      <c r="E146" s="462">
        <v>0.52132148833199998</v>
      </c>
      <c r="F146" s="460">
        <v>18890.854659393899</v>
      </c>
      <c r="G146" s="461">
        <v>18890.854659393899</v>
      </c>
      <c r="H146" s="463">
        <v>4126.3018400000001</v>
      </c>
      <c r="I146" s="460">
        <v>55196.951889999997</v>
      </c>
      <c r="J146" s="461">
        <v>36306.097230606101</v>
      </c>
      <c r="K146" s="464">
        <v>2.9218874892220001</v>
      </c>
    </row>
    <row r="147" spans="1:11" ht="14.45" customHeight="1" thickBot="1" x14ac:dyDescent="0.25">
      <c r="A147" s="481" t="s">
        <v>405</v>
      </c>
      <c r="B147" s="465">
        <v>25.991262776671999</v>
      </c>
      <c r="C147" s="465">
        <v>52.909799999999997</v>
      </c>
      <c r="D147" s="466">
        <v>26.918537223327</v>
      </c>
      <c r="E147" s="472">
        <v>2.03567639074</v>
      </c>
      <c r="F147" s="465">
        <v>57.642385794799999</v>
      </c>
      <c r="G147" s="466">
        <v>57.642385794799999</v>
      </c>
      <c r="H147" s="468">
        <v>1.86538</v>
      </c>
      <c r="I147" s="465">
        <v>27.97486</v>
      </c>
      <c r="J147" s="466">
        <v>-29.6675257948</v>
      </c>
      <c r="K147" s="473">
        <v>0.485317524843</v>
      </c>
    </row>
    <row r="148" spans="1:11" ht="14.45" customHeight="1" thickBot="1" x14ac:dyDescent="0.25">
      <c r="A148" s="482" t="s">
        <v>406</v>
      </c>
      <c r="B148" s="460">
        <v>0.263101171473</v>
      </c>
      <c r="C148" s="460">
        <v>33.828000000000003</v>
      </c>
      <c r="D148" s="461">
        <v>33.564898828525997</v>
      </c>
      <c r="E148" s="462">
        <v>128.57411394463099</v>
      </c>
      <c r="F148" s="460">
        <v>39.359513808259997</v>
      </c>
      <c r="G148" s="461">
        <v>39.359513808259997</v>
      </c>
      <c r="H148" s="463">
        <v>0</v>
      </c>
      <c r="I148" s="460">
        <v>0</v>
      </c>
      <c r="J148" s="461">
        <v>-39.359513808259997</v>
      </c>
      <c r="K148" s="464">
        <v>0</v>
      </c>
    </row>
    <row r="149" spans="1:11" ht="14.45" customHeight="1" thickBot="1" x14ac:dyDescent="0.25">
      <c r="A149" s="482" t="s">
        <v>407</v>
      </c>
      <c r="B149" s="460">
        <v>2.846120438876</v>
      </c>
      <c r="C149" s="460">
        <v>1.8264</v>
      </c>
      <c r="D149" s="461">
        <v>-1.0197204388759999</v>
      </c>
      <c r="E149" s="462">
        <v>0.641715640368</v>
      </c>
      <c r="F149" s="460">
        <v>1.8727266245950001</v>
      </c>
      <c r="G149" s="461">
        <v>1.8727266245950001</v>
      </c>
      <c r="H149" s="463">
        <v>0</v>
      </c>
      <c r="I149" s="460">
        <v>10.755000000000001</v>
      </c>
      <c r="J149" s="461">
        <v>8.8822733754040009</v>
      </c>
      <c r="K149" s="464">
        <v>5.7429631526299998</v>
      </c>
    </row>
    <row r="150" spans="1:11" ht="14.45" customHeight="1" thickBot="1" x14ac:dyDescent="0.25">
      <c r="A150" s="482" t="s">
        <v>408</v>
      </c>
      <c r="B150" s="460">
        <v>22.882041166322001</v>
      </c>
      <c r="C150" s="460">
        <v>17.255400000000002</v>
      </c>
      <c r="D150" s="461">
        <v>-5.626641166322</v>
      </c>
      <c r="E150" s="462">
        <v>0.75410230558400004</v>
      </c>
      <c r="F150" s="460">
        <v>16.410145361944</v>
      </c>
      <c r="G150" s="461">
        <v>16.410145361944</v>
      </c>
      <c r="H150" s="463">
        <v>1.86538</v>
      </c>
      <c r="I150" s="460">
        <v>17.219860000000001</v>
      </c>
      <c r="J150" s="461">
        <v>0.80971463805499999</v>
      </c>
      <c r="K150" s="464">
        <v>1.0493423196560001</v>
      </c>
    </row>
    <row r="151" spans="1:11" ht="14.45" customHeight="1" thickBot="1" x14ac:dyDescent="0.25">
      <c r="A151" s="481" t="s">
        <v>409</v>
      </c>
      <c r="B151" s="465">
        <v>37.038982367144001</v>
      </c>
      <c r="C151" s="465">
        <v>85.891350000000003</v>
      </c>
      <c r="D151" s="466">
        <v>48.852367632855</v>
      </c>
      <c r="E151" s="472">
        <v>2.318944649953</v>
      </c>
      <c r="F151" s="465">
        <v>0</v>
      </c>
      <c r="G151" s="466">
        <v>0</v>
      </c>
      <c r="H151" s="468">
        <v>0</v>
      </c>
      <c r="I151" s="465">
        <v>0</v>
      </c>
      <c r="J151" s="466">
        <v>0</v>
      </c>
      <c r="K151" s="469" t="s">
        <v>266</v>
      </c>
    </row>
    <row r="152" spans="1:11" ht="14.45" customHeight="1" thickBot="1" x14ac:dyDescent="0.25">
      <c r="A152" s="482" t="s">
        <v>410</v>
      </c>
      <c r="B152" s="460">
        <v>37.038982367144001</v>
      </c>
      <c r="C152" s="460">
        <v>85.891350000000003</v>
      </c>
      <c r="D152" s="461">
        <v>48.852367632855</v>
      </c>
      <c r="E152" s="462">
        <v>2.318944649953</v>
      </c>
      <c r="F152" s="460">
        <v>0</v>
      </c>
      <c r="G152" s="461">
        <v>0</v>
      </c>
      <c r="H152" s="463">
        <v>0</v>
      </c>
      <c r="I152" s="460">
        <v>0</v>
      </c>
      <c r="J152" s="461">
        <v>0</v>
      </c>
      <c r="K152" s="471" t="s">
        <v>266</v>
      </c>
    </row>
    <row r="153" spans="1:11" ht="14.45" customHeight="1" thickBot="1" x14ac:dyDescent="0.25">
      <c r="A153" s="484" t="s">
        <v>411</v>
      </c>
      <c r="B153" s="460">
        <v>4.7208109027459999</v>
      </c>
      <c r="C153" s="460">
        <v>240.96913000000001</v>
      </c>
      <c r="D153" s="461">
        <v>236.24831909725401</v>
      </c>
      <c r="E153" s="462">
        <v>51.044012345384999</v>
      </c>
      <c r="F153" s="460">
        <v>0</v>
      </c>
      <c r="G153" s="461">
        <v>0</v>
      </c>
      <c r="H153" s="463">
        <v>1.83422</v>
      </c>
      <c r="I153" s="460">
        <v>15.195569999999</v>
      </c>
      <c r="J153" s="461">
        <v>15.195569999999</v>
      </c>
      <c r="K153" s="471" t="s">
        <v>266</v>
      </c>
    </row>
    <row r="154" spans="1:11" ht="14.45" customHeight="1" thickBot="1" x14ac:dyDescent="0.25">
      <c r="A154" s="482" t="s">
        <v>412</v>
      </c>
      <c r="B154" s="460">
        <v>0</v>
      </c>
      <c r="C154" s="460">
        <v>0</v>
      </c>
      <c r="D154" s="461">
        <v>0</v>
      </c>
      <c r="E154" s="462">
        <v>1</v>
      </c>
      <c r="F154" s="460">
        <v>0</v>
      </c>
      <c r="G154" s="461">
        <v>0</v>
      </c>
      <c r="H154" s="463">
        <v>1.83422</v>
      </c>
      <c r="I154" s="460">
        <v>15.195569999999</v>
      </c>
      <c r="J154" s="461">
        <v>15.195569999999</v>
      </c>
      <c r="K154" s="471" t="s">
        <v>266</v>
      </c>
    </row>
    <row r="155" spans="1:11" ht="14.45" customHeight="1" thickBot="1" x14ac:dyDescent="0.25">
      <c r="A155" s="482" t="s">
        <v>413</v>
      </c>
      <c r="B155" s="460">
        <v>4.7208109027459999</v>
      </c>
      <c r="C155" s="460">
        <v>70.896060000000006</v>
      </c>
      <c r="D155" s="461">
        <v>66.175249097253001</v>
      </c>
      <c r="E155" s="462">
        <v>15.017771620286</v>
      </c>
      <c r="F155" s="460">
        <v>0</v>
      </c>
      <c r="G155" s="461">
        <v>0</v>
      </c>
      <c r="H155" s="463">
        <v>0</v>
      </c>
      <c r="I155" s="460">
        <v>0</v>
      </c>
      <c r="J155" s="461">
        <v>0</v>
      </c>
      <c r="K155" s="471" t="s">
        <v>266</v>
      </c>
    </row>
    <row r="156" spans="1:11" ht="14.45" customHeight="1" thickBot="1" x14ac:dyDescent="0.25">
      <c r="A156" s="482" t="s">
        <v>414</v>
      </c>
      <c r="B156" s="460">
        <v>0</v>
      </c>
      <c r="C156" s="460">
        <v>170.07307</v>
      </c>
      <c r="D156" s="461">
        <v>170.07307</v>
      </c>
      <c r="E156" s="470" t="s">
        <v>266</v>
      </c>
      <c r="F156" s="460">
        <v>0</v>
      </c>
      <c r="G156" s="461">
        <v>0</v>
      </c>
      <c r="H156" s="463">
        <v>0</v>
      </c>
      <c r="I156" s="460">
        <v>0</v>
      </c>
      <c r="J156" s="461">
        <v>0</v>
      </c>
      <c r="K156" s="471" t="s">
        <v>266</v>
      </c>
    </row>
    <row r="157" spans="1:11" ht="14.45" customHeight="1" thickBot="1" x14ac:dyDescent="0.25">
      <c r="A157" s="481" t="s">
        <v>415</v>
      </c>
      <c r="B157" s="465">
        <v>82864.176818851905</v>
      </c>
      <c r="C157" s="465">
        <v>36748.44167</v>
      </c>
      <c r="D157" s="466">
        <v>-46115.735148851898</v>
      </c>
      <c r="E157" s="472">
        <v>0.443478027306</v>
      </c>
      <c r="F157" s="465">
        <v>18833.2122735991</v>
      </c>
      <c r="G157" s="466">
        <v>18833.2122735991</v>
      </c>
      <c r="H157" s="468">
        <v>4056.5326</v>
      </c>
      <c r="I157" s="465">
        <v>51506.525880000001</v>
      </c>
      <c r="J157" s="466">
        <v>32673.313606400901</v>
      </c>
      <c r="K157" s="473">
        <v>2.7348773608950001</v>
      </c>
    </row>
    <row r="158" spans="1:11" ht="14.45" customHeight="1" thickBot="1" x14ac:dyDescent="0.25">
      <c r="A158" s="482" t="s">
        <v>416</v>
      </c>
      <c r="B158" s="460">
        <v>33634.274548514797</v>
      </c>
      <c r="C158" s="460">
        <v>16541.192500000001</v>
      </c>
      <c r="D158" s="461">
        <v>-17093.0820485148</v>
      </c>
      <c r="E158" s="462">
        <v>0.49179572688899997</v>
      </c>
      <c r="F158" s="460">
        <v>0</v>
      </c>
      <c r="G158" s="461">
        <v>0</v>
      </c>
      <c r="H158" s="463">
        <v>0</v>
      </c>
      <c r="I158" s="460">
        <v>0</v>
      </c>
      <c r="J158" s="461">
        <v>0</v>
      </c>
      <c r="K158" s="471" t="s">
        <v>266</v>
      </c>
    </row>
    <row r="159" spans="1:11" ht="14.45" customHeight="1" thickBot="1" x14ac:dyDescent="0.25">
      <c r="A159" s="482" t="s">
        <v>417</v>
      </c>
      <c r="B159" s="460">
        <v>49229.902270337101</v>
      </c>
      <c r="C159" s="460">
        <v>20207.249169999999</v>
      </c>
      <c r="D159" s="461">
        <v>-29022.653100337098</v>
      </c>
      <c r="E159" s="462">
        <v>0.41046697714399999</v>
      </c>
      <c r="F159" s="460">
        <v>18833.2122735991</v>
      </c>
      <c r="G159" s="461">
        <v>18833.2122735991</v>
      </c>
      <c r="H159" s="463">
        <v>4056.5326</v>
      </c>
      <c r="I159" s="460">
        <v>51506.525880000001</v>
      </c>
      <c r="J159" s="461">
        <v>32673.313606400901</v>
      </c>
      <c r="K159" s="464">
        <v>2.7348773608950001</v>
      </c>
    </row>
    <row r="160" spans="1:11" ht="14.45" customHeight="1" thickBot="1" x14ac:dyDescent="0.25">
      <c r="A160" s="481" t="s">
        <v>418</v>
      </c>
      <c r="B160" s="465">
        <v>0</v>
      </c>
      <c r="C160" s="465">
        <v>6105.9841200000001</v>
      </c>
      <c r="D160" s="466">
        <v>6105.9841200000001</v>
      </c>
      <c r="E160" s="467" t="s">
        <v>266</v>
      </c>
      <c r="F160" s="465">
        <v>0</v>
      </c>
      <c r="G160" s="466">
        <v>0</v>
      </c>
      <c r="H160" s="468">
        <v>66.069640000000007</v>
      </c>
      <c r="I160" s="465">
        <v>3647.25558</v>
      </c>
      <c r="J160" s="466">
        <v>3647.25558</v>
      </c>
      <c r="K160" s="469" t="s">
        <v>266</v>
      </c>
    </row>
    <row r="161" spans="1:11" ht="14.45" customHeight="1" thickBot="1" x14ac:dyDescent="0.25">
      <c r="A161" s="482" t="s">
        <v>419</v>
      </c>
      <c r="B161" s="460">
        <v>0</v>
      </c>
      <c r="C161" s="460">
        <v>1737.48748</v>
      </c>
      <c r="D161" s="461">
        <v>1737.48748</v>
      </c>
      <c r="E161" s="470" t="s">
        <v>266</v>
      </c>
      <c r="F161" s="460">
        <v>0</v>
      </c>
      <c r="G161" s="461">
        <v>0</v>
      </c>
      <c r="H161" s="463">
        <v>0</v>
      </c>
      <c r="I161" s="460">
        <v>0</v>
      </c>
      <c r="J161" s="461">
        <v>0</v>
      </c>
      <c r="K161" s="471" t="s">
        <v>266</v>
      </c>
    </row>
    <row r="162" spans="1:11" ht="14.45" customHeight="1" thickBot="1" x14ac:dyDescent="0.25">
      <c r="A162" s="482" t="s">
        <v>420</v>
      </c>
      <c r="B162" s="460">
        <v>0</v>
      </c>
      <c r="C162" s="460">
        <v>4368.4966400000003</v>
      </c>
      <c r="D162" s="461">
        <v>4368.4966400000003</v>
      </c>
      <c r="E162" s="470" t="s">
        <v>266</v>
      </c>
      <c r="F162" s="460">
        <v>0</v>
      </c>
      <c r="G162" s="461">
        <v>0</v>
      </c>
      <c r="H162" s="463">
        <v>66.069640000000007</v>
      </c>
      <c r="I162" s="460">
        <v>3647.25558</v>
      </c>
      <c r="J162" s="461">
        <v>3647.25558</v>
      </c>
      <c r="K162" s="471" t="s">
        <v>266</v>
      </c>
    </row>
    <row r="163" spans="1:11" ht="14.45" customHeight="1" thickBot="1" x14ac:dyDescent="0.25">
      <c r="A163" s="479" t="s">
        <v>421</v>
      </c>
      <c r="B163" s="460">
        <v>34.502118916157997</v>
      </c>
      <c r="C163" s="460">
        <v>18.263660000000002</v>
      </c>
      <c r="D163" s="461">
        <v>-16.238458916157999</v>
      </c>
      <c r="E163" s="462">
        <v>0.52934893779600001</v>
      </c>
      <c r="F163" s="460">
        <v>0</v>
      </c>
      <c r="G163" s="461">
        <v>0</v>
      </c>
      <c r="H163" s="463">
        <v>-3.8000000000000002E-4</v>
      </c>
      <c r="I163" s="460">
        <v>29.06128</v>
      </c>
      <c r="J163" s="461">
        <v>29.06128</v>
      </c>
      <c r="K163" s="471" t="s">
        <v>266</v>
      </c>
    </row>
    <row r="164" spans="1:11" ht="14.45" customHeight="1" thickBot="1" x14ac:dyDescent="0.25">
      <c r="A164" s="480" t="s">
        <v>422</v>
      </c>
      <c r="B164" s="460">
        <v>0</v>
      </c>
      <c r="C164" s="460">
        <v>9.9999999999989999</v>
      </c>
      <c r="D164" s="461">
        <v>9.9999999999989999</v>
      </c>
      <c r="E164" s="470" t="s">
        <v>266</v>
      </c>
      <c r="F164" s="460">
        <v>0</v>
      </c>
      <c r="G164" s="461">
        <v>0</v>
      </c>
      <c r="H164" s="463">
        <v>0</v>
      </c>
      <c r="I164" s="460">
        <v>22.5</v>
      </c>
      <c r="J164" s="461">
        <v>22.5</v>
      </c>
      <c r="K164" s="471" t="s">
        <v>266</v>
      </c>
    </row>
    <row r="165" spans="1:11" ht="14.45" customHeight="1" thickBot="1" x14ac:dyDescent="0.25">
      <c r="A165" s="481" t="s">
        <v>423</v>
      </c>
      <c r="B165" s="465">
        <v>0</v>
      </c>
      <c r="C165" s="465">
        <v>9.9999999999989999</v>
      </c>
      <c r="D165" s="466">
        <v>9.9999999999989999</v>
      </c>
      <c r="E165" s="467" t="s">
        <v>266</v>
      </c>
      <c r="F165" s="465">
        <v>0</v>
      </c>
      <c r="G165" s="466">
        <v>0</v>
      </c>
      <c r="H165" s="468">
        <v>0</v>
      </c>
      <c r="I165" s="465">
        <v>22.5</v>
      </c>
      <c r="J165" s="466">
        <v>22.5</v>
      </c>
      <c r="K165" s="469" t="s">
        <v>266</v>
      </c>
    </row>
    <row r="166" spans="1:11" ht="14.45" customHeight="1" thickBot="1" x14ac:dyDescent="0.25">
      <c r="A166" s="482" t="s">
        <v>424</v>
      </c>
      <c r="B166" s="460">
        <v>0</v>
      </c>
      <c r="C166" s="460">
        <v>9.9999999999989999</v>
      </c>
      <c r="D166" s="461">
        <v>9.9999999999989999</v>
      </c>
      <c r="E166" s="470" t="s">
        <v>266</v>
      </c>
      <c r="F166" s="460">
        <v>0</v>
      </c>
      <c r="G166" s="461">
        <v>0</v>
      </c>
      <c r="H166" s="463">
        <v>0</v>
      </c>
      <c r="I166" s="460">
        <v>22.5</v>
      </c>
      <c r="J166" s="461">
        <v>22.5</v>
      </c>
      <c r="K166" s="471" t="s">
        <v>266</v>
      </c>
    </row>
    <row r="167" spans="1:11" ht="14.45" customHeight="1" thickBot="1" x14ac:dyDescent="0.25">
      <c r="A167" s="485" t="s">
        <v>425</v>
      </c>
      <c r="B167" s="465">
        <v>34.502118916157997</v>
      </c>
      <c r="C167" s="465">
        <v>8.2636599999999998</v>
      </c>
      <c r="D167" s="466">
        <v>-26.238458916157999</v>
      </c>
      <c r="E167" s="472">
        <v>0.23951166651700001</v>
      </c>
      <c r="F167" s="465">
        <v>0</v>
      </c>
      <c r="G167" s="466">
        <v>0</v>
      </c>
      <c r="H167" s="468">
        <v>-3.8000000000000002E-4</v>
      </c>
      <c r="I167" s="465">
        <v>6.5612799999989999</v>
      </c>
      <c r="J167" s="466">
        <v>6.5612799999989999</v>
      </c>
      <c r="K167" s="469" t="s">
        <v>266</v>
      </c>
    </row>
    <row r="168" spans="1:11" ht="14.45" customHeight="1" thickBot="1" x14ac:dyDescent="0.25">
      <c r="A168" s="481" t="s">
        <v>426</v>
      </c>
      <c r="B168" s="465">
        <v>0</v>
      </c>
      <c r="C168" s="465">
        <v>-8.0000000000000004E-4</v>
      </c>
      <c r="D168" s="466">
        <v>-8.0000000000000004E-4</v>
      </c>
      <c r="E168" s="467" t="s">
        <v>266</v>
      </c>
      <c r="F168" s="465">
        <v>0</v>
      </c>
      <c r="G168" s="466">
        <v>0</v>
      </c>
      <c r="H168" s="468">
        <v>-3.8000000000000002E-4</v>
      </c>
      <c r="I168" s="465">
        <v>-6.7000000000000002E-4</v>
      </c>
      <c r="J168" s="466">
        <v>-6.7000000000000002E-4</v>
      </c>
      <c r="K168" s="469" t="s">
        <v>266</v>
      </c>
    </row>
    <row r="169" spans="1:11" ht="14.45" customHeight="1" thickBot="1" x14ac:dyDescent="0.25">
      <c r="A169" s="482" t="s">
        <v>427</v>
      </c>
      <c r="B169" s="460">
        <v>0</v>
      </c>
      <c r="C169" s="460">
        <v>-8.0000000000000004E-4</v>
      </c>
      <c r="D169" s="461">
        <v>-8.0000000000000004E-4</v>
      </c>
      <c r="E169" s="470" t="s">
        <v>266</v>
      </c>
      <c r="F169" s="460">
        <v>0</v>
      </c>
      <c r="G169" s="461">
        <v>0</v>
      </c>
      <c r="H169" s="463">
        <v>-3.8000000000000002E-4</v>
      </c>
      <c r="I169" s="460">
        <v>-6.7000000000000002E-4</v>
      </c>
      <c r="J169" s="461">
        <v>-6.7000000000000002E-4</v>
      </c>
      <c r="K169" s="471" t="s">
        <v>266</v>
      </c>
    </row>
    <row r="170" spans="1:11" ht="14.45" customHeight="1" thickBot="1" x14ac:dyDescent="0.25">
      <c r="A170" s="481" t="s">
        <v>428</v>
      </c>
      <c r="B170" s="465">
        <v>34.502118916157997</v>
      </c>
      <c r="C170" s="465">
        <v>8.2644599999999997</v>
      </c>
      <c r="D170" s="466">
        <v>-26.237658916158001</v>
      </c>
      <c r="E170" s="472">
        <v>0.239534853499</v>
      </c>
      <c r="F170" s="465">
        <v>0</v>
      </c>
      <c r="G170" s="466">
        <v>0</v>
      </c>
      <c r="H170" s="468">
        <v>0</v>
      </c>
      <c r="I170" s="465">
        <v>6.5619499999990003</v>
      </c>
      <c r="J170" s="466">
        <v>6.5619499999990003</v>
      </c>
      <c r="K170" s="469" t="s">
        <v>266</v>
      </c>
    </row>
    <row r="171" spans="1:11" ht="14.45" customHeight="1" thickBot="1" x14ac:dyDescent="0.25">
      <c r="A171" s="482" t="s">
        <v>429</v>
      </c>
      <c r="B171" s="460">
        <v>34.502118916157997</v>
      </c>
      <c r="C171" s="460">
        <v>8.2644599999999997</v>
      </c>
      <c r="D171" s="461">
        <v>-26.237658916158001</v>
      </c>
      <c r="E171" s="462">
        <v>0.239534853499</v>
      </c>
      <c r="F171" s="460">
        <v>0</v>
      </c>
      <c r="G171" s="461">
        <v>0</v>
      </c>
      <c r="H171" s="463">
        <v>0</v>
      </c>
      <c r="I171" s="460">
        <v>6.5619499999990003</v>
      </c>
      <c r="J171" s="461">
        <v>6.5619499999990003</v>
      </c>
      <c r="K171" s="471" t="s">
        <v>266</v>
      </c>
    </row>
    <row r="172" spans="1:11" ht="14.45" customHeight="1" thickBot="1" x14ac:dyDescent="0.25">
      <c r="A172" s="479" t="s">
        <v>430</v>
      </c>
      <c r="B172" s="460">
        <v>0</v>
      </c>
      <c r="C172" s="460">
        <v>0.78434999999999999</v>
      </c>
      <c r="D172" s="461">
        <v>0.78434999999999999</v>
      </c>
      <c r="E172" s="470" t="s">
        <v>266</v>
      </c>
      <c r="F172" s="460">
        <v>0</v>
      </c>
      <c r="G172" s="461">
        <v>0</v>
      </c>
      <c r="H172" s="463">
        <v>0</v>
      </c>
      <c r="I172" s="460">
        <v>0.16198000000000001</v>
      </c>
      <c r="J172" s="461">
        <v>0.16198000000000001</v>
      </c>
      <c r="K172" s="471" t="s">
        <v>266</v>
      </c>
    </row>
    <row r="173" spans="1:11" ht="14.45" customHeight="1" thickBot="1" x14ac:dyDescent="0.25">
      <c r="A173" s="485" t="s">
        <v>431</v>
      </c>
      <c r="B173" s="465">
        <v>0</v>
      </c>
      <c r="C173" s="465">
        <v>0.78434999999999999</v>
      </c>
      <c r="D173" s="466">
        <v>0.78434999999999999</v>
      </c>
      <c r="E173" s="467" t="s">
        <v>266</v>
      </c>
      <c r="F173" s="465">
        <v>0</v>
      </c>
      <c r="G173" s="466">
        <v>0</v>
      </c>
      <c r="H173" s="468">
        <v>0</v>
      </c>
      <c r="I173" s="465">
        <v>0.16198000000000001</v>
      </c>
      <c r="J173" s="466">
        <v>0.16198000000000001</v>
      </c>
      <c r="K173" s="469" t="s">
        <v>266</v>
      </c>
    </row>
    <row r="174" spans="1:11" ht="14.45" customHeight="1" thickBot="1" x14ac:dyDescent="0.25">
      <c r="A174" s="481" t="s">
        <v>432</v>
      </c>
      <c r="B174" s="465">
        <v>0</v>
      </c>
      <c r="C174" s="465">
        <v>0.78434999999999999</v>
      </c>
      <c r="D174" s="466">
        <v>0.78434999999999999</v>
      </c>
      <c r="E174" s="467" t="s">
        <v>266</v>
      </c>
      <c r="F174" s="465">
        <v>0</v>
      </c>
      <c r="G174" s="466">
        <v>0</v>
      </c>
      <c r="H174" s="468">
        <v>0</v>
      </c>
      <c r="I174" s="465">
        <v>0.16198000000000001</v>
      </c>
      <c r="J174" s="466">
        <v>0.16198000000000001</v>
      </c>
      <c r="K174" s="469" t="s">
        <v>266</v>
      </c>
    </row>
    <row r="175" spans="1:11" ht="14.45" customHeight="1" thickBot="1" x14ac:dyDescent="0.25">
      <c r="A175" s="482" t="s">
        <v>433</v>
      </c>
      <c r="B175" s="460">
        <v>0</v>
      </c>
      <c r="C175" s="460">
        <v>0.78434999999999999</v>
      </c>
      <c r="D175" s="461">
        <v>0.78434999999999999</v>
      </c>
      <c r="E175" s="470" t="s">
        <v>266</v>
      </c>
      <c r="F175" s="460">
        <v>0</v>
      </c>
      <c r="G175" s="461">
        <v>0</v>
      </c>
      <c r="H175" s="463">
        <v>0</v>
      </c>
      <c r="I175" s="460">
        <v>0.16198000000000001</v>
      </c>
      <c r="J175" s="461">
        <v>0.16198000000000001</v>
      </c>
      <c r="K175" s="471" t="s">
        <v>266</v>
      </c>
    </row>
    <row r="176" spans="1:11" ht="14.45" customHeight="1" thickBot="1" x14ac:dyDescent="0.25">
      <c r="A176" s="479" t="s">
        <v>434</v>
      </c>
      <c r="B176" s="460">
        <v>0</v>
      </c>
      <c r="C176" s="460">
        <v>0</v>
      </c>
      <c r="D176" s="461">
        <v>0</v>
      </c>
      <c r="E176" s="462">
        <v>1</v>
      </c>
      <c r="F176" s="460">
        <v>0</v>
      </c>
      <c r="G176" s="461">
        <v>0</v>
      </c>
      <c r="H176" s="463">
        <v>59.757989999999999</v>
      </c>
      <c r="I176" s="460">
        <v>239.03199000000001</v>
      </c>
      <c r="J176" s="461">
        <v>239.03199000000001</v>
      </c>
      <c r="K176" s="471" t="s">
        <v>289</v>
      </c>
    </row>
    <row r="177" spans="1:11" ht="14.45" customHeight="1" thickBot="1" x14ac:dyDescent="0.25">
      <c r="A177" s="485" t="s">
        <v>435</v>
      </c>
      <c r="B177" s="465">
        <v>0</v>
      </c>
      <c r="C177" s="465">
        <v>0</v>
      </c>
      <c r="D177" s="466">
        <v>0</v>
      </c>
      <c r="E177" s="472">
        <v>1</v>
      </c>
      <c r="F177" s="465">
        <v>0</v>
      </c>
      <c r="G177" s="466">
        <v>0</v>
      </c>
      <c r="H177" s="468">
        <v>59.757989999999999</v>
      </c>
      <c r="I177" s="465">
        <v>239.03199000000001</v>
      </c>
      <c r="J177" s="466">
        <v>239.03199000000001</v>
      </c>
      <c r="K177" s="469" t="s">
        <v>289</v>
      </c>
    </row>
    <row r="178" spans="1:11" ht="14.45" customHeight="1" thickBot="1" x14ac:dyDescent="0.25">
      <c r="A178" s="484" t="s">
        <v>436</v>
      </c>
      <c r="B178" s="460">
        <v>0</v>
      </c>
      <c r="C178" s="460">
        <v>0</v>
      </c>
      <c r="D178" s="461">
        <v>0</v>
      </c>
      <c r="E178" s="462">
        <v>1</v>
      </c>
      <c r="F178" s="460">
        <v>0</v>
      </c>
      <c r="G178" s="461">
        <v>0</v>
      </c>
      <c r="H178" s="463">
        <v>59.757989999999999</v>
      </c>
      <c r="I178" s="460">
        <v>239.03199000000001</v>
      </c>
      <c r="J178" s="461">
        <v>239.03199000000001</v>
      </c>
      <c r="K178" s="471" t="s">
        <v>289</v>
      </c>
    </row>
    <row r="179" spans="1:11" ht="14.45" customHeight="1" thickBot="1" x14ac:dyDescent="0.25">
      <c r="A179" s="482" t="s">
        <v>437</v>
      </c>
      <c r="B179" s="460">
        <v>0</v>
      </c>
      <c r="C179" s="460">
        <v>0</v>
      </c>
      <c r="D179" s="461">
        <v>0</v>
      </c>
      <c r="E179" s="462">
        <v>1</v>
      </c>
      <c r="F179" s="460">
        <v>0</v>
      </c>
      <c r="G179" s="461">
        <v>0</v>
      </c>
      <c r="H179" s="463">
        <v>59.757989999999999</v>
      </c>
      <c r="I179" s="460">
        <v>239.03199000000001</v>
      </c>
      <c r="J179" s="461">
        <v>239.03199000000001</v>
      </c>
      <c r="K179" s="471" t="s">
        <v>289</v>
      </c>
    </row>
    <row r="180" spans="1:11" ht="14.45" customHeight="1" thickBot="1" x14ac:dyDescent="0.25">
      <c r="A180" s="478" t="s">
        <v>438</v>
      </c>
      <c r="B180" s="460">
        <v>3186.8240487186699</v>
      </c>
      <c r="C180" s="460">
        <v>3280.9645500000001</v>
      </c>
      <c r="D180" s="461">
        <v>94.140501281325996</v>
      </c>
      <c r="E180" s="462">
        <v>1.029540539371</v>
      </c>
      <c r="F180" s="460">
        <v>3362.57291813335</v>
      </c>
      <c r="G180" s="461">
        <v>3362.57291813335</v>
      </c>
      <c r="H180" s="463">
        <v>268.74588</v>
      </c>
      <c r="I180" s="460">
        <v>3355.3362499999998</v>
      </c>
      <c r="J180" s="461">
        <v>-7.2366681333510003</v>
      </c>
      <c r="K180" s="464">
        <v>0.99784787770799999</v>
      </c>
    </row>
    <row r="181" spans="1:11" ht="14.45" customHeight="1" thickBot="1" x14ac:dyDescent="0.25">
      <c r="A181" s="483" t="s">
        <v>439</v>
      </c>
      <c r="B181" s="465">
        <v>3186.8240487186699</v>
      </c>
      <c r="C181" s="465">
        <v>3280.9645500000001</v>
      </c>
      <c r="D181" s="466">
        <v>94.140501281325996</v>
      </c>
      <c r="E181" s="472">
        <v>1.029540539371</v>
      </c>
      <c r="F181" s="465">
        <v>3362.57291813335</v>
      </c>
      <c r="G181" s="466">
        <v>3362.57291813335</v>
      </c>
      <c r="H181" s="468">
        <v>268.74588</v>
      </c>
      <c r="I181" s="465">
        <v>3355.3362499999998</v>
      </c>
      <c r="J181" s="466">
        <v>-7.2366681333510003</v>
      </c>
      <c r="K181" s="473">
        <v>0.99784787770799999</v>
      </c>
    </row>
    <row r="182" spans="1:11" ht="14.45" customHeight="1" thickBot="1" x14ac:dyDescent="0.25">
      <c r="A182" s="485" t="s">
        <v>54</v>
      </c>
      <c r="B182" s="465">
        <v>3186.8240487186699</v>
      </c>
      <c r="C182" s="465">
        <v>3280.9645500000001</v>
      </c>
      <c r="D182" s="466">
        <v>94.140501281325996</v>
      </c>
      <c r="E182" s="472">
        <v>1.029540539371</v>
      </c>
      <c r="F182" s="465">
        <v>3362.57291813335</v>
      </c>
      <c r="G182" s="466">
        <v>3362.57291813335</v>
      </c>
      <c r="H182" s="468">
        <v>268.74588</v>
      </c>
      <c r="I182" s="465">
        <v>3355.3362499999998</v>
      </c>
      <c r="J182" s="466">
        <v>-7.2366681333510003</v>
      </c>
      <c r="K182" s="473">
        <v>0.99784787770799999</v>
      </c>
    </row>
    <row r="183" spans="1:11" ht="14.45" customHeight="1" thickBot="1" x14ac:dyDescent="0.25">
      <c r="A183" s="484" t="s">
        <v>440</v>
      </c>
      <c r="B183" s="460">
        <v>0</v>
      </c>
      <c r="C183" s="460">
        <v>0.4425</v>
      </c>
      <c r="D183" s="461">
        <v>0.4425</v>
      </c>
      <c r="E183" s="470" t="s">
        <v>289</v>
      </c>
      <c r="F183" s="460">
        <v>0</v>
      </c>
      <c r="G183" s="461">
        <v>0</v>
      </c>
      <c r="H183" s="463">
        <v>3.4209999999999997E-2</v>
      </c>
      <c r="I183" s="460">
        <v>0.22076999999999999</v>
      </c>
      <c r="J183" s="461">
        <v>0.22076999999999999</v>
      </c>
      <c r="K183" s="471" t="s">
        <v>289</v>
      </c>
    </row>
    <row r="184" spans="1:11" ht="14.45" customHeight="1" thickBot="1" x14ac:dyDescent="0.25">
      <c r="A184" s="482" t="s">
        <v>441</v>
      </c>
      <c r="B184" s="460">
        <v>0</v>
      </c>
      <c r="C184" s="460">
        <v>0.4425</v>
      </c>
      <c r="D184" s="461">
        <v>0.4425</v>
      </c>
      <c r="E184" s="470" t="s">
        <v>289</v>
      </c>
      <c r="F184" s="460">
        <v>0</v>
      </c>
      <c r="G184" s="461">
        <v>0</v>
      </c>
      <c r="H184" s="463">
        <v>3.4209999999999997E-2</v>
      </c>
      <c r="I184" s="460">
        <v>0.22076999999999999</v>
      </c>
      <c r="J184" s="461">
        <v>0.22076999999999999</v>
      </c>
      <c r="K184" s="471" t="s">
        <v>289</v>
      </c>
    </row>
    <row r="185" spans="1:11" ht="14.45" customHeight="1" thickBot="1" x14ac:dyDescent="0.25">
      <c r="A185" s="481" t="s">
        <v>442</v>
      </c>
      <c r="B185" s="465">
        <v>30.842748270925998</v>
      </c>
      <c r="C185" s="465">
        <v>23.173999999999999</v>
      </c>
      <c r="D185" s="466">
        <v>-7.6687482709259998</v>
      </c>
      <c r="E185" s="472">
        <v>0.75135976199099996</v>
      </c>
      <c r="F185" s="465">
        <v>20.285038163776999</v>
      </c>
      <c r="G185" s="466">
        <v>20.285038163776999</v>
      </c>
      <c r="H185" s="468">
        <v>0</v>
      </c>
      <c r="I185" s="465">
        <v>16.343</v>
      </c>
      <c r="J185" s="466">
        <v>-3.9420381637770001</v>
      </c>
      <c r="K185" s="473">
        <v>0.80566769793799997</v>
      </c>
    </row>
    <row r="186" spans="1:11" ht="14.45" customHeight="1" thickBot="1" x14ac:dyDescent="0.25">
      <c r="A186" s="482" t="s">
        <v>443</v>
      </c>
      <c r="B186" s="460">
        <v>30.842748270925998</v>
      </c>
      <c r="C186" s="460">
        <v>23.173999999999999</v>
      </c>
      <c r="D186" s="461">
        <v>-7.6687482709259998</v>
      </c>
      <c r="E186" s="462">
        <v>0.75135976199099996</v>
      </c>
      <c r="F186" s="460">
        <v>20.285038163776999</v>
      </c>
      <c r="G186" s="461">
        <v>20.285038163776999</v>
      </c>
      <c r="H186" s="463">
        <v>0</v>
      </c>
      <c r="I186" s="460">
        <v>16.343</v>
      </c>
      <c r="J186" s="461">
        <v>-3.9420381637770001</v>
      </c>
      <c r="K186" s="464">
        <v>0.80566769793799997</v>
      </c>
    </row>
    <row r="187" spans="1:11" ht="14.45" customHeight="1" thickBot="1" x14ac:dyDescent="0.25">
      <c r="A187" s="481" t="s">
        <v>444</v>
      </c>
      <c r="B187" s="465">
        <v>2.9555333374739998</v>
      </c>
      <c r="C187" s="465">
        <v>3.2582200000000001</v>
      </c>
      <c r="D187" s="466">
        <v>0.30268666252499998</v>
      </c>
      <c r="E187" s="472">
        <v>1.102413550436</v>
      </c>
      <c r="F187" s="465">
        <v>2.726390473336</v>
      </c>
      <c r="G187" s="466">
        <v>2.726390473336</v>
      </c>
      <c r="H187" s="468">
        <v>0.2626</v>
      </c>
      <c r="I187" s="465">
        <v>3.59388</v>
      </c>
      <c r="J187" s="466">
        <v>0.86748952666300005</v>
      </c>
      <c r="K187" s="473">
        <v>1.318182422931</v>
      </c>
    </row>
    <row r="188" spans="1:11" ht="14.45" customHeight="1" thickBot="1" x14ac:dyDescent="0.25">
      <c r="A188" s="482" t="s">
        <v>445</v>
      </c>
      <c r="B188" s="460">
        <v>0</v>
      </c>
      <c r="C188" s="460">
        <v>0.37</v>
      </c>
      <c r="D188" s="461">
        <v>0.37</v>
      </c>
      <c r="E188" s="470" t="s">
        <v>289</v>
      </c>
      <c r="F188" s="460">
        <v>0</v>
      </c>
      <c r="G188" s="461">
        <v>0</v>
      </c>
      <c r="H188" s="463">
        <v>0</v>
      </c>
      <c r="I188" s="460">
        <v>0</v>
      </c>
      <c r="J188" s="461">
        <v>0</v>
      </c>
      <c r="K188" s="464">
        <v>12</v>
      </c>
    </row>
    <row r="189" spans="1:11" ht="14.45" customHeight="1" thickBot="1" x14ac:dyDescent="0.25">
      <c r="A189" s="482" t="s">
        <v>446</v>
      </c>
      <c r="B189" s="460">
        <v>0</v>
      </c>
      <c r="C189" s="460">
        <v>0.3216</v>
      </c>
      <c r="D189" s="461">
        <v>0.3216</v>
      </c>
      <c r="E189" s="470" t="s">
        <v>289</v>
      </c>
      <c r="F189" s="460">
        <v>0</v>
      </c>
      <c r="G189" s="461">
        <v>0</v>
      </c>
      <c r="H189" s="463">
        <v>0</v>
      </c>
      <c r="I189" s="460">
        <v>0</v>
      </c>
      <c r="J189" s="461">
        <v>0</v>
      </c>
      <c r="K189" s="464">
        <v>12</v>
      </c>
    </row>
    <row r="190" spans="1:11" ht="14.45" customHeight="1" thickBot="1" x14ac:dyDescent="0.25">
      <c r="A190" s="482" t="s">
        <v>447</v>
      </c>
      <c r="B190" s="460">
        <v>2.9555333374739998</v>
      </c>
      <c r="C190" s="460">
        <v>2.5666199999999999</v>
      </c>
      <c r="D190" s="461">
        <v>-0.38891333747399998</v>
      </c>
      <c r="E190" s="462">
        <v>0.86841179135299995</v>
      </c>
      <c r="F190" s="460">
        <v>2.726390473336</v>
      </c>
      <c r="G190" s="461">
        <v>2.726390473336</v>
      </c>
      <c r="H190" s="463">
        <v>0.2626</v>
      </c>
      <c r="I190" s="460">
        <v>3.59388</v>
      </c>
      <c r="J190" s="461">
        <v>0.86748952666300005</v>
      </c>
      <c r="K190" s="464">
        <v>1.318182422931</v>
      </c>
    </row>
    <row r="191" spans="1:11" ht="14.45" customHeight="1" thickBot="1" x14ac:dyDescent="0.25">
      <c r="A191" s="484" t="s">
        <v>448</v>
      </c>
      <c r="B191" s="460">
        <v>0</v>
      </c>
      <c r="C191" s="460">
        <v>0</v>
      </c>
      <c r="D191" s="461">
        <v>0</v>
      </c>
      <c r="E191" s="462">
        <v>1</v>
      </c>
      <c r="F191" s="460">
        <v>0</v>
      </c>
      <c r="G191" s="461">
        <v>0</v>
      </c>
      <c r="H191" s="463">
        <v>6.1710000000000001E-2</v>
      </c>
      <c r="I191" s="460">
        <v>0.5262</v>
      </c>
      <c r="J191" s="461">
        <v>0.5262</v>
      </c>
      <c r="K191" s="471" t="s">
        <v>289</v>
      </c>
    </row>
    <row r="192" spans="1:11" ht="14.45" customHeight="1" thickBot="1" x14ac:dyDescent="0.25">
      <c r="A192" s="482" t="s">
        <v>449</v>
      </c>
      <c r="B192" s="460">
        <v>0</v>
      </c>
      <c r="C192" s="460">
        <v>0</v>
      </c>
      <c r="D192" s="461">
        <v>0</v>
      </c>
      <c r="E192" s="462">
        <v>1</v>
      </c>
      <c r="F192" s="460">
        <v>0</v>
      </c>
      <c r="G192" s="461">
        <v>0</v>
      </c>
      <c r="H192" s="463">
        <v>6.1710000000000001E-2</v>
      </c>
      <c r="I192" s="460">
        <v>0.5262</v>
      </c>
      <c r="J192" s="461">
        <v>0.5262</v>
      </c>
      <c r="K192" s="471" t="s">
        <v>289</v>
      </c>
    </row>
    <row r="193" spans="1:11" ht="14.45" customHeight="1" thickBot="1" x14ac:dyDescent="0.25">
      <c r="A193" s="481" t="s">
        <v>450</v>
      </c>
      <c r="B193" s="465">
        <v>25.692542087014999</v>
      </c>
      <c r="C193" s="465">
        <v>28.5059</v>
      </c>
      <c r="D193" s="466">
        <v>2.8133579129839998</v>
      </c>
      <c r="E193" s="472">
        <v>1.109500955703</v>
      </c>
      <c r="F193" s="465">
        <v>29.720706824592</v>
      </c>
      <c r="G193" s="466">
        <v>29.720706824592</v>
      </c>
      <c r="H193" s="468">
        <v>0</v>
      </c>
      <c r="I193" s="465">
        <v>7.5845799999999999</v>
      </c>
      <c r="J193" s="466">
        <v>-22.136126824592001</v>
      </c>
      <c r="K193" s="473">
        <v>0.255195142052</v>
      </c>
    </row>
    <row r="194" spans="1:11" ht="14.45" customHeight="1" thickBot="1" x14ac:dyDescent="0.25">
      <c r="A194" s="482" t="s">
        <v>451</v>
      </c>
      <c r="B194" s="460">
        <v>25.692542087014999</v>
      </c>
      <c r="C194" s="460">
        <v>28.5059</v>
      </c>
      <c r="D194" s="461">
        <v>2.8133579129839998</v>
      </c>
      <c r="E194" s="462">
        <v>1.109500955703</v>
      </c>
      <c r="F194" s="460">
        <v>29.720706824592</v>
      </c>
      <c r="G194" s="461">
        <v>29.720706824592</v>
      </c>
      <c r="H194" s="463">
        <v>0</v>
      </c>
      <c r="I194" s="460">
        <v>7.5845799999999999</v>
      </c>
      <c r="J194" s="461">
        <v>-22.136126824592001</v>
      </c>
      <c r="K194" s="464">
        <v>0.255195142052</v>
      </c>
    </row>
    <row r="195" spans="1:11" ht="14.45" customHeight="1" thickBot="1" x14ac:dyDescent="0.25">
      <c r="A195" s="481" t="s">
        <v>452</v>
      </c>
      <c r="B195" s="465">
        <v>0</v>
      </c>
      <c r="C195" s="465">
        <v>0.45200000000000001</v>
      </c>
      <c r="D195" s="466">
        <v>0.45200000000000001</v>
      </c>
      <c r="E195" s="467" t="s">
        <v>289</v>
      </c>
      <c r="F195" s="465">
        <v>0</v>
      </c>
      <c r="G195" s="466">
        <v>0</v>
      </c>
      <c r="H195" s="468">
        <v>2.8000000000000001E-2</v>
      </c>
      <c r="I195" s="465">
        <v>0.61599999999999999</v>
      </c>
      <c r="J195" s="466">
        <v>0.61599999999999999</v>
      </c>
      <c r="K195" s="469" t="s">
        <v>289</v>
      </c>
    </row>
    <row r="196" spans="1:11" ht="14.45" customHeight="1" thickBot="1" x14ac:dyDescent="0.25">
      <c r="A196" s="482" t="s">
        <v>453</v>
      </c>
      <c r="B196" s="460">
        <v>0</v>
      </c>
      <c r="C196" s="460">
        <v>0.45200000000000001</v>
      </c>
      <c r="D196" s="461">
        <v>0.45200000000000001</v>
      </c>
      <c r="E196" s="470" t="s">
        <v>289</v>
      </c>
      <c r="F196" s="460">
        <v>0</v>
      </c>
      <c r="G196" s="461">
        <v>0</v>
      </c>
      <c r="H196" s="463">
        <v>2.8000000000000001E-2</v>
      </c>
      <c r="I196" s="460">
        <v>0.61599999999999999</v>
      </c>
      <c r="J196" s="461">
        <v>0.61599999999999999</v>
      </c>
      <c r="K196" s="471" t="s">
        <v>289</v>
      </c>
    </row>
    <row r="197" spans="1:11" ht="14.45" customHeight="1" thickBot="1" x14ac:dyDescent="0.25">
      <c r="A197" s="481" t="s">
        <v>454</v>
      </c>
      <c r="B197" s="465">
        <v>1246.84697830854</v>
      </c>
      <c r="C197" s="465">
        <v>1044.2982199999999</v>
      </c>
      <c r="D197" s="466">
        <v>-202.548758308543</v>
      </c>
      <c r="E197" s="472">
        <v>0.83755122975600005</v>
      </c>
      <c r="F197" s="465">
        <v>1402.17931505212</v>
      </c>
      <c r="G197" s="466">
        <v>1402.17931505212</v>
      </c>
      <c r="H197" s="468">
        <v>78.8566</v>
      </c>
      <c r="I197" s="465">
        <v>1106.74594</v>
      </c>
      <c r="J197" s="466">
        <v>-295.433375052119</v>
      </c>
      <c r="K197" s="473">
        <v>0.789304141146</v>
      </c>
    </row>
    <row r="198" spans="1:11" ht="14.45" customHeight="1" thickBot="1" x14ac:dyDescent="0.25">
      <c r="A198" s="482" t="s">
        <v>455</v>
      </c>
      <c r="B198" s="460">
        <v>1246.84697830854</v>
      </c>
      <c r="C198" s="460">
        <v>1044.2982199999999</v>
      </c>
      <c r="D198" s="461">
        <v>-202.548758308543</v>
      </c>
      <c r="E198" s="462">
        <v>0.83755122975600005</v>
      </c>
      <c r="F198" s="460">
        <v>1402.17931505212</v>
      </c>
      <c r="G198" s="461">
        <v>1402.17931505212</v>
      </c>
      <c r="H198" s="463">
        <v>78.8566</v>
      </c>
      <c r="I198" s="460">
        <v>1106.74594</v>
      </c>
      <c r="J198" s="461">
        <v>-295.433375052119</v>
      </c>
      <c r="K198" s="464">
        <v>0.789304141146</v>
      </c>
    </row>
    <row r="199" spans="1:11" ht="14.45" customHeight="1" thickBot="1" x14ac:dyDescent="0.25">
      <c r="A199" s="481" t="s">
        <v>456</v>
      </c>
      <c r="B199" s="465">
        <v>0</v>
      </c>
      <c r="C199" s="465">
        <v>0.35637000000000002</v>
      </c>
      <c r="D199" s="466">
        <v>0.35637000000000002</v>
      </c>
      <c r="E199" s="467" t="s">
        <v>289</v>
      </c>
      <c r="F199" s="465">
        <v>0</v>
      </c>
      <c r="G199" s="466">
        <v>0</v>
      </c>
      <c r="H199" s="468">
        <v>0</v>
      </c>
      <c r="I199" s="465">
        <v>0</v>
      </c>
      <c r="J199" s="466">
        <v>0</v>
      </c>
      <c r="K199" s="473">
        <v>12</v>
      </c>
    </row>
    <row r="200" spans="1:11" ht="14.45" customHeight="1" thickBot="1" x14ac:dyDescent="0.25">
      <c r="A200" s="482" t="s">
        <v>457</v>
      </c>
      <c r="B200" s="460">
        <v>0</v>
      </c>
      <c r="C200" s="460">
        <v>0.35637000000000002</v>
      </c>
      <c r="D200" s="461">
        <v>0.35637000000000002</v>
      </c>
      <c r="E200" s="470" t="s">
        <v>289</v>
      </c>
      <c r="F200" s="460">
        <v>0</v>
      </c>
      <c r="G200" s="461">
        <v>0</v>
      </c>
      <c r="H200" s="463">
        <v>0</v>
      </c>
      <c r="I200" s="460">
        <v>0</v>
      </c>
      <c r="J200" s="461">
        <v>0</v>
      </c>
      <c r="K200" s="464">
        <v>12</v>
      </c>
    </row>
    <row r="201" spans="1:11" ht="14.45" customHeight="1" thickBot="1" x14ac:dyDescent="0.25">
      <c r="A201" s="481" t="s">
        <v>458</v>
      </c>
      <c r="B201" s="465">
        <v>1880.48624671471</v>
      </c>
      <c r="C201" s="465">
        <v>2180.4773399999999</v>
      </c>
      <c r="D201" s="466">
        <v>299.99109328528698</v>
      </c>
      <c r="E201" s="472">
        <v>1.159528469729</v>
      </c>
      <c r="F201" s="465">
        <v>1907.66146761953</v>
      </c>
      <c r="G201" s="466">
        <v>1907.66146761953</v>
      </c>
      <c r="H201" s="468">
        <v>189.50275999999999</v>
      </c>
      <c r="I201" s="465">
        <v>2219.70588</v>
      </c>
      <c r="J201" s="466">
        <v>312.044412380474</v>
      </c>
      <c r="K201" s="473">
        <v>1.1635743121490001</v>
      </c>
    </row>
    <row r="202" spans="1:11" ht="14.45" customHeight="1" thickBot="1" x14ac:dyDescent="0.25">
      <c r="A202" s="482" t="s">
        <v>459</v>
      </c>
      <c r="B202" s="460">
        <v>1880.48624671471</v>
      </c>
      <c r="C202" s="460">
        <v>2180.4773399999999</v>
      </c>
      <c r="D202" s="461">
        <v>299.99109328528698</v>
      </c>
      <c r="E202" s="462">
        <v>1.159528469729</v>
      </c>
      <c r="F202" s="460">
        <v>1907.66146761953</v>
      </c>
      <c r="G202" s="461">
        <v>1907.66146761953</v>
      </c>
      <c r="H202" s="463">
        <v>189.50275999999999</v>
      </c>
      <c r="I202" s="460">
        <v>2219.70588</v>
      </c>
      <c r="J202" s="461">
        <v>312.044412380474</v>
      </c>
      <c r="K202" s="464">
        <v>1.1635743121490001</v>
      </c>
    </row>
    <row r="203" spans="1:11" ht="14.45" customHeight="1" thickBot="1" x14ac:dyDescent="0.25">
      <c r="A203" s="486"/>
      <c r="B203" s="460">
        <v>52910.385178355296</v>
      </c>
      <c r="C203" s="460">
        <v>10277.03829</v>
      </c>
      <c r="D203" s="461">
        <v>-42633.3468883553</v>
      </c>
      <c r="E203" s="462">
        <v>0.19423480391100001</v>
      </c>
      <c r="F203" s="460">
        <v>-15031.279302646501</v>
      </c>
      <c r="G203" s="461">
        <v>-15031.279302646501</v>
      </c>
      <c r="H203" s="463">
        <v>1282.0226299999999</v>
      </c>
      <c r="I203" s="460">
        <v>22945.45825</v>
      </c>
      <c r="J203" s="461">
        <v>37976.737552646497</v>
      </c>
      <c r="K203" s="464">
        <v>-1.5265139971120001</v>
      </c>
    </row>
    <row r="204" spans="1:11" ht="14.45" customHeight="1" thickBot="1" x14ac:dyDescent="0.25">
      <c r="A204" s="487" t="s">
        <v>66</v>
      </c>
      <c r="B204" s="474">
        <v>52910.385178355296</v>
      </c>
      <c r="C204" s="474">
        <v>10277.03829</v>
      </c>
      <c r="D204" s="475">
        <v>-42633.3468883553</v>
      </c>
      <c r="E204" s="476">
        <v>-1.6133831264809999</v>
      </c>
      <c r="F204" s="474">
        <v>-15031.279302646501</v>
      </c>
      <c r="G204" s="475">
        <v>-15031.279302646501</v>
      </c>
      <c r="H204" s="474">
        <v>1282.0226299999999</v>
      </c>
      <c r="I204" s="474">
        <v>22945.45825</v>
      </c>
      <c r="J204" s="475">
        <v>37976.737552646497</v>
      </c>
      <c r="K204" s="477">
        <v>-1.5265139971120001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6DB6447F-4804-4379-8D41-AD5C7F92C3A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8" t="s">
        <v>460</v>
      </c>
      <c r="B5" s="489" t="s">
        <v>461</v>
      </c>
      <c r="C5" s="490" t="s">
        <v>462</v>
      </c>
      <c r="D5" s="490" t="s">
        <v>462</v>
      </c>
      <c r="E5" s="490"/>
      <c r="F5" s="490" t="s">
        <v>462</v>
      </c>
      <c r="G5" s="490" t="s">
        <v>462</v>
      </c>
      <c r="H5" s="490" t="s">
        <v>462</v>
      </c>
      <c r="I5" s="491" t="s">
        <v>462</v>
      </c>
      <c r="J5" s="492" t="s">
        <v>68</v>
      </c>
    </row>
    <row r="6" spans="1:10" ht="14.45" customHeight="1" x14ac:dyDescent="0.2">
      <c r="A6" s="488" t="s">
        <v>460</v>
      </c>
      <c r="B6" s="489" t="s">
        <v>463</v>
      </c>
      <c r="C6" s="490">
        <v>32.97473999999999</v>
      </c>
      <c r="D6" s="490">
        <v>33.463669999999986</v>
      </c>
      <c r="E6" s="490"/>
      <c r="F6" s="490">
        <v>33.283649999999987</v>
      </c>
      <c r="G6" s="490">
        <v>40.000001953125</v>
      </c>
      <c r="H6" s="490">
        <v>-6.7163519531250131</v>
      </c>
      <c r="I6" s="491">
        <v>0.83209120937054604</v>
      </c>
      <c r="J6" s="492" t="s">
        <v>1</v>
      </c>
    </row>
    <row r="7" spans="1:10" ht="14.45" customHeight="1" x14ac:dyDescent="0.2">
      <c r="A7" s="488" t="s">
        <v>460</v>
      </c>
      <c r="B7" s="489" t="s">
        <v>464</v>
      </c>
      <c r="C7" s="490">
        <v>32.97473999999999</v>
      </c>
      <c r="D7" s="490">
        <v>33.463669999999986</v>
      </c>
      <c r="E7" s="490"/>
      <c r="F7" s="490">
        <v>33.283649999999987</v>
      </c>
      <c r="G7" s="490">
        <v>40.000001953125</v>
      </c>
      <c r="H7" s="490">
        <v>-6.7163519531250131</v>
      </c>
      <c r="I7" s="491">
        <v>0.83209120937054604</v>
      </c>
      <c r="J7" s="492" t="s">
        <v>465</v>
      </c>
    </row>
    <row r="9" spans="1:10" ht="14.45" customHeight="1" x14ac:dyDescent="0.2">
      <c r="A9" s="488" t="s">
        <v>460</v>
      </c>
      <c r="B9" s="489" t="s">
        <v>461</v>
      </c>
      <c r="C9" s="490" t="s">
        <v>462</v>
      </c>
      <c r="D9" s="490" t="s">
        <v>462</v>
      </c>
      <c r="E9" s="490"/>
      <c r="F9" s="490" t="s">
        <v>462</v>
      </c>
      <c r="G9" s="490" t="s">
        <v>462</v>
      </c>
      <c r="H9" s="490" t="s">
        <v>462</v>
      </c>
      <c r="I9" s="491" t="s">
        <v>462</v>
      </c>
      <c r="J9" s="492" t="s">
        <v>68</v>
      </c>
    </row>
    <row r="10" spans="1:10" ht="14.45" customHeight="1" x14ac:dyDescent="0.2">
      <c r="A10" s="488" t="s">
        <v>466</v>
      </c>
      <c r="B10" s="489" t="s">
        <v>467</v>
      </c>
      <c r="C10" s="490" t="s">
        <v>462</v>
      </c>
      <c r="D10" s="490" t="s">
        <v>462</v>
      </c>
      <c r="E10" s="490"/>
      <c r="F10" s="490" t="s">
        <v>462</v>
      </c>
      <c r="G10" s="490" t="s">
        <v>462</v>
      </c>
      <c r="H10" s="490" t="s">
        <v>462</v>
      </c>
      <c r="I10" s="491" t="s">
        <v>462</v>
      </c>
      <c r="J10" s="492" t="s">
        <v>0</v>
      </c>
    </row>
    <row r="11" spans="1:10" ht="14.45" customHeight="1" x14ac:dyDescent="0.2">
      <c r="A11" s="488" t="s">
        <v>466</v>
      </c>
      <c r="B11" s="489" t="s">
        <v>463</v>
      </c>
      <c r="C11" s="490">
        <v>1.4058600000000001</v>
      </c>
      <c r="D11" s="490">
        <v>2.6258199999999996</v>
      </c>
      <c r="E11" s="490"/>
      <c r="F11" s="490">
        <v>0.97471000000000008</v>
      </c>
      <c r="G11" s="490">
        <v>1</v>
      </c>
      <c r="H11" s="490">
        <v>-2.5289999999999924E-2</v>
      </c>
      <c r="I11" s="491">
        <v>0.97471000000000008</v>
      </c>
      <c r="J11" s="492" t="s">
        <v>1</v>
      </c>
    </row>
    <row r="12" spans="1:10" ht="14.45" customHeight="1" x14ac:dyDescent="0.2">
      <c r="A12" s="488" t="s">
        <v>466</v>
      </c>
      <c r="B12" s="489" t="s">
        <v>468</v>
      </c>
      <c r="C12" s="490">
        <v>1.4058600000000001</v>
      </c>
      <c r="D12" s="490">
        <v>2.6258199999999996</v>
      </c>
      <c r="E12" s="490"/>
      <c r="F12" s="490">
        <v>0.97471000000000008</v>
      </c>
      <c r="G12" s="490">
        <v>1</v>
      </c>
      <c r="H12" s="490">
        <v>-2.5289999999999924E-2</v>
      </c>
      <c r="I12" s="491">
        <v>0.97471000000000008</v>
      </c>
      <c r="J12" s="492" t="s">
        <v>469</v>
      </c>
    </row>
    <row r="13" spans="1:10" ht="14.45" customHeight="1" x14ac:dyDescent="0.2">
      <c r="A13" s="488" t="s">
        <v>462</v>
      </c>
      <c r="B13" s="489" t="s">
        <v>462</v>
      </c>
      <c r="C13" s="490" t="s">
        <v>462</v>
      </c>
      <c r="D13" s="490" t="s">
        <v>462</v>
      </c>
      <c r="E13" s="490"/>
      <c r="F13" s="490" t="s">
        <v>462</v>
      </c>
      <c r="G13" s="490" t="s">
        <v>462</v>
      </c>
      <c r="H13" s="490" t="s">
        <v>462</v>
      </c>
      <c r="I13" s="491" t="s">
        <v>462</v>
      </c>
      <c r="J13" s="492" t="s">
        <v>470</v>
      </c>
    </row>
    <row r="14" spans="1:10" ht="14.45" customHeight="1" x14ac:dyDescent="0.2">
      <c r="A14" s="488" t="s">
        <v>471</v>
      </c>
      <c r="B14" s="489" t="s">
        <v>472</v>
      </c>
      <c r="C14" s="490" t="s">
        <v>462</v>
      </c>
      <c r="D14" s="490" t="s">
        <v>462</v>
      </c>
      <c r="E14" s="490"/>
      <c r="F14" s="490" t="s">
        <v>462</v>
      </c>
      <c r="G14" s="490" t="s">
        <v>462</v>
      </c>
      <c r="H14" s="490" t="s">
        <v>462</v>
      </c>
      <c r="I14" s="491" t="s">
        <v>462</v>
      </c>
      <c r="J14" s="492" t="s">
        <v>0</v>
      </c>
    </row>
    <row r="15" spans="1:10" ht="14.45" customHeight="1" x14ac:dyDescent="0.2">
      <c r="A15" s="488" t="s">
        <v>471</v>
      </c>
      <c r="B15" s="489" t="s">
        <v>463</v>
      </c>
      <c r="C15" s="490">
        <v>31.568879999999989</v>
      </c>
      <c r="D15" s="490">
        <v>30.837849999999989</v>
      </c>
      <c r="E15" s="490"/>
      <c r="F15" s="490">
        <v>32.308939999999986</v>
      </c>
      <c r="G15" s="490">
        <v>39</v>
      </c>
      <c r="H15" s="490">
        <v>-6.6910600000000144</v>
      </c>
      <c r="I15" s="491">
        <v>0.82843435897435858</v>
      </c>
      <c r="J15" s="492" t="s">
        <v>1</v>
      </c>
    </row>
    <row r="16" spans="1:10" ht="14.45" customHeight="1" x14ac:dyDescent="0.2">
      <c r="A16" s="488" t="s">
        <v>471</v>
      </c>
      <c r="B16" s="489" t="s">
        <v>473</v>
      </c>
      <c r="C16" s="490">
        <v>31.568879999999989</v>
      </c>
      <c r="D16" s="490">
        <v>30.837849999999989</v>
      </c>
      <c r="E16" s="490"/>
      <c r="F16" s="490">
        <v>32.308939999999986</v>
      </c>
      <c r="G16" s="490">
        <v>39</v>
      </c>
      <c r="H16" s="490">
        <v>-6.6910600000000144</v>
      </c>
      <c r="I16" s="491">
        <v>0.82843435897435858</v>
      </c>
      <c r="J16" s="492" t="s">
        <v>469</v>
      </c>
    </row>
    <row r="17" spans="1:10" ht="14.45" customHeight="1" x14ac:dyDescent="0.2">
      <c r="A17" s="488" t="s">
        <v>462</v>
      </c>
      <c r="B17" s="489" t="s">
        <v>462</v>
      </c>
      <c r="C17" s="490" t="s">
        <v>462</v>
      </c>
      <c r="D17" s="490" t="s">
        <v>462</v>
      </c>
      <c r="E17" s="490"/>
      <c r="F17" s="490" t="s">
        <v>462</v>
      </c>
      <c r="G17" s="490" t="s">
        <v>462</v>
      </c>
      <c r="H17" s="490" t="s">
        <v>462</v>
      </c>
      <c r="I17" s="491" t="s">
        <v>462</v>
      </c>
      <c r="J17" s="492" t="s">
        <v>470</v>
      </c>
    </row>
    <row r="18" spans="1:10" ht="14.45" customHeight="1" x14ac:dyDescent="0.2">
      <c r="A18" s="488" t="s">
        <v>460</v>
      </c>
      <c r="B18" s="489" t="s">
        <v>464</v>
      </c>
      <c r="C18" s="490">
        <v>32.97473999999999</v>
      </c>
      <c r="D18" s="490">
        <v>33.463669999999986</v>
      </c>
      <c r="E18" s="490"/>
      <c r="F18" s="490">
        <v>33.283649999999987</v>
      </c>
      <c r="G18" s="490">
        <v>40</v>
      </c>
      <c r="H18" s="490">
        <v>-6.7163500000000127</v>
      </c>
      <c r="I18" s="491">
        <v>0.83209124999999973</v>
      </c>
      <c r="J18" s="492" t="s">
        <v>465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CB3C758C-5CED-4A12-A6E0-0A9D4135E61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188.11713273464918</v>
      </c>
      <c r="M3" s="98">
        <f>SUBTOTAL(9,M5:M1048576)</f>
        <v>59.5</v>
      </c>
      <c r="N3" s="99">
        <f>SUBTOTAL(9,N5:N1048576)</f>
        <v>11192.969397711626</v>
      </c>
    </row>
    <row r="4" spans="1:14" s="208" customFormat="1" ht="14.45" customHeight="1" thickBot="1" x14ac:dyDescent="0.25">
      <c r="A4" s="493" t="s">
        <v>4</v>
      </c>
      <c r="B4" s="494" t="s">
        <v>5</v>
      </c>
      <c r="C4" s="494" t="s">
        <v>0</v>
      </c>
      <c r="D4" s="494" t="s">
        <v>6</v>
      </c>
      <c r="E4" s="495" t="s">
        <v>7</v>
      </c>
      <c r="F4" s="494" t="s">
        <v>1</v>
      </c>
      <c r="G4" s="494" t="s">
        <v>8</v>
      </c>
      <c r="H4" s="494" t="s">
        <v>9</v>
      </c>
      <c r="I4" s="494" t="s">
        <v>10</v>
      </c>
      <c r="J4" s="496" t="s">
        <v>11</v>
      </c>
      <c r="K4" s="496" t="s">
        <v>12</v>
      </c>
      <c r="L4" s="497" t="s">
        <v>141</v>
      </c>
      <c r="M4" s="497" t="s">
        <v>13</v>
      </c>
      <c r="N4" s="498" t="s">
        <v>155</v>
      </c>
    </row>
    <row r="5" spans="1:14" ht="14.45" customHeight="1" x14ac:dyDescent="0.2">
      <c r="A5" s="499" t="s">
        <v>460</v>
      </c>
      <c r="B5" s="500" t="s">
        <v>461</v>
      </c>
      <c r="C5" s="501" t="s">
        <v>466</v>
      </c>
      <c r="D5" s="502" t="s">
        <v>467</v>
      </c>
      <c r="E5" s="503">
        <v>50113001</v>
      </c>
      <c r="F5" s="502" t="s">
        <v>474</v>
      </c>
      <c r="G5" s="501" t="s">
        <v>475</v>
      </c>
      <c r="H5" s="501">
        <v>847974</v>
      </c>
      <c r="I5" s="501">
        <v>125525</v>
      </c>
      <c r="J5" s="501" t="s">
        <v>476</v>
      </c>
      <c r="K5" s="501" t="s">
        <v>477</v>
      </c>
      <c r="L5" s="504">
        <v>47.11999999999999</v>
      </c>
      <c r="M5" s="504">
        <v>1</v>
      </c>
      <c r="N5" s="505">
        <v>47.11999999999999</v>
      </c>
    </row>
    <row r="6" spans="1:14" ht="14.45" customHeight="1" x14ac:dyDescent="0.2">
      <c r="A6" s="506" t="s">
        <v>460</v>
      </c>
      <c r="B6" s="507" t="s">
        <v>461</v>
      </c>
      <c r="C6" s="508" t="s">
        <v>466</v>
      </c>
      <c r="D6" s="509" t="s">
        <v>467</v>
      </c>
      <c r="E6" s="510">
        <v>50113001</v>
      </c>
      <c r="F6" s="509" t="s">
        <v>474</v>
      </c>
      <c r="G6" s="508" t="s">
        <v>475</v>
      </c>
      <c r="H6" s="508">
        <v>112895</v>
      </c>
      <c r="I6" s="508">
        <v>12895</v>
      </c>
      <c r="J6" s="508" t="s">
        <v>478</v>
      </c>
      <c r="K6" s="508" t="s">
        <v>479</v>
      </c>
      <c r="L6" s="511">
        <v>106.00500000000001</v>
      </c>
      <c r="M6" s="511">
        <v>4</v>
      </c>
      <c r="N6" s="512">
        <v>424.02000000000004</v>
      </c>
    </row>
    <row r="7" spans="1:14" ht="14.45" customHeight="1" x14ac:dyDescent="0.2">
      <c r="A7" s="506" t="s">
        <v>460</v>
      </c>
      <c r="B7" s="507" t="s">
        <v>461</v>
      </c>
      <c r="C7" s="508" t="s">
        <v>466</v>
      </c>
      <c r="D7" s="509" t="s">
        <v>467</v>
      </c>
      <c r="E7" s="510">
        <v>50113001</v>
      </c>
      <c r="F7" s="509" t="s">
        <v>474</v>
      </c>
      <c r="G7" s="508" t="s">
        <v>475</v>
      </c>
      <c r="H7" s="508">
        <v>185625</v>
      </c>
      <c r="I7" s="508">
        <v>185625</v>
      </c>
      <c r="J7" s="508" t="s">
        <v>480</v>
      </c>
      <c r="K7" s="508" t="s">
        <v>477</v>
      </c>
      <c r="L7" s="511">
        <v>55.020000000000017</v>
      </c>
      <c r="M7" s="511">
        <v>3</v>
      </c>
      <c r="N7" s="512">
        <v>165.06000000000006</v>
      </c>
    </row>
    <row r="8" spans="1:14" ht="14.45" customHeight="1" x14ac:dyDescent="0.2">
      <c r="A8" s="506" t="s">
        <v>460</v>
      </c>
      <c r="B8" s="507" t="s">
        <v>461</v>
      </c>
      <c r="C8" s="508" t="s">
        <v>466</v>
      </c>
      <c r="D8" s="509" t="s">
        <v>467</v>
      </c>
      <c r="E8" s="510">
        <v>50113001</v>
      </c>
      <c r="F8" s="509" t="s">
        <v>474</v>
      </c>
      <c r="G8" s="508" t="s">
        <v>475</v>
      </c>
      <c r="H8" s="508">
        <v>841498</v>
      </c>
      <c r="I8" s="508">
        <v>31951</v>
      </c>
      <c r="J8" s="508" t="s">
        <v>481</v>
      </c>
      <c r="K8" s="508" t="s">
        <v>482</v>
      </c>
      <c r="L8" s="511">
        <v>51.760000000000019</v>
      </c>
      <c r="M8" s="511">
        <v>1</v>
      </c>
      <c r="N8" s="512">
        <v>51.760000000000019</v>
      </c>
    </row>
    <row r="9" spans="1:14" ht="14.45" customHeight="1" x14ac:dyDescent="0.2">
      <c r="A9" s="506" t="s">
        <v>460</v>
      </c>
      <c r="B9" s="507" t="s">
        <v>461</v>
      </c>
      <c r="C9" s="508" t="s">
        <v>466</v>
      </c>
      <c r="D9" s="509" t="s">
        <v>467</v>
      </c>
      <c r="E9" s="510">
        <v>50113001</v>
      </c>
      <c r="F9" s="509" t="s">
        <v>474</v>
      </c>
      <c r="G9" s="508" t="s">
        <v>475</v>
      </c>
      <c r="H9" s="508">
        <v>100498</v>
      </c>
      <c r="I9" s="508">
        <v>498</v>
      </c>
      <c r="J9" s="508" t="s">
        <v>483</v>
      </c>
      <c r="K9" s="508" t="s">
        <v>484</v>
      </c>
      <c r="L9" s="511">
        <v>108.75</v>
      </c>
      <c r="M9" s="511">
        <v>1</v>
      </c>
      <c r="N9" s="512">
        <v>108.75</v>
      </c>
    </row>
    <row r="10" spans="1:14" ht="14.45" customHeight="1" x14ac:dyDescent="0.2">
      <c r="A10" s="506" t="s">
        <v>460</v>
      </c>
      <c r="B10" s="507" t="s">
        <v>461</v>
      </c>
      <c r="C10" s="508" t="s">
        <v>466</v>
      </c>
      <c r="D10" s="509" t="s">
        <v>467</v>
      </c>
      <c r="E10" s="510">
        <v>50113001</v>
      </c>
      <c r="F10" s="509" t="s">
        <v>474</v>
      </c>
      <c r="G10" s="508" t="s">
        <v>475</v>
      </c>
      <c r="H10" s="508">
        <v>117187</v>
      </c>
      <c r="I10" s="508">
        <v>17187</v>
      </c>
      <c r="J10" s="508" t="s">
        <v>485</v>
      </c>
      <c r="K10" s="508" t="s">
        <v>486</v>
      </c>
      <c r="L10" s="511">
        <v>89</v>
      </c>
      <c r="M10" s="511">
        <v>2</v>
      </c>
      <c r="N10" s="512">
        <v>178</v>
      </c>
    </row>
    <row r="11" spans="1:14" ht="14.45" customHeight="1" x14ac:dyDescent="0.2">
      <c r="A11" s="506" t="s">
        <v>460</v>
      </c>
      <c r="B11" s="507" t="s">
        <v>461</v>
      </c>
      <c r="C11" s="508" t="s">
        <v>471</v>
      </c>
      <c r="D11" s="509" t="s">
        <v>472</v>
      </c>
      <c r="E11" s="510">
        <v>50113001</v>
      </c>
      <c r="F11" s="509" t="s">
        <v>474</v>
      </c>
      <c r="G11" s="508" t="s">
        <v>475</v>
      </c>
      <c r="H11" s="508">
        <v>930443</v>
      </c>
      <c r="I11" s="508">
        <v>0</v>
      </c>
      <c r="J11" s="508" t="s">
        <v>487</v>
      </c>
      <c r="K11" s="508" t="s">
        <v>488</v>
      </c>
      <c r="L11" s="511">
        <v>274.60999999999996</v>
      </c>
      <c r="M11" s="511">
        <v>1</v>
      </c>
      <c r="N11" s="512">
        <v>274.60999999999996</v>
      </c>
    </row>
    <row r="12" spans="1:14" ht="14.45" customHeight="1" x14ac:dyDescent="0.2">
      <c r="A12" s="506" t="s">
        <v>460</v>
      </c>
      <c r="B12" s="507" t="s">
        <v>461</v>
      </c>
      <c r="C12" s="508" t="s">
        <v>471</v>
      </c>
      <c r="D12" s="509" t="s">
        <v>472</v>
      </c>
      <c r="E12" s="510">
        <v>50113001</v>
      </c>
      <c r="F12" s="509" t="s">
        <v>474</v>
      </c>
      <c r="G12" s="508" t="s">
        <v>475</v>
      </c>
      <c r="H12" s="508">
        <v>193746</v>
      </c>
      <c r="I12" s="508">
        <v>93746</v>
      </c>
      <c r="J12" s="508" t="s">
        <v>489</v>
      </c>
      <c r="K12" s="508" t="s">
        <v>490</v>
      </c>
      <c r="L12" s="511">
        <v>366.22</v>
      </c>
      <c r="M12" s="511">
        <v>2</v>
      </c>
      <c r="N12" s="512">
        <v>732.44</v>
      </c>
    </row>
    <row r="13" spans="1:14" ht="14.45" customHeight="1" x14ac:dyDescent="0.2">
      <c r="A13" s="506" t="s">
        <v>460</v>
      </c>
      <c r="B13" s="507" t="s">
        <v>461</v>
      </c>
      <c r="C13" s="508" t="s">
        <v>471</v>
      </c>
      <c r="D13" s="509" t="s">
        <v>472</v>
      </c>
      <c r="E13" s="510">
        <v>50113001</v>
      </c>
      <c r="F13" s="509" t="s">
        <v>474</v>
      </c>
      <c r="G13" s="508" t="s">
        <v>475</v>
      </c>
      <c r="H13" s="508">
        <v>51366</v>
      </c>
      <c r="I13" s="508">
        <v>51366</v>
      </c>
      <c r="J13" s="508" t="s">
        <v>491</v>
      </c>
      <c r="K13" s="508" t="s">
        <v>492</v>
      </c>
      <c r="L13" s="511">
        <v>171.6</v>
      </c>
      <c r="M13" s="511">
        <v>1.5</v>
      </c>
      <c r="N13" s="512">
        <v>257.39999999999998</v>
      </c>
    </row>
    <row r="14" spans="1:14" ht="14.45" customHeight="1" x14ac:dyDescent="0.2">
      <c r="A14" s="506" t="s">
        <v>460</v>
      </c>
      <c r="B14" s="507" t="s">
        <v>461</v>
      </c>
      <c r="C14" s="508" t="s">
        <v>471</v>
      </c>
      <c r="D14" s="509" t="s">
        <v>472</v>
      </c>
      <c r="E14" s="510">
        <v>50113001</v>
      </c>
      <c r="F14" s="509" t="s">
        <v>474</v>
      </c>
      <c r="G14" s="508" t="s">
        <v>475</v>
      </c>
      <c r="H14" s="508">
        <v>207899</v>
      </c>
      <c r="I14" s="508">
        <v>207899</v>
      </c>
      <c r="J14" s="508" t="s">
        <v>493</v>
      </c>
      <c r="K14" s="508" t="s">
        <v>494</v>
      </c>
      <c r="L14" s="511">
        <v>66.850000000000009</v>
      </c>
      <c r="M14" s="511">
        <v>1</v>
      </c>
      <c r="N14" s="512">
        <v>66.850000000000009</v>
      </c>
    </row>
    <row r="15" spans="1:14" ht="14.45" customHeight="1" x14ac:dyDescent="0.2">
      <c r="A15" s="506" t="s">
        <v>460</v>
      </c>
      <c r="B15" s="507" t="s">
        <v>461</v>
      </c>
      <c r="C15" s="508" t="s">
        <v>471</v>
      </c>
      <c r="D15" s="509" t="s">
        <v>472</v>
      </c>
      <c r="E15" s="510">
        <v>50113001</v>
      </c>
      <c r="F15" s="509" t="s">
        <v>474</v>
      </c>
      <c r="G15" s="508" t="s">
        <v>475</v>
      </c>
      <c r="H15" s="508">
        <v>930589</v>
      </c>
      <c r="I15" s="508">
        <v>0</v>
      </c>
      <c r="J15" s="508" t="s">
        <v>495</v>
      </c>
      <c r="K15" s="508" t="s">
        <v>462</v>
      </c>
      <c r="L15" s="511">
        <v>111.59730499899007</v>
      </c>
      <c r="M15" s="511">
        <v>6</v>
      </c>
      <c r="N15" s="512">
        <v>669.58382999394041</v>
      </c>
    </row>
    <row r="16" spans="1:14" ht="14.45" customHeight="1" x14ac:dyDescent="0.2">
      <c r="A16" s="506" t="s">
        <v>460</v>
      </c>
      <c r="B16" s="507" t="s">
        <v>461</v>
      </c>
      <c r="C16" s="508" t="s">
        <v>471</v>
      </c>
      <c r="D16" s="509" t="s">
        <v>472</v>
      </c>
      <c r="E16" s="510">
        <v>50113001</v>
      </c>
      <c r="F16" s="509" t="s">
        <v>474</v>
      </c>
      <c r="G16" s="508" t="s">
        <v>475</v>
      </c>
      <c r="H16" s="508">
        <v>900321</v>
      </c>
      <c r="I16" s="508">
        <v>0</v>
      </c>
      <c r="J16" s="508" t="s">
        <v>496</v>
      </c>
      <c r="K16" s="508" t="s">
        <v>462</v>
      </c>
      <c r="L16" s="511">
        <v>226.8</v>
      </c>
      <c r="M16" s="511">
        <v>11</v>
      </c>
      <c r="N16" s="512">
        <v>2494.8000000000002</v>
      </c>
    </row>
    <row r="17" spans="1:14" ht="14.45" customHeight="1" x14ac:dyDescent="0.2">
      <c r="A17" s="506" t="s">
        <v>460</v>
      </c>
      <c r="B17" s="507" t="s">
        <v>461</v>
      </c>
      <c r="C17" s="508" t="s">
        <v>471</v>
      </c>
      <c r="D17" s="509" t="s">
        <v>472</v>
      </c>
      <c r="E17" s="510">
        <v>50113001</v>
      </c>
      <c r="F17" s="509" t="s">
        <v>474</v>
      </c>
      <c r="G17" s="508" t="s">
        <v>475</v>
      </c>
      <c r="H17" s="508">
        <v>501990</v>
      </c>
      <c r="I17" s="508">
        <v>0</v>
      </c>
      <c r="J17" s="508" t="s">
        <v>497</v>
      </c>
      <c r="K17" s="508" t="s">
        <v>462</v>
      </c>
      <c r="L17" s="511">
        <v>235.80840269666638</v>
      </c>
      <c r="M17" s="511">
        <v>3</v>
      </c>
      <c r="N17" s="512">
        <v>707.42520808999916</v>
      </c>
    </row>
    <row r="18" spans="1:14" ht="14.45" customHeight="1" thickBot="1" x14ac:dyDescent="0.25">
      <c r="A18" s="513" t="s">
        <v>460</v>
      </c>
      <c r="B18" s="514" t="s">
        <v>461</v>
      </c>
      <c r="C18" s="515" t="s">
        <v>471</v>
      </c>
      <c r="D18" s="516" t="s">
        <v>472</v>
      </c>
      <c r="E18" s="517">
        <v>50113001</v>
      </c>
      <c r="F18" s="516" t="s">
        <v>474</v>
      </c>
      <c r="G18" s="515" t="s">
        <v>475</v>
      </c>
      <c r="H18" s="515">
        <v>921227</v>
      </c>
      <c r="I18" s="515">
        <v>0</v>
      </c>
      <c r="J18" s="515" t="s">
        <v>498</v>
      </c>
      <c r="K18" s="515" t="s">
        <v>462</v>
      </c>
      <c r="L18" s="518">
        <v>227.96137998307668</v>
      </c>
      <c r="M18" s="518">
        <v>22</v>
      </c>
      <c r="N18" s="519">
        <v>5015.1503596276871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FAFF519-79EB-46A2-896E-B0BBF7C8A88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76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40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520" t="s">
        <v>192</v>
      </c>
      <c r="B5" s="521" t="s">
        <v>194</v>
      </c>
      <c r="C5" s="521" t="s">
        <v>195</v>
      </c>
      <c r="D5" s="521" t="s">
        <v>196</v>
      </c>
      <c r="E5" s="522" t="s">
        <v>197</v>
      </c>
      <c r="F5" s="523" t="s">
        <v>194</v>
      </c>
      <c r="G5" s="524" t="s">
        <v>195</v>
      </c>
      <c r="H5" s="524" t="s">
        <v>196</v>
      </c>
      <c r="I5" s="525" t="s">
        <v>197</v>
      </c>
      <c r="J5" s="521" t="s">
        <v>194</v>
      </c>
      <c r="K5" s="521" t="s">
        <v>195</v>
      </c>
      <c r="L5" s="521" t="s">
        <v>196</v>
      </c>
      <c r="M5" s="522" t="s">
        <v>197</v>
      </c>
      <c r="N5" s="523" t="s">
        <v>194</v>
      </c>
      <c r="O5" s="524" t="s">
        <v>195</v>
      </c>
      <c r="P5" s="524" t="s">
        <v>196</v>
      </c>
      <c r="Q5" s="525" t="s">
        <v>197</v>
      </c>
    </row>
    <row r="6" spans="1:17" ht="14.45" customHeight="1" x14ac:dyDescent="0.2">
      <c r="A6" s="532" t="s">
        <v>499</v>
      </c>
      <c r="B6" s="538"/>
      <c r="C6" s="504"/>
      <c r="D6" s="504"/>
      <c r="E6" s="505"/>
      <c r="F6" s="535"/>
      <c r="G6" s="526"/>
      <c r="H6" s="526"/>
      <c r="I6" s="541"/>
      <c r="J6" s="538"/>
      <c r="K6" s="504"/>
      <c r="L6" s="504"/>
      <c r="M6" s="505"/>
      <c r="N6" s="535"/>
      <c r="O6" s="526"/>
      <c r="P6" s="526"/>
      <c r="Q6" s="527"/>
    </row>
    <row r="7" spans="1:17" ht="14.45" customHeight="1" x14ac:dyDescent="0.2">
      <c r="A7" s="533" t="s">
        <v>500</v>
      </c>
      <c r="B7" s="539">
        <v>38</v>
      </c>
      <c r="C7" s="511"/>
      <c r="D7" s="511"/>
      <c r="E7" s="512"/>
      <c r="F7" s="536">
        <v>1</v>
      </c>
      <c r="G7" s="528">
        <v>0</v>
      </c>
      <c r="H7" s="528">
        <v>0</v>
      </c>
      <c r="I7" s="542">
        <v>0</v>
      </c>
      <c r="J7" s="539">
        <v>10</v>
      </c>
      <c r="K7" s="511"/>
      <c r="L7" s="511"/>
      <c r="M7" s="512"/>
      <c r="N7" s="536">
        <v>1</v>
      </c>
      <c r="O7" s="528">
        <v>0</v>
      </c>
      <c r="P7" s="528">
        <v>0</v>
      </c>
      <c r="Q7" s="529">
        <v>0</v>
      </c>
    </row>
    <row r="8" spans="1:17" ht="14.45" customHeight="1" thickBot="1" x14ac:dyDescent="0.25">
      <c r="A8" s="534" t="s">
        <v>501</v>
      </c>
      <c r="B8" s="540">
        <v>38</v>
      </c>
      <c r="C8" s="518"/>
      <c r="D8" s="518"/>
      <c r="E8" s="519"/>
      <c r="F8" s="537">
        <v>1</v>
      </c>
      <c r="G8" s="530">
        <v>0</v>
      </c>
      <c r="H8" s="530">
        <v>0</v>
      </c>
      <c r="I8" s="543">
        <v>0</v>
      </c>
      <c r="J8" s="540">
        <v>30</v>
      </c>
      <c r="K8" s="518"/>
      <c r="L8" s="518"/>
      <c r="M8" s="519"/>
      <c r="N8" s="537">
        <v>1</v>
      </c>
      <c r="O8" s="530">
        <v>0</v>
      </c>
      <c r="P8" s="530">
        <v>0</v>
      </c>
      <c r="Q8" s="53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ED75D4DB-EF77-4B59-9A0B-B2A40CCED628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2020-01-31T14:10:02Z</dcterms:modified>
</cp:coreProperties>
</file>