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E3811B9-56B1-4F3A-88D0-6767EBD37ACB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20" i="431"/>
  <c r="O13" i="431"/>
  <c r="O21" i="431"/>
  <c r="P22" i="431"/>
  <c r="Q23" i="431"/>
  <c r="P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21" i="431"/>
  <c r="O14" i="431"/>
  <c r="O22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M16" i="431"/>
  <c r="P11" i="431"/>
  <c r="Q12" i="431"/>
  <c r="N10" i="431"/>
  <c r="P2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N9" i="431"/>
  <c r="N17" i="431"/>
  <c r="O10" i="431"/>
  <c r="O18" i="431"/>
  <c r="P19" i="431"/>
  <c r="Q20" i="431"/>
  <c r="Q13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8" i="431"/>
  <c r="O11" i="431"/>
  <c r="O19" i="431"/>
  <c r="P12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N12" i="431"/>
  <c r="P14" i="431"/>
  <c r="Q15" i="431"/>
  <c r="N13" i="431"/>
  <c r="P15" i="431"/>
  <c r="S15" i="431" l="1"/>
  <c r="R15" i="431"/>
  <c r="S22" i="431"/>
  <c r="R22" i="431"/>
  <c r="R14" i="431"/>
  <c r="S14" i="431"/>
  <c r="S21" i="431"/>
  <c r="R21" i="431"/>
  <c r="S13" i="431"/>
  <c r="R13" i="431"/>
  <c r="S20" i="431"/>
  <c r="R20" i="431"/>
  <c r="S12" i="431"/>
  <c r="R12" i="431"/>
  <c r="S19" i="431"/>
  <c r="R19" i="431"/>
  <c r="S11" i="431"/>
  <c r="R11" i="431"/>
  <c r="R18" i="431"/>
  <c r="S18" i="431"/>
  <c r="R10" i="431"/>
  <c r="S10" i="431"/>
  <c r="S17" i="431"/>
  <c r="R17" i="431"/>
  <c r="S9" i="431"/>
  <c r="R9" i="431"/>
  <c r="S16" i="431"/>
  <c r="R16" i="431"/>
  <c r="S23" i="431"/>
  <c r="R23" i="431"/>
  <c r="E8" i="431"/>
  <c r="M8" i="431"/>
  <c r="C8" i="431"/>
  <c r="O8" i="431"/>
  <c r="I8" i="431"/>
  <c r="P8" i="431"/>
  <c r="K8" i="431"/>
  <c r="D8" i="431"/>
  <c r="L8" i="431"/>
  <c r="G8" i="431"/>
  <c r="N8" i="431"/>
  <c r="H8" i="431"/>
  <c r="F8" i="431"/>
  <c r="Q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D4" i="414"/>
  <c r="C15" i="414"/>
  <c r="D18" i="414"/>
  <c r="C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Q3" i="345" l="1"/>
  <c r="Q3" i="347"/>
  <c r="U3" i="347"/>
  <c r="S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<sst xmlns="http://schemas.openxmlformats.org/spreadsheetml/2006/main" count="4429" uniqueCount="1259">
  <si>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</si>
  <si>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</si>
  <si>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</si>
  <si>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</si>
  <si>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</si>
  <si>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</si>
  <si>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</si>
  <si>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</si>
  <si>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</si>
  <si>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</si>
  <si>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</si>
  <si>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</si>
  <si>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</si>
  <si>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</si>
  <si>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</si>
  <si>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</si>
  <si>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</si>
  <si>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</si>
  <si>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</si>
  <si>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</si>
  <si>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</si>
  <si>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</si>
  <si>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</si>
  <si>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</si>
  <si>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</si>
  <si>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</si>
  <si>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</si>
  <si>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</si>
  <si>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</si>
  <si>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</si>
  <si>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</si>
  <si>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</si>
  <si>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</si>
  <si>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</si>
  <si>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</si>
  <si>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</si>
  <si>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</si>
  <si>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</si>
  <si>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</si>
  <si>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</si>
  <si>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</si>
  <si>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</si>
  <si>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</si>
  <si>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</si>
  <si>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</si>
  <si>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</si>
  <si>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</si>
  <si>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</si>
  <si>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</si>
  <si>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</si>
  <si>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</si>
  <si>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</si>
  <si>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</si>
  <si>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</si>
  <si>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</si>
  <si>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</si>
  <si>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</si>
  <si>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</si>
  <si>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</si>
  <si>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</si>
  <si>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</si>
  <si>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</si>
  <si>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</si>
  <si>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</si>
  <si>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</si>
  <si>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</si>
  <si>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</si>
  <si>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</si>
  <si>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</si>
  <si>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</si>
  <si>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</si>
  <si>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</si>
  <si>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</si>
  <si>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</si>
  <si>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</si>
  <si>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</si>
  <si>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</si>
  <si>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</si>
  <si>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</si>
  <si>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</si>
  <si>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</si>
  <si>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</si>
  <si>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</si>
  <si>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</si>
  <si>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</si>
  <si>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</si>
  <si>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</si>
  <si>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</si>
  <si>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</si>
  <si>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</si>
  <si>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</si>
  <si>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</si>
  <si>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</si>
  <si>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</si>
  <si>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</si>
  <si>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</si>
  <si>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</si>
  <si>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</si>
  <si>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</si>
  <si>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</si>
  <si>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</si>
  <si>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</si>
  <si>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</si>
  <si>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</si>
  <si>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</si>
  <si>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</si>
  <si>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</si>
  <si>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</si>
  <si>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</si>
  <si>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</si>
  <si>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</si>
  <si>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</si>
  <si>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</si>
  <si>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</si>
  <si>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</si>
  <si>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</si>
  <si>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</si>
  <si>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</si>
  <si>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</si>
  <si>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</si>
  <si>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</si>
  <si>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</si>
  <si>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</si>
  <si>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</si>
  <si>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</si>
  <si>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</si>
  <si>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</si>
  <si>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</si>
  <si>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</si>
  <si>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</si>
  <si>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</si>
  <si>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</si>
  <si>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</si>
  <si>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</si>
  <si>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</si>
  <si>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</si>
  <si>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</si>
  <si>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</si>
  <si>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</si>
  <si>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</si>
  <si>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</si>
  <si>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</si>
  <si>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</si>
  <si>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</si>
  <si>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</si>
  <si>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</si>
  <si>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</si>
  <si>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</si>
  <si>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</si>
  <si>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</si>
  <si>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</si>
  <si>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</si>
  <si>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</si>
  <si>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</si>
  <si>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</si>
  <si>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</si>
  <si>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</si>
  <si>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</si>
  <si>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</si>
  <si>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</si>
  <si>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</si>
  <si>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</si>
  <si>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</si>
  <si>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</si>
  <si>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</si>
  <si>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</si>
  <si>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</si>
  <si>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</si>
  <si>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</si>
  <si>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</si>
  <si>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</si>
  <si>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</si>
  <si>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</si>
  <si>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</si>
  <si>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</si>
  <si>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</si>
  <si>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</si>
  <si>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</si>
  <si>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</si>
  <si>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</si>
  <si>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</si>
  <si>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</si>
  <si>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</si>
  <si>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</si>
  <si>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</si>
  <si>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</si>
  <si>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</si>
  <si>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</si>
  <si>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</si>
  <si>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</si>
  <si>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</si>
  <si>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</si>
  <si>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</si>
  <si>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</si>
  <si>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</si>
  <si>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</si>
  <si>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</si>
  <si>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</si>
  <si>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</si>
  <si>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</si>
  <si>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</si>
  <si>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</si>
  <si>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</si>
  <si>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</si>
  <si>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</si>
  <si>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</si>
  <si>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</si>
  <si>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</si>
  <si>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</si>
  <si>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</si>
  <si>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</si>
  <si>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</si>
  <si>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</si>
  <si>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</si>
  <si>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</si>
  <si>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</si>
  <si>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</si>
  <si>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</si>
  <si>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</si>
  <si>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</si>
  <si>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</si>
  <si>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</si>
  <si>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</si>
  <si>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</si>
  <si>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</si>
  <si>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</si>
  <si>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</si>
  <si>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</si>
  <si>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</si>
  <si>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</si>
  <si>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</si>
  <si>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</si>
  <si>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</si>
  <si>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</si>
  <si>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</si>
  <si>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</si>
  <si>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</si>
  <si>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</si>
  <si>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</si>
  <si>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</si>
  <si>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</si>
  <si>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</si>
  <si>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</si>
  <si>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</si>
  <si>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</si>
  <si>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</si>
  <si>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</si>
  <si>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</si>
  <si>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</si>
  <si>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</si>
  <si>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</si>
  <si>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</si>
  <si>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</si>
  <si>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</si>
  <si>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</si>
  <si>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</si>
  <si>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</si>
  <si>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</si>
  <si>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</si>
  <si>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</si>
  <si>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</si>
  <si>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</si>
  <si>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</si>
  <si>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</si>
  <si>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</si>
  <si>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lékařské genetiky a fetální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</si>
  <si>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</si>
  <si>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</si>
  <si>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</si>
  <si>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</si>
  <si>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</si>
  <si>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</si>
  <si>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</si>
  <si>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</si>
  <si>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</si>
  <si>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</si>
  <si>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</si>
  <si>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</si>
  <si>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</si>
  <si>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</si>
  <si>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</si>
  <si>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</si>
  <si>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</si>
  <si>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</si>
  <si>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</si>
  <si>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</si>
  <si>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</si>
  <si>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</si>
  <si>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</si>
  <si>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</si>
  <si>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</si>
  <si>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</si>
  <si>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</si>
  <si>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</si>
  <si>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</si>
  <si>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</si>
  <si>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</si>
  <si>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</si>
  <si>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</si>
  <si>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</si>
  <si>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</si>
  <si>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</si>
  <si>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</si>
  <si>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</si>
  <si>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</si>
  <si>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</si>
  <si>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</si>
  <si>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</si>
  <si>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</si>
  <si>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</si>
  <si>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</si>
  <si>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</si>
  <si>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</si>
  <si>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</si>
  <si>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</si>
  <si>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</si>
  <si>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</si>
  <si>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</si>
  <si>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</si>
  <si>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</si>
  <si>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</si>
  <si>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</si>
  <si>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</si>
  <si>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</si>
  <si>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</si>
  <si>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</si>
  <si>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</si>
  <si>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</si>
  <si>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</si>
  <si>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</si>
  <si>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</si>
  <si>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</si>
  <si>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</si>
  <si>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</si>
  <si>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</si>
  <si>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</si>
  <si>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</si>
  <si>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</si>
  <si>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</si>
  <si>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</si>
  <si>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</si>
  <si>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</si>
  <si>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51807002     Konference - pohoštění zajištěné ve vlastní režii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</si>
  <si>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</si>
  <si>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</si>
  <si>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</si>
  <si>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</si>
  <si>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</si>
  <si>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</si>
  <si>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</si>
  <si>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</si>
  <si>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</si>
  <si>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</si>
  <si>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</si>
  <si>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</si>
  <si>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</si>
  <si>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</si>
  <si>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</si>
  <si>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</si>
  <si>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</si>
  <si>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</si>
  <si>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</si>
  <si>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</si>
  <si>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</si>
  <si>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</si>
  <si>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</si>
  <si>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</si>
  <si>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</si>
  <si>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</si>
  <si>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</si>
  <si>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</si>
  <si>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</si>
  <si>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</si>
  <si>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</si>
  <si>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</si>
  <si>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</si>
  <si>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</si>
  <si>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</si>
  <si>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</si>
  <si>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</si>
  <si>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</si>
  <si>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</si>
  <si>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</si>
  <si>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</si>
  <si>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</si>
  <si>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</si>
  <si>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</si>
  <si>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</si>
  <si>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</si>
  <si>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</si>
  <si>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</si>
  <si>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</si>
  <si>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</si>
  <si>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</si>
  <si>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</si>
  <si>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</si>
  <si>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</si>
  <si>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</si>
  <si>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</si>
  <si>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</si>
  <si>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</si>
  <si>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</si>
  <si>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</si>
  <si>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</si>
  <si>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</si>
  <si>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</si>
  <si>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</si>
  <si>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</si>
  <si>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</si>
  <si>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</si>
  <si>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</si>
  <si>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</si>
  <si>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</si>
  <si>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</si>
  <si>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</si>
  <si>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</si>
  <si>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</si>
  <si>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</si>
  <si>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</si>
  <si>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</si>
  <si>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</si>
  <si>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</si>
  <si>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</si>
  <si>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</si>
  <si>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</si>
  <si>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</si>
  <si>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</si>
  <si>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</si>
  <si>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</si>
  <si>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</si>
  <si>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</si>
  <si>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</si>
  <si>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</si>
  <si>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</si>
  <si>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</si>
  <si>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</si>
  <si>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</si>
  <si>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</si>
  <si>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</si>
  <si>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</si>
  <si>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</si>
  <si>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</si>
  <si>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</si>
  <si>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</si>
  <si>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</si>
  <si>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</si>
  <si>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</si>
  <si>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</si>
  <si>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</si>
  <si>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</si>
  <si>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</si>
  <si>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</si>
  <si>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</si>
  <si>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</si>
  <si>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</si>
  <si>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</si>
  <si>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</si>
  <si>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</si>
  <si>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</si>
  <si>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</si>
  <si>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</si>
  <si>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</si>
  <si>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</si>
  <si>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</si>
  <si>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</si>
  <si>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</si>
  <si>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</si>
  <si>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28</t>
  </si>
  <si>
    <t>GEN: Ústav lékařské genetiky</t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</si>
  <si>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</si>
  <si>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</si>
  <si>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</si>
  <si>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</si>
  <si>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</si>
  <si>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</si>
  <si>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</si>
  <si>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</si>
  <si>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</si>
  <si>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</si>
  <si>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</si>
  <si>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</si>
  <si>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</si>
  <si>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AULIN</t>
  </si>
  <si>
    <t>GRA 15X100MG(SACKY)</t>
  </si>
  <si>
    <t>CARBOSORB</t>
  </si>
  <si>
    <t>320MG TBL NOB 20</t>
  </si>
  <si>
    <t>ECOLAV Výplach očí 100ml</t>
  </si>
  <si>
    <t>100 ml</t>
  </si>
  <si>
    <t>IBUMAX 400 MG</t>
  </si>
  <si>
    <t>PORTBLFLM30X400MG</t>
  </si>
  <si>
    <t>KL SOL.HYD.PEROX.20% 500g</t>
  </si>
  <si>
    <t>MAGNESIUM SULFURICUM BBP 10%</t>
  </si>
  <si>
    <t>INJ 5X10ML 10%</t>
  </si>
  <si>
    <t>MAGNESIUM SULFURICUM BBP 20%</t>
  </si>
  <si>
    <t>200MG/ML INJ SOL 5X10ML</t>
  </si>
  <si>
    <t>Carbo medicinalis PharmaSwiss tbl.20</t>
  </si>
  <si>
    <t>CHLORID SODNÝ 0,9% BRAUN</t>
  </si>
  <si>
    <t>INF SOL 20X100MLPELAH</t>
  </si>
  <si>
    <t>JODISOL ROZTOK</t>
  </si>
  <si>
    <t>DRM SOL 1X80GM</t>
  </si>
  <si>
    <t>KL ETHANOLUM BENZ.DENAT. 900ml /720g/</t>
  </si>
  <si>
    <t>KL PRIPRAVEK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</si>
  <si>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</si>
  <si>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</si>
  <si>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</si>
  <si>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</si>
  <si>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</si>
  <si>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IPLP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</si>
  <si>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</si>
  <si>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</si>
  <si>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</si>
  <si>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</si>
  <si>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</si>
  <si>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Bräuerová Barbora</t>
  </si>
  <si>
    <t>Curtisová Václava</t>
  </si>
  <si>
    <t>Mracká Enkhjargalan</t>
  </si>
  <si>
    <t>Není Určen</t>
  </si>
  <si>
    <t>Procházka Martin</t>
  </si>
  <si>
    <t>Punová Lucia</t>
  </si>
  <si>
    <t>Štellmachová Júlia</t>
  </si>
  <si>
    <t>Woitková Veronika</t>
  </si>
  <si>
    <t>SUMATRIPTAN</t>
  </si>
  <si>
    <t>119115</t>
  </si>
  <si>
    <t>SUMATRIPTAN ACTAVIS</t>
  </si>
  <si>
    <t>50MG TBL OBD 6 I</t>
  </si>
  <si>
    <t>AMIDY</t>
  </si>
  <si>
    <t>2684</t>
  </si>
  <si>
    <t>MESOCAIN</t>
  </si>
  <si>
    <t>10MG/G+2MG/G GEL 1X20G</t>
  </si>
  <si>
    <t>AZITHROMYCIN</t>
  </si>
  <si>
    <t>45010</t>
  </si>
  <si>
    <t>AZITROMYCIN SANDOZ</t>
  </si>
  <si>
    <t>500MG TBL FLM 3</t>
  </si>
  <si>
    <t>BETAMETHASON A ANTIBIOTIKA</t>
  </si>
  <si>
    <t>225275</t>
  </si>
  <si>
    <t>FUCICORT</t>
  </si>
  <si>
    <t>20MG/G+1MG/G CRM 20G</t>
  </si>
  <si>
    <t>CEFUROXIM</t>
  </si>
  <si>
    <t>18547</t>
  </si>
  <si>
    <t>XORIMAX</t>
  </si>
  <si>
    <t>500MG TBL FLM 10</t>
  </si>
  <si>
    <t>DEXAMETHASON</t>
  </si>
  <si>
    <t>84700</t>
  </si>
  <si>
    <t>OTOBACID N</t>
  </si>
  <si>
    <t>0,2MG/G+5MG/G+479,8MG/G AUR GTT SOL 1X5ML</t>
  </si>
  <si>
    <t>DIKLOFENAK</t>
  </si>
  <si>
    <t>119672</t>
  </si>
  <si>
    <t>DICLOFENAC DUO PHARMASWISS</t>
  </si>
  <si>
    <t>75MG CPS RDR 30 I</t>
  </si>
  <si>
    <t>89025</t>
  </si>
  <si>
    <t>DICLOFENAC AL</t>
  </si>
  <si>
    <t>50MG TBL ENT 50</t>
  </si>
  <si>
    <t>247409</t>
  </si>
  <si>
    <t>DIOSMIN, KOMBINACE</t>
  </si>
  <si>
    <t>225549</t>
  </si>
  <si>
    <t>DETRALEX</t>
  </si>
  <si>
    <t>500MG TBL FLM 180(2X90)</t>
  </si>
  <si>
    <t>DOXYCYKLIN</t>
  </si>
  <si>
    <t>4013</t>
  </si>
  <si>
    <t>DOXYBENE</t>
  </si>
  <si>
    <t>200MG TBL NOB 10</t>
  </si>
  <si>
    <t>FLUKONAZOL</t>
  </si>
  <si>
    <t>64941</t>
  </si>
  <si>
    <t>DIFLUCAN</t>
  </si>
  <si>
    <t>150MG CPS DUR 1 I</t>
  </si>
  <si>
    <t>FLUTIKASON-FUROÁT</t>
  </si>
  <si>
    <t>29816</t>
  </si>
  <si>
    <t>AVAMYS</t>
  </si>
  <si>
    <t>27,5MCG/VSTŘIK NAS SPR SUS 1X120DÁV</t>
  </si>
  <si>
    <t>CHOLEKALCIFEROL</t>
  </si>
  <si>
    <t>12023</t>
  </si>
  <si>
    <t>VIGANTOL</t>
  </si>
  <si>
    <t>0,5MG/ML POR GTT SOL 1X10ML</t>
  </si>
  <si>
    <t>132861</t>
  </si>
  <si>
    <t>0,5MG/ML POR GTT SOL 10ML</t>
  </si>
  <si>
    <t>132941</t>
  </si>
  <si>
    <t>IBUPROFEN</t>
  </si>
  <si>
    <t>11063</t>
  </si>
  <si>
    <t>IBALGIN 600</t>
  </si>
  <si>
    <t>600MG TBL FLM 30</t>
  </si>
  <si>
    <t>207900</t>
  </si>
  <si>
    <t>IBALGIN</t>
  </si>
  <si>
    <t>JINÁ ANTIBIOTIKA PRO LOKÁLNÍ APLIKACI</t>
  </si>
  <si>
    <t>1066</t>
  </si>
  <si>
    <t>FRAMYKOIN</t>
  </si>
  <si>
    <t>250IU/G+5,2MG/G UNG 10G</t>
  </si>
  <si>
    <t>KLARITHROMYCIN</t>
  </si>
  <si>
    <t>216199</t>
  </si>
  <si>
    <t>KLACID</t>
  </si>
  <si>
    <t>500MG TBL FLM 14</t>
  </si>
  <si>
    <t>KYSELINA ACETYLSALICYLOVÁ</t>
  </si>
  <si>
    <t>125114</t>
  </si>
  <si>
    <t>ANOPYRIN</t>
  </si>
  <si>
    <t>100MG TBL NOB 60(3X20)</t>
  </si>
  <si>
    <t>235897</t>
  </si>
  <si>
    <t>100MG TBL NOB 60(6X10)</t>
  </si>
  <si>
    <t>METFORMIN</t>
  </si>
  <si>
    <t>208207</t>
  </si>
  <si>
    <t>SIOFOR</t>
  </si>
  <si>
    <t>850MG TBL FLM 60 II</t>
  </si>
  <si>
    <t>MOMETASON</t>
  </si>
  <si>
    <t>170760</t>
  </si>
  <si>
    <t>MOMMOX</t>
  </si>
  <si>
    <t>0,05MG/DÁV NAS SPR SUS 140DÁV</t>
  </si>
  <si>
    <t>192204</t>
  </si>
  <si>
    <t>ELOCOM</t>
  </si>
  <si>
    <t>1MG/G UNG 1X15G</t>
  </si>
  <si>
    <t>PREDNISON</t>
  </si>
  <si>
    <t>2963</t>
  </si>
  <si>
    <t>PREDNISON LÉČIVA</t>
  </si>
  <si>
    <t>20MG TBL NOB 20</t>
  </si>
  <si>
    <t>PROMETHAZIN</t>
  </si>
  <si>
    <t>172476</t>
  </si>
  <si>
    <t>PROTHAZIN</t>
  </si>
  <si>
    <t>25MG TBL FLM 20X1</t>
  </si>
  <si>
    <t>PSEUDOEFEDRIN, KOMBINACE</t>
  </si>
  <si>
    <t>216104</t>
  </si>
  <si>
    <t>CLARINASE REPETABS</t>
  </si>
  <si>
    <t>5MG/120MG TBL PRO 14</t>
  </si>
  <si>
    <t>HOŘČÍK (KOMBINACE RŮZNÝCH SOLÍ)</t>
  </si>
  <si>
    <t>215978</t>
  </si>
  <si>
    <t>MAGNOSOLV</t>
  </si>
  <si>
    <t>365MG POR GRA SOL SCC 30</t>
  </si>
  <si>
    <t>KLINDAMYCIN</t>
  </si>
  <si>
    <t>100339</t>
  </si>
  <si>
    <t>DALACIN C</t>
  </si>
  <si>
    <t>300MG CPS DUR 16</t>
  </si>
  <si>
    <t>PREDNISOLON A ANTISEPTIKA</t>
  </si>
  <si>
    <t>16467</t>
  </si>
  <si>
    <t>IMACORT</t>
  </si>
  <si>
    <t>10MG/G+2,5MG/G+5MG/G CRM 20G</t>
  </si>
  <si>
    <t>ZOLPIDEM</t>
  </si>
  <si>
    <t>233360</t>
  </si>
  <si>
    <t>ZOLPIDEM MYLAN</t>
  </si>
  <si>
    <t>10MG TBL FLM 20</t>
  </si>
  <si>
    <t>ESTRIOL</t>
  </si>
  <si>
    <t>186666</t>
  </si>
  <si>
    <t>OVESTIN</t>
  </si>
  <si>
    <t>0,5MG VAG GLB 15</t>
  </si>
  <si>
    <t>201970</t>
  </si>
  <si>
    <t>PAMYCON</t>
  </si>
  <si>
    <t>33000IU/2500IU DRM PLV SOL 1</t>
  </si>
  <si>
    <t>SALBUTAMOL</t>
  </si>
  <si>
    <t>31934</t>
  </si>
  <si>
    <t>VENTOLIN INHALER N</t>
  </si>
  <si>
    <t>100MCG/DÁV INH SUS PSS 200DÁV</t>
  </si>
  <si>
    <t>AMOXICILIN A  INHIBITOR BETA-LAKTAMASY</t>
  </si>
  <si>
    <t>5951</t>
  </si>
  <si>
    <t>AMOKSIKLAV 1 G</t>
  </si>
  <si>
    <t>875MG/125MG TBL FLM 14</t>
  </si>
  <si>
    <t>Jiná</t>
  </si>
  <si>
    <t>*3999</t>
  </si>
  <si>
    <t>Jiný</t>
  </si>
  <si>
    <t>103788</t>
  </si>
  <si>
    <t>216185</t>
  </si>
  <si>
    <t>KLACID SR</t>
  </si>
  <si>
    <t>500MG TBL RET 7</t>
  </si>
  <si>
    <t>TOBRAMYCIN</t>
  </si>
  <si>
    <t>86264</t>
  </si>
  <si>
    <t>TOBREX</t>
  </si>
  <si>
    <t>3MG/ML OPH GTT SOL 1X5ML</t>
  </si>
  <si>
    <t>233366</t>
  </si>
  <si>
    <t>10MG TBL FLM 50</t>
  </si>
  <si>
    <t>48261</t>
  </si>
  <si>
    <t>3300IU/G+250IU/G DRM PLV ADS 1X20G</t>
  </si>
  <si>
    <t>48262</t>
  </si>
  <si>
    <t>3300IU/G+250IU/G DRM PLV ADS 1X5G</t>
  </si>
  <si>
    <t>MUPIROCIN</t>
  </si>
  <si>
    <t>90778</t>
  </si>
  <si>
    <t>BACTROBAN</t>
  </si>
  <si>
    <t>20MG/G UNG 15G</t>
  </si>
  <si>
    <t>237886</t>
  </si>
  <si>
    <t>NORETHISTERON A ESTROGEN</t>
  </si>
  <si>
    <t>46646</t>
  </si>
  <si>
    <t>ACTIVELLE</t>
  </si>
  <si>
    <t>1MG/0,5MG TBL FLM 3X28</t>
  </si>
  <si>
    <t>SEVELAMER</t>
  </si>
  <si>
    <t>215612</t>
  </si>
  <si>
    <t>SEVELAMER CARBONATE HEATON</t>
  </si>
  <si>
    <t>800MG TBL FLM 180</t>
  </si>
  <si>
    <t>TETRYZOLIN, KOMBINACE</t>
  </si>
  <si>
    <t>187418</t>
  </si>
  <si>
    <t>SPERSALLERG</t>
  </si>
  <si>
    <t>0,5MG/ML+0,4MG/ML OPH GTT SOL 10ML</t>
  </si>
  <si>
    <t>ALPRAZOLAM</t>
  </si>
  <si>
    <t>6618</t>
  </si>
  <si>
    <t>NEUROL</t>
  </si>
  <si>
    <t>0,5MG TBL NOB 30</t>
  </si>
  <si>
    <t>AMOXICILIN</t>
  </si>
  <si>
    <t>32558</t>
  </si>
  <si>
    <t>OSPAMOX</t>
  </si>
  <si>
    <t>750MG TBL FLM 14</t>
  </si>
  <si>
    <t>ERDOSTEIN</t>
  </si>
  <si>
    <t>87076</t>
  </si>
  <si>
    <t>ERDOMED</t>
  </si>
  <si>
    <t>300MG CPS DUR 20</t>
  </si>
  <si>
    <t>INOSIN PRANOBEX</t>
  </si>
  <si>
    <t>162748</t>
  </si>
  <si>
    <t>ISOPRINOSINE</t>
  </si>
  <si>
    <t>500MG TBL NOB 100</t>
  </si>
  <si>
    <t>85525</t>
  </si>
  <si>
    <t>AMOKSIKLAV 625 MG</t>
  </si>
  <si>
    <t>500MG/125MG TBL FLM 21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</si>
  <si>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</si>
  <si>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</si>
  <si>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</si>
  <si>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</si>
  <si>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D07BA01 - PREDNISOLON A ANTISEPTIKA</t>
  </si>
  <si>
    <t>R03AC02 - SALBUTAMOL</t>
  </si>
  <si>
    <t>N05CF02 - ZOLPIDEM</t>
  </si>
  <si>
    <t>A10BA02 - METFORMIN</t>
  </si>
  <si>
    <t>N05BA12 - ALPRAZOLAM</t>
  </si>
  <si>
    <t>J01DC02 - CEFUROXIM</t>
  </si>
  <si>
    <t>R01AD09 - MOMETASON</t>
  </si>
  <si>
    <t>J01FA10 - AZITHROMYCIN</t>
  </si>
  <si>
    <t>J01CR02 - AMOXICILIN A  INHIBITOR BETA-LAKTAMASY</t>
  </si>
  <si>
    <t>J02AC01 - FLUKONAZOL</t>
  </si>
  <si>
    <t>J05AX05 - INOSIN PRANOBEX</t>
  </si>
  <si>
    <t>J01CR02</t>
  </si>
  <si>
    <t>J05AX05</t>
  </si>
  <si>
    <t>N05BA12</t>
  </si>
  <si>
    <t>N05CF02</t>
  </si>
  <si>
    <t>R01AD09</t>
  </si>
  <si>
    <t>D07BA01</t>
  </si>
  <si>
    <t>R03AC02</t>
  </si>
  <si>
    <t>A10BA02</t>
  </si>
  <si>
    <t>J01DC02</t>
  </si>
  <si>
    <t>J01FA10</t>
  </si>
  <si>
    <t>J02AC01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</si>
  <si>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</si>
  <si>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</si>
  <si>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</si>
  <si>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</si>
  <si>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</si>
  <si>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</si>
  <si>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</si>
  <si>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</si>
  <si>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</si>
  <si>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</si>
  <si>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sterilnĂ­ odbÄ›rovĂ˝ Flogswab nylon v plastovĂ© tubÄ› bal. Ăˇ 100 ks 552C</t>
  </si>
  <si>
    <t>50115050</t>
  </si>
  <si>
    <t>obvazový materiál (Z502)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</si>
  <si>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</si>
  <si>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</si>
  <si>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</si>
  <si>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</si>
  <si>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</si>
  <si>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</si>
  <si>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</si>
  <si>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</si>
  <si>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</si>
  <si>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</si>
  <si>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</si>
  <si>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</si>
  <si>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</si>
  <si>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</si>
  <si>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ZB771</t>
  </si>
  <si>
    <t>DrĹľĂˇk jehly zĂˇkladnĂ­ 450201</t>
  </si>
  <si>
    <t>ZS199</t>
  </si>
  <si>
    <t>Ĺ krtidlo jednorĂˇzovĂ© bal. Ăˇ 200 ks 95.1006</t>
  </si>
  <si>
    <t>ZN206</t>
  </si>
  <si>
    <t>Lopatka ĂşstnĂ­ dĹ™evÄ›nĂˇ lĂ©kaĹ™skĂˇ sterilnĂ­ 150 x 17 mm bal. Ăˇ 5 x 100 ks 4002/SG/CS/L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</si>
  <si>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</si>
  <si>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</si>
  <si>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</si>
  <si>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</si>
  <si>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</si>
  <si>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ZR471</t>
  </si>
  <si>
    <t>Skalpel jednorĂˇzovĂ˝ prazisa sterilnĂ­ vel. ÄŤepelky 11 bal. Ăˇ 10 ks 11.000.00.511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</si>
  <si>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</si>
  <si>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</si>
  <si>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</si>
  <si>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</si>
  <si>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ZB006</t>
  </si>
  <si>
    <t>TeplomÄ›r digitĂˇlnĂ­ thermovalT/1050 basic 9250023 (9250391)</t>
  </si>
  <si>
    <t>ZB755</t>
  </si>
  <si>
    <t>Zkumavka 1,0 ml K3 edta fialovĂˇ 454034</t>
  </si>
  <si>
    <t>ZB756</t>
  </si>
  <si>
    <t>Zkumavka 3 ml K3 edta fialovĂˇ 454086</t>
  </si>
  <si>
    <t>ZB758</t>
  </si>
  <si>
    <t>Zkumavka 9 ml K3 edta NR 455036</t>
  </si>
  <si>
    <t>ZB761</t>
  </si>
  <si>
    <t>Zkumavka ÄŤervenĂˇ 4 ml 454092</t>
  </si>
  <si>
    <t>ZB759</t>
  </si>
  <si>
    <t>Zkumavka ÄŤervenĂˇ 8 ml gel 455071</t>
  </si>
  <si>
    <t>ZB763</t>
  </si>
  <si>
    <t>Zkumavka ÄŤervenĂˇ 9 ml 455092</t>
  </si>
  <si>
    <t>ZB775</t>
  </si>
  <si>
    <t>Zkumavka koagulace modrĂˇ Quick 4,5 ml modrĂˇ 454329</t>
  </si>
  <si>
    <t>ZB773</t>
  </si>
  <si>
    <t>Zkumavka ĹˇedĂˇ-glykemie 454085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</si>
  <si>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</si>
  <si>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</si>
  <si>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</si>
  <si>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</si>
  <si>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ZI180</t>
  </si>
  <si>
    <t>Zkumavka s mediem + flovakovanĂ˝ tampon eSwab minitip oranĹľovĂ˝ (oko,ucho,krk,nos,dutiny,urogenitĂˇlnĂ­ tra) 491CE.A</t>
  </si>
  <si>
    <t>ZB764</t>
  </si>
  <si>
    <t>Zkumavka zelenĂˇ 4 ml 454051</t>
  </si>
  <si>
    <t>50115065</t>
  </si>
  <si>
    <t>ZPr - vpichovací materiál (Z530)</t>
  </si>
  <si>
    <t>ZA834</t>
  </si>
  <si>
    <t>Jehla injekÄŤnĂ­ 0,7 x 40 mm ÄŤernĂˇ 4660021</t>
  </si>
  <si>
    <t>ZA832</t>
  </si>
  <si>
    <t>Jehla injekÄŤnĂ­ 0,9 x 40 mm ĹľlutĂˇ 4657519</t>
  </si>
  <si>
    <t>ZB769</t>
  </si>
  <si>
    <t>Jehla vakuovĂˇ 206/38 mm ĹľlutĂˇ 450077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</si>
  <si>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</si>
  <si>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</si>
  <si>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</si>
  <si>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</si>
  <si>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</si>
  <si>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</si>
  <si>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</si>
  <si>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</si>
  <si>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</si>
  <si>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</si>
  <si>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</si>
  <si>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</si>
  <si>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</si>
  <si>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ZI759</t>
  </si>
  <si>
    <t>Rukavice vyĹˇetĹ™ovacĂ­ vinyl bez pudru nesterilnĂ­ L Ăˇ 100 ks EFEKTVR04</t>
  </si>
  <si>
    <t>ZB391</t>
  </si>
  <si>
    <t>Rukavice vyĹˇetĹ™ovacĂ­ vinyl CureGuard L bal. Ăˇ 100 ks 4160 COVID 19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</si>
  <si>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</si>
  <si>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</si>
  <si>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</si>
  <si>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</si>
  <si>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</si>
  <si>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</si>
  <si>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DI849</t>
  </si>
  <si>
    <t>Ampliseq made to order</t>
  </si>
  <si>
    <t>DH971</t>
  </si>
  <si>
    <t>AmpliTaq Goldâ„˘ DNA Polymerase with Gold Buffer and MgCl2</t>
  </si>
  <si>
    <t>DI614</t>
  </si>
  <si>
    <t>AS OD, C, 8 RXN, 51-300 genes</t>
  </si>
  <si>
    <t>DI701</t>
  </si>
  <si>
    <t>AS OD, C, 8 RXN, 51-300 GENES EA</t>
  </si>
  <si>
    <t>DA504</t>
  </si>
  <si>
    <t>BDX64 Buffer (BigDye) 2x1,25 ml</t>
  </si>
  <si>
    <t>DG227</t>
  </si>
  <si>
    <t>BENZEN p.a., 1L</t>
  </si>
  <si>
    <t>DH007</t>
  </si>
  <si>
    <t>BigDye XTerminator Purif kit 20ml</t>
  </si>
  <si>
    <t>DE667</t>
  </si>
  <si>
    <t>COLLAGENASE TYPE IA-S</t>
  </si>
  <si>
    <t>DE045</t>
  </si>
  <si>
    <t>Combi PPP Master Mix, 1000 reakcĂ­</t>
  </si>
  <si>
    <t>DH503</t>
  </si>
  <si>
    <t>Cot-1 Human DNA</t>
  </si>
  <si>
    <t>DH498</t>
  </si>
  <si>
    <t>Custom Panel Design</t>
  </si>
  <si>
    <t>DD691</t>
  </si>
  <si>
    <t>CZECANCA panel Target Capture Enrichment for NGS</t>
  </si>
  <si>
    <t>DA656</t>
  </si>
  <si>
    <t>Deoxynucleotide Mix, 10 mM</t>
  </si>
  <si>
    <t>DH088</t>
  </si>
  <si>
    <t>Devyser CFTR core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</si>
  <si>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</si>
  <si>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</si>
  <si>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</si>
  <si>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</si>
  <si>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</si>
  <si>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</si>
  <si>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DG393</t>
  </si>
  <si>
    <t>Ethanol 96%</t>
  </si>
  <si>
    <t>DA211</t>
  </si>
  <si>
    <t>Exonuclease I (Exo I) 4000 u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</si>
  <si>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</si>
  <si>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</si>
  <si>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</si>
  <si>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</si>
  <si>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</si>
  <si>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</si>
  <si>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DI666</t>
  </si>
  <si>
    <t>FRAXA,Lab-G scan PCR kit   25testĹŻ</t>
  </si>
  <si>
    <t>DA996</t>
  </si>
  <si>
    <t>GeneScan 500 LIZ Size Standard</t>
  </si>
  <si>
    <t>DF582</t>
  </si>
  <si>
    <t>GeneScan 600 LIZ Size Standard</t>
  </si>
  <si>
    <t>DA181</t>
  </si>
  <si>
    <t>Hank's balanced salt solution (HBSS), 500 ml</t>
  </si>
  <si>
    <t>DG159</t>
  </si>
  <si>
    <t>HYDROGENUHLIC.DRASELNY P.A.</t>
  </si>
  <si>
    <t>DA982</t>
  </si>
  <si>
    <t>Chromosome Synchro P</t>
  </si>
  <si>
    <t>DG598</t>
  </si>
  <si>
    <t>Illumina MiSeq reagent kit v3 (150 cycles)</t>
  </si>
  <si>
    <t>DI389</t>
  </si>
  <si>
    <t>ION 510/520/530 KIT-CHEF 2R/I 1 KIT</t>
  </si>
  <si>
    <t>DI391</t>
  </si>
  <si>
    <t>ION 530 CHIP KIT 4 PACK EACH</t>
  </si>
  <si>
    <t>DI573</t>
  </si>
  <si>
    <t>ION AMPLISEQ FOR ION CHEF, dl8</t>
  </si>
  <si>
    <t>DG635</t>
  </si>
  <si>
    <t>ION AMPLISEQ LIBRARY KIT 2.0</t>
  </si>
  <si>
    <t>DH920</t>
  </si>
  <si>
    <t>Ion PGMâ„˘ Hi-Qâ„˘ View OT2 Kit</t>
  </si>
  <si>
    <t>DE997</t>
  </si>
  <si>
    <t>KAPA HyperPlus kit - 96 rxn</t>
  </si>
  <si>
    <t>DC487</t>
  </si>
  <si>
    <t>KARYOMAX COLCEMID SOLUTION (CE LABEL)</t>
  </si>
  <si>
    <t>DD659</t>
  </si>
  <si>
    <t>kyselina octovĂˇ p.a.</t>
  </si>
  <si>
    <t>DG229</t>
  </si>
  <si>
    <t>METHANOL P.A.</t>
  </si>
  <si>
    <t>DI728</t>
  </si>
  <si>
    <t>Microarray Slide Backing , 8x60K; 5 Backings</t>
  </si>
  <si>
    <t>DG637</t>
  </si>
  <si>
    <t>MiSeq Reagent Kit v3 (150 cycles)</t>
  </si>
  <si>
    <t>DF412</t>
  </si>
  <si>
    <t>Oligo aCGH Hybridization kit</t>
  </si>
  <si>
    <t>DB136</t>
  </si>
  <si>
    <t>Oligo aCGH ChIP-on-Chip Wash Buffer Kit</t>
  </si>
  <si>
    <t>920003</t>
  </si>
  <si>
    <t>-PBS PUFR 20X KONC,250ML (GEN) 250 ml</t>
  </si>
  <si>
    <t>DE825</t>
  </si>
  <si>
    <t>PCR H2O 15 ml</t>
  </si>
  <si>
    <t>DC341</t>
  </si>
  <si>
    <t>PHYTOHAEMAGLUTININ REAGENT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</si>
  <si>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</si>
  <si>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</si>
  <si>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</si>
  <si>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</si>
  <si>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</si>
  <si>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</si>
  <si>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</si>
  <si>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ProteinĂˇza K 500 mg</t>
  </si>
  <si>
    <t>DC792</t>
  </si>
  <si>
    <t>QIAamp DNA Mini Kit (250), QIAgen</t>
  </si>
  <si>
    <t>500886</t>
  </si>
  <si>
    <t>-Roztok kolchicinu 0,2% (GEN) 100 ml</t>
  </si>
  <si>
    <t>920002</t>
  </si>
  <si>
    <t xml:space="preserve">-ROZTOK VERSENU 1L (GEN) </t>
  </si>
  <si>
    <t>DI906</t>
  </si>
  <si>
    <t>SALSA MLPA  P225,25 reakcĂ­</t>
  </si>
  <si>
    <t>DG939</t>
  </si>
  <si>
    <t>SALSA MLPA EK5 reagent kit- 500 reactions (5x6 vials) - FAM</t>
  </si>
  <si>
    <t>DG414</t>
  </si>
  <si>
    <t>SALSA MLPA kit P046-C1 TSC2 - 50rx</t>
  </si>
  <si>
    <t>DH224</t>
  </si>
  <si>
    <t>SALSA MLPA ME028 Prader Willi/Angelman</t>
  </si>
  <si>
    <t>DG933</t>
  </si>
  <si>
    <t>SALSA MLPA ME030 BWS/RSS probemix â€“ 50 rxn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</si>
  <si>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</si>
  <si>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</si>
  <si>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</si>
  <si>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</si>
  <si>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</si>
  <si>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</si>
  <si>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DG404</t>
  </si>
  <si>
    <t>SALSA MLPA P018-F1 SHOX-50rxn</t>
  </si>
  <si>
    <t>DG295</t>
  </si>
  <si>
    <t>SALSA MLPA P036 Hu Telomere-3 probemix 50rxn</t>
  </si>
  <si>
    <t>DI565</t>
  </si>
  <si>
    <t>SALSA Mlpa P043 APC 25 reakcĂ­</t>
  </si>
  <si>
    <t>DI227</t>
  </si>
  <si>
    <t>SALSA MLPA P045-c1 BRCA/CHEK 2 -50R</t>
  </si>
  <si>
    <t>DH424</t>
  </si>
  <si>
    <t>SALSA MLPA P046-C1 TSC2 -25 r</t>
  </si>
  <si>
    <t>DH770</t>
  </si>
  <si>
    <t>SALSA MLPA P051- Parkinson mix 25 tests</t>
  </si>
  <si>
    <t>DI122</t>
  </si>
  <si>
    <t>SALSA MLPA P056 -C1 TP53 probemix 25 r</t>
  </si>
  <si>
    <t>DI733</t>
  </si>
  <si>
    <t>SALSA MLPA P067 PTCH1 25rxn</t>
  </si>
  <si>
    <t>DI125</t>
  </si>
  <si>
    <t>SALSA MLPA P072 - C1 MSH6  25 r</t>
  </si>
  <si>
    <t>DD359</t>
  </si>
  <si>
    <t>SALSA MLPA P083 CDH1 25 r</t>
  </si>
  <si>
    <t>DI649</t>
  </si>
  <si>
    <t>SALSA MLPA P169 Hirschsprung-1 probemix -25rxn</t>
  </si>
  <si>
    <t>DA292</t>
  </si>
  <si>
    <t>SALSA MLPA P245 Microdel.Syndr.-1 probemix 25rxn</t>
  </si>
  <si>
    <t>DG399</t>
  </si>
  <si>
    <t>SALSA MLPA P250 DiGeorge probemix-25R</t>
  </si>
  <si>
    <t>DA956</t>
  </si>
  <si>
    <t>SALSA MLPA P297 Microdel.Syndr.-2 probemix 25rxn</t>
  </si>
  <si>
    <t>DA811</t>
  </si>
  <si>
    <t>SALSA MLPA P311 CHD probemix - 25 reactions</t>
  </si>
  <si>
    <t>DA810</t>
  </si>
  <si>
    <t>SALSA MLPA P343 Autism-1 probemix - 25 reactions</t>
  </si>
  <si>
    <t>DH638</t>
  </si>
  <si>
    <t>SALSA MLPA probemix P060-SMA 50rxn</t>
  </si>
  <si>
    <t>DG724</t>
  </si>
  <si>
    <t>SALSA MLPA probemix P124-C1 TSC1,25 rxn</t>
  </si>
  <si>
    <t>DI370</t>
  </si>
  <si>
    <t>SALSA MLPA probemix P124-C3 TSC1,25 rxn</t>
  </si>
  <si>
    <t>DI826</t>
  </si>
  <si>
    <t>SALSA MLPA probemix P184-c3 jag1, 25rxn</t>
  </si>
  <si>
    <t>DI978</t>
  </si>
  <si>
    <t>SALSA MLPA probemix P187-B3 Holoprosencephaly,25 reakcĂ­</t>
  </si>
  <si>
    <t>DG930</t>
  </si>
  <si>
    <t>SALSA MS-MLPA probemix ME032-UPD7/UPD14 25rxn</t>
  </si>
  <si>
    <t>DH946</t>
  </si>
  <si>
    <t>Seq CAP Ez accesory kit v 2, 24 r</t>
  </si>
  <si>
    <t>DH947</t>
  </si>
  <si>
    <t>Seq CAP EZ Hybr. and Wash  kit, 24 r</t>
  </si>
  <si>
    <t>DB187</t>
  </si>
  <si>
    <t>Seq Studio cartridge v 2</t>
  </si>
  <si>
    <t>DI393</t>
  </si>
  <si>
    <t>SEQSTUDIO CATHODE BUFFER CONT KIT1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</si>
  <si>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</si>
  <si>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</si>
  <si>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</si>
  <si>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</si>
  <si>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</si>
  <si>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</si>
  <si>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DH502</t>
  </si>
  <si>
    <t>SurePrint G3 CGH ISCA v2 Microarray Kit, 8x60K</t>
  </si>
  <si>
    <t>DG981</t>
  </si>
  <si>
    <t>SureTag DNA labeling kit</t>
  </si>
  <si>
    <t>DI730</t>
  </si>
  <si>
    <t>SureTag DNA Labeling Kit</t>
  </si>
  <si>
    <t>DI726</t>
  </si>
  <si>
    <t>SureTag Purification Columns 50 pcs</t>
  </si>
  <si>
    <t>DI946</t>
  </si>
  <si>
    <t>Telomer Probe 9q - green</t>
  </si>
  <si>
    <t>920006</t>
  </si>
  <si>
    <t xml:space="preserve">-TRYPS/EDTA V HBSS/M 250ml (GEN) </t>
  </si>
  <si>
    <t>DD451</t>
  </si>
  <si>
    <t>UltraPure Glycogen 100 ul</t>
  </si>
  <si>
    <t>DG534</t>
  </si>
  <si>
    <t>Xa Yc dual label  10 tests</t>
  </si>
  <si>
    <t>ZO336</t>
  </si>
  <si>
    <t>DestiÄŤka 96 jamek k analyzĂˇtoru ABI3500 MicroAmp Optical 96 well Reaction Plate bal. Ăˇ 20 ks 4306737</t>
  </si>
  <si>
    <t>ZR711</t>
  </si>
  <si>
    <t>DestiÄŤka PCR Multiply   96/0,3 ml,s polovysokĂ˝m boÄŤnĂ­m okrajem, bal. Ăˇ 25 ks 72.1979.202</t>
  </si>
  <si>
    <t>ZB070</t>
  </si>
  <si>
    <t>Filtr tips 1000ul (1024) 990352</t>
  </si>
  <si>
    <t>ZC528</t>
  </si>
  <si>
    <t>Filtr tips 200ul (1024) 990332</t>
  </si>
  <si>
    <t>ZR847</t>
  </si>
  <si>
    <t>Ĺ piÄŤka pipetovacĂ­  Biosphere SARSTEDT 20 ÎĽl; ÄŤirĂˇ; s filtrem; sterilnĂ­, v boxu; bal. Ăˇ 480 ks 70.1116.210</t>
  </si>
  <si>
    <t>ZE719</t>
  </si>
  <si>
    <t>Ĺ piÄŤka pipetovacĂ­ 0.5-10ul Ăˇ 1000 ks (BUN001P-BP) 5130010</t>
  </si>
  <si>
    <t>ZR712</t>
  </si>
  <si>
    <t>Ĺ piÄŤka pipetovacĂ­ Biosphere 1250 ÎĽl; bezbarvĂˇ; dlouhĂˇ, s filtrem; v boxu, bal. Ăˇ 768 ks 72.1186.210</t>
  </si>
  <si>
    <t>ZR848</t>
  </si>
  <si>
    <t>Ĺ piÄŤka pipetovacĂ­ Biosphere SARSTEDT 1000 ÎĽl; ÄŤirĂˇ; s filtrem; sterilnĂ­, v boxu; bal. Ăˇ 500 ks 70.762.211</t>
  </si>
  <si>
    <t>ZO833</t>
  </si>
  <si>
    <t>Ĺ piÄŤka pipetovacĂ­ Capp Expellplus 1000ul bez filtru FT bal. Ăˇ 768 ks 5130140</t>
  </si>
  <si>
    <t>ZE157</t>
  </si>
  <si>
    <t>Ĺ piÄŤka pipetovacĂ­ epDualfilter Tips 0,1-10 ul M bal. Ăˇ 960 ks 0030077512</t>
  </si>
  <si>
    <t>ZI560</t>
  </si>
  <si>
    <t>Ĺ piÄŤka pipetovacĂ­ ĹľlutĂˇ dlouhĂˇ manĹľeta gilson 1 - 200 ul FLME28063</t>
  </si>
  <si>
    <t>ZB788</t>
  </si>
  <si>
    <t>Ĺ piÄŤka pipetovacĂ­ s filtrem 20 ul bal. Ăˇ 480 ks 96.11190.9.01 (starĂ©.k.ÄŤ. 96.10296.9.01)</t>
  </si>
  <si>
    <t>ZA793</t>
  </si>
  <si>
    <t>Ĺ piÄŤka pipetovacĂ­ s filtrem 200 ul bal. Ăˇ 480 ks (96.9263.9.01) 96.11193.9.01</t>
  </si>
  <si>
    <t>ZG973</t>
  </si>
  <si>
    <t>Ĺ piÄŤka pipetovacĂ­ s filtrem axygen TF-300-R-S, 0,5-10 ul, bal. Ăˇ 10 krabiÄŤek po 96 ks, 30016</t>
  </si>
  <si>
    <t>Ĺ piÄŤky s filtrem filtr tips 1000ul bal. Ăˇ 1024 990352</t>
  </si>
  <si>
    <t>ZL046</t>
  </si>
  <si>
    <t>Microtubes Clear 1.5 ml  bal. Ăˇ 500 ks  5101500</t>
  </si>
  <si>
    <t>ZI004</t>
  </si>
  <si>
    <t>Mikrozkumavka eppendorf 3810X 1,5 ml PCR ÄŤistĂ© s vĂ­ÄŤkem bal. Ăˇ 1000 ks 0030125215</t>
  </si>
  <si>
    <t>ZE908</t>
  </si>
  <si>
    <t>Mikrozkumavka PCR individual Tube Domed Cap 0,2 ml bal. Ăˇ 1000 ks 4Ti-0795</t>
  </si>
  <si>
    <t>ZF245</t>
  </si>
  <si>
    <t>SC Adapter S0101 bal Ăˇ 100 ks S0120-100</t>
  </si>
  <si>
    <t>ZC831</t>
  </si>
  <si>
    <t>Sklo podloĹľnĂ­ mat. okraj bal. Ăˇ 50 ks AA00000112E (2501)</t>
  </si>
  <si>
    <t>ZF248</t>
  </si>
  <si>
    <t>Thin wall clear PCR strip tubes 0,2 ml and flat strip caps 12 tubes / 80 ks (5390) 0788+ 0750/TA/12</t>
  </si>
  <si>
    <t>ZA411</t>
  </si>
  <si>
    <t>GĂˇza pĹ™Ă­Ĺ™ezy 28 cm x 32 cm 17 nitĂ­ 07004</t>
  </si>
  <si>
    <t>ZA557</t>
  </si>
  <si>
    <t>Kompresa gĂˇza 10 x 20 cm/5 ks, 8 vrstev, 17 nitĂ­ sterilnĂ­ 26013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</si>
  <si>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</si>
  <si>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</si>
  <si>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</si>
  <si>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odpad 4 l 15-0004</t>
  </si>
  <si>
    <t>ZH203</t>
  </si>
  <si>
    <t>NĂˇdobka barvĂ­cĂ­ + vloĹľka k nĂˇdobÄ›, pro genetickou laboratoĹ™ 2960 HAVA632499890024</t>
  </si>
  <si>
    <t>ZB931</t>
  </si>
  <si>
    <t>Parafilm M, dĂ©lka 38 m, ĹˇĂ­Ĺ™ka 10 cm 291-0057</t>
  </si>
  <si>
    <t>ZB222</t>
  </si>
  <si>
    <t>Pipeta pasteurova 1 ml sterilnĂ­ (balenĂ­ po 5 ks!) bal. Ăˇ 2000 ks 1501/SG</t>
  </si>
  <si>
    <t>ZG062</t>
  </si>
  <si>
    <t>Pipeta pasteurova Hirsman sklenÄ›nĂˇ 230 mlbal. Ăˇ 1000 ks HIRS9260101</t>
  </si>
  <si>
    <t>ZA813</t>
  </si>
  <si>
    <t>Rotor adapters (10 x 24) elution tubes (1,5 ml) bal. Ăˇ 240 ks 990394</t>
  </si>
  <si>
    <t>ZA789</t>
  </si>
  <si>
    <t>StĹ™Ă­kaÄŤka injekÄŤnĂ­ 2-dĂ­lnĂˇ 2 ml L Inject Solo 4606027V - povoleno pouze pro KNM</t>
  </si>
  <si>
    <t>ZB789</t>
  </si>
  <si>
    <t>VĂ­ÄŤko k mikrotitr.destiÄŤce bal. Ăˇ 100 ks 400921</t>
  </si>
  <si>
    <t>ZC082</t>
  </si>
  <si>
    <t>Zkumavka UH moÄŤovĂˇ bez vĂ­ÄŤka 12 ml FLME25062</t>
  </si>
  <si>
    <t>ZA833</t>
  </si>
  <si>
    <t>Jehla injekÄŤnĂ­ 0,8 x 40 mm zelenĂˇ 4657527</t>
  </si>
  <si>
    <t>ZK475</t>
  </si>
  <si>
    <t>Rukavice operaÄŤnĂ­ latex s pudrem sterilnĂ­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</si>
  <si>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</si>
  <si>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</si>
  <si>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</si>
  <si>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</si>
  <si>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</si>
  <si>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</si>
  <si>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</si>
  <si>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</si>
  <si>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</si>
  <si>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</si>
  <si>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</si>
  <si>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</si>
  <si>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</si>
  <si>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</si>
  <si>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</si>
  <si>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</si>
  <si>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</si>
  <si>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</si>
  <si>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</si>
  <si>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</si>
  <si>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</si>
  <si>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</si>
  <si>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</si>
  <si>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</si>
  <si>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</si>
  <si>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</si>
  <si>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</si>
  <si>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</si>
  <si>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</si>
  <si>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</si>
  <si>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</si>
  <si>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</si>
  <si>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</si>
  <si>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</si>
  <si>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</si>
  <si>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</si>
  <si>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</si>
  <si>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</si>
  <si>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</si>
  <si>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208</t>
  </si>
  <si>
    <t>V</t>
  </si>
  <si>
    <t>09117</t>
  </si>
  <si>
    <t>ODBĚR KRVE ZE ŽÍLY U DÍTĚTĚ DO 10 LET</t>
  </si>
  <si>
    <t>09511</t>
  </si>
  <si>
    <t>MINIMÁLNÍ KONTAKT LÉKAŘE S PACIENTEM</t>
  </si>
  <si>
    <t>09551</t>
  </si>
  <si>
    <t>INFORMACE O VYDÁNÍ ROZHODNUTÍ O UKONČENÍ DOČASNÉ P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</si>
  <si>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</si>
  <si>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</si>
  <si>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</si>
  <si>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</si>
  <si>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</si>
  <si>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</si>
  <si>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</si>
  <si>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</si>
  <si>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</si>
  <si>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</si>
  <si>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</si>
  <si>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</si>
  <si>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</si>
  <si>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</si>
  <si>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</si>
  <si>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</si>
  <si>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</si>
  <si>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</si>
  <si>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</si>
  <si>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Darci AMB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</si>
  <si>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</si>
  <si>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</si>
  <si>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</si>
  <si>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</si>
  <si>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</si>
  <si>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</si>
  <si>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94115</t>
  </si>
  <si>
    <t>IN SITU HYBRIDIZACE LIDSKÉ DNA SE ZNAČENOU SONDOU</t>
  </si>
  <si>
    <t>94193</t>
  </si>
  <si>
    <t>ELEKTROFORÉZA NUKLEOVÝCH KYSELIN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</si>
  <si>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</si>
  <si>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</si>
  <si>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</si>
  <si>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</si>
  <si>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</si>
  <si>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</si>
  <si>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</si>
  <si>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</si>
  <si>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</si>
  <si>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</si>
  <si>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</si>
  <si>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</si>
  <si>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</si>
  <si>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</si>
  <si>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</si>
  <si>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</si>
  <si>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</si>
  <si>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</si>
  <si>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</si>
  <si>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</si>
  <si>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</si>
  <si>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</si>
  <si>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</si>
  <si>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</si>
  <si>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</si>
  <si>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</si>
  <si>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</si>
  <si>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</si>
  <si>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</si>
  <si>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</si>
  <si>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</si>
  <si>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</si>
  <si>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</si>
  <si>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</si>
  <si>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</si>
  <si>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</si>
  <si>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</si>
  <si>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</si>
  <si>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94948</t>
  </si>
  <si>
    <t>(VZP) SIGNÁLNÍ VÝKON - DOVYŠETŘENÍ PACIENTA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</si>
  <si>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</si>
  <si>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</si>
  <si>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</si>
  <si>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</si>
  <si>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</si>
  <si>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</si>
  <si>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</si>
  <si>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</si>
  <si>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</si>
  <si>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</si>
  <si>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</si>
  <si>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</si>
  <si>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</si>
  <si>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</si>
  <si>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</si>
  <si>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</si>
  <si>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</si>
  <si>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Darci LAB</t>
  </si>
  <si>
    <t>94151</t>
  </si>
  <si>
    <t>RUTINNÍ VYŠETŘENÍ CHROMOZOMŮ Z FETÁLNÍ KRVE</t>
  </si>
  <si>
    <t>94994</t>
  </si>
  <si>
    <t>(VZP) MOLEKULÁRNÍ ANALÝZA PRENATÁLNÍ S NÍZKÝM ROZL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</si>
  <si>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</si>
  <si>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</si>
  <si>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</si>
  <si>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</si>
  <si>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</si>
  <si>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</si>
  <si>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</si>
  <si>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</si>
  <si>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</si>
  <si>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</si>
  <si>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</si>
  <si>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</si>
  <si>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</si>
  <si>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</si>
  <si>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50 - KCHIR: Kardiochirurgická klinika</t>
  </si>
  <si>
    <t>02</t>
  </si>
  <si>
    <t>03</t>
  </si>
  <si>
    <t>04</t>
  </si>
  <si>
    <t>08</t>
  </si>
  <si>
    <t>10</t>
  </si>
  <si>
    <t>17</t>
  </si>
  <si>
    <t>18</t>
  </si>
  <si>
    <t>20</t>
  </si>
  <si>
    <t>21</t>
  </si>
  <si>
    <t>26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</si>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</sst>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1.6102212872156048</c:v>
                </c:pt>
                <c:pt idx="1">
                  <c:v>1.7981422478789602</c:v>
                </c:pt>
                <c:pt idx="2">
                  <c:v>1.7324459351986112</c:v>
                </c:pt>
                <c:pt idx="3">
                  <c:v>1.8267395011680969</c:v>
                </c:pt>
                <c:pt idx="4">
                  <c:v>1.8643434500399387</c:v>
                </c:pt>
                <c:pt idx="5">
                  <c:v>1.9454558168182419</c:v>
                </c:pt>
                <c:pt idx="6">
                  <c:v>1.8470597755675067</c:v>
                </c:pt>
                <c:pt idx="7">
                  <c:v>1.7745663876096176</c:v>
                </c:pt>
                <c:pt idx="8">
                  <c:v>1.7377430572277435</c:v>
                </c:pt>
                <c:pt idx="9">
                  <c:v>1.6114630238470378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80" totalsRowShown="0">
  <autoFilter ref="C3:S18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705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0" t="s">
        <v>706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729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1093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1124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1130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1232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1233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1258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8582A0BF-49DE-4C3F-81AE-1E832F2E96E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28</v>
      </c>
      <c r="B5" s="466" t="s">
        <v>505</v>
      </c>
      <c r="C5" s="469">
        <v>18383.790000000005</v>
      </c>
      <c r="D5" s="469">
        <v>78</v>
      </c>
      <c r="E5" s="469">
        <v>15022.300000000005</v>
      </c>
      <c r="F5" s="521">
        <v>0.81714923854112786</v>
      </c>
      <c r="G5" s="469">
        <v>60</v>
      </c>
      <c r="H5" s="521">
        <v>0.76923076923076927</v>
      </c>
      <c r="I5" s="469">
        <v>3361.4900000000002</v>
      </c>
      <c r="J5" s="521">
        <v>0.18285076145887216</v>
      </c>
      <c r="K5" s="469">
        <v>18</v>
      </c>
      <c r="L5" s="521">
        <v>0.23076923076923078</v>
      </c>
      <c r="M5" s="469" t="s">
        <v>68</v>
      </c>
      <c r="N5" s="150"/>
    </row>
    <row r="6" spans="1:14" ht="14.45" customHeight="1" x14ac:dyDescent="0.2">
      <c r="A6" s="465">
        <v>28</v>
      </c>
      <c r="B6" s="466" t="s">
        <v>506</v>
      </c>
      <c r="C6" s="469">
        <v>18383.790000000005</v>
      </c>
      <c r="D6" s="469">
        <v>77</v>
      </c>
      <c r="E6" s="469">
        <v>15022.300000000005</v>
      </c>
      <c r="F6" s="521">
        <v>0.81714923854112786</v>
      </c>
      <c r="G6" s="469">
        <v>59</v>
      </c>
      <c r="H6" s="521">
        <v>0.76623376623376627</v>
      </c>
      <c r="I6" s="469">
        <v>3361.4900000000002</v>
      </c>
      <c r="J6" s="521">
        <v>0.18285076145887216</v>
      </c>
      <c r="K6" s="469">
        <v>18</v>
      </c>
      <c r="L6" s="521">
        <v>0.23376623376623376</v>
      </c>
      <c r="M6" s="469" t="s">
        <v>1</v>
      </c>
      <c r="N6" s="150"/>
    </row>
    <row r="7" spans="1:14" ht="14.45" customHeight="1" x14ac:dyDescent="0.2">
      <c r="A7" s="465">
        <v>28</v>
      </c>
      <c r="B7" s="466" t="s">
        <v>507</v>
      </c>
      <c r="C7" s="469">
        <v>0</v>
      </c>
      <c r="D7" s="469">
        <v>1</v>
      </c>
      <c r="E7" s="469">
        <v>0</v>
      </c>
      <c r="F7" s="521" t="s">
        <v>266</v>
      </c>
      <c r="G7" s="469">
        <v>1</v>
      </c>
      <c r="H7" s="521">
        <v>1</v>
      </c>
      <c r="I7" s="469" t="s">
        <v>266</v>
      </c>
      <c r="J7" s="521" t="s">
        <v>266</v>
      </c>
      <c r="K7" s="469" t="s">
        <v>266</v>
      </c>
      <c r="L7" s="521">
        <v>0</v>
      </c>
      <c r="M7" s="469" t="s">
        <v>1</v>
      </c>
      <c r="N7" s="150"/>
    </row>
    <row r="8" spans="1:14" ht="14.45" customHeight="1" x14ac:dyDescent="0.2">
      <c r="A8" s="465" t="s">
        <v>467</v>
      </c>
      <c r="B8" s="466" t="s">
        <v>3</v>
      </c>
      <c r="C8" s="469">
        <v>18383.790000000005</v>
      </c>
      <c r="D8" s="469">
        <v>78</v>
      </c>
      <c r="E8" s="469">
        <v>15022.300000000005</v>
      </c>
      <c r="F8" s="521">
        <v>0.81714923854112786</v>
      </c>
      <c r="G8" s="469">
        <v>60</v>
      </c>
      <c r="H8" s="521">
        <v>0.76923076923076927</v>
      </c>
      <c r="I8" s="469">
        <v>3361.4900000000002</v>
      </c>
      <c r="J8" s="521">
        <v>0.18285076145887216</v>
      </c>
      <c r="K8" s="469">
        <v>18</v>
      </c>
      <c r="L8" s="521">
        <v>0.23076923076923078</v>
      </c>
      <c r="M8" s="469" t="s">
        <v>471</v>
      </c>
      <c r="N8" s="150"/>
    </row>
    <row r="10" spans="1:14" ht="14.45" customHeight="1" x14ac:dyDescent="0.2">
      <c r="A10" s="465">
        <v>28</v>
      </c>
      <c r="B10" s="466" t="s">
        <v>505</v>
      </c>
      <c r="C10" s="469" t="s">
        <v>266</v>
      </c>
      <c r="D10" s="469" t="s">
        <v>266</v>
      </c>
      <c r="E10" s="469" t="s">
        <v>266</v>
      </c>
      <c r="F10" s="521" t="s">
        <v>266</v>
      </c>
      <c r="G10" s="469" t="s">
        <v>266</v>
      </c>
      <c r="H10" s="521" t="s">
        <v>266</v>
      </c>
      <c r="I10" s="469" t="s">
        <v>266</v>
      </c>
      <c r="J10" s="521" t="s">
        <v>266</v>
      </c>
      <c r="K10" s="469" t="s">
        <v>266</v>
      </c>
      <c r="L10" s="521" t="s">
        <v>266</v>
      </c>
      <c r="M10" s="469" t="s">
        <v>68</v>
      </c>
      <c r="N10" s="150"/>
    </row>
    <row r="11" spans="1:14" ht="14.45" customHeight="1" x14ac:dyDescent="0.2">
      <c r="A11" s="465" t="s">
        <v>508</v>
      </c>
      <c r="B11" s="466" t="s">
        <v>506</v>
      </c>
      <c r="C11" s="469">
        <v>18383.790000000005</v>
      </c>
      <c r="D11" s="469">
        <v>77</v>
      </c>
      <c r="E11" s="469">
        <v>15022.300000000005</v>
      </c>
      <c r="F11" s="521">
        <v>0.81714923854112786</v>
      </c>
      <c r="G11" s="469">
        <v>59</v>
      </c>
      <c r="H11" s="521">
        <v>0.76623376623376627</v>
      </c>
      <c r="I11" s="469">
        <v>3361.4900000000002</v>
      </c>
      <c r="J11" s="521">
        <v>0.18285076145887216</v>
      </c>
      <c r="K11" s="469">
        <v>18</v>
      </c>
      <c r="L11" s="521">
        <v>0.23376623376623376</v>
      </c>
      <c r="M11" s="469" t="s">
        <v>1</v>
      </c>
      <c r="N11" s="150"/>
    </row>
    <row r="12" spans="1:14" ht="14.45" customHeight="1" x14ac:dyDescent="0.2">
      <c r="A12" s="465" t="s">
        <v>508</v>
      </c>
      <c r="B12" s="466" t="s">
        <v>507</v>
      </c>
      <c r="C12" s="469">
        <v>0</v>
      </c>
      <c r="D12" s="469">
        <v>1</v>
      </c>
      <c r="E12" s="469">
        <v>0</v>
      </c>
      <c r="F12" s="521" t="s">
        <v>266</v>
      </c>
      <c r="G12" s="469">
        <v>1</v>
      </c>
      <c r="H12" s="521">
        <v>1</v>
      </c>
      <c r="I12" s="469" t="s">
        <v>266</v>
      </c>
      <c r="J12" s="521" t="s">
        <v>266</v>
      </c>
      <c r="K12" s="469" t="s">
        <v>266</v>
      </c>
      <c r="L12" s="521">
        <v>0</v>
      </c>
      <c r="M12" s="469" t="s">
        <v>1</v>
      </c>
      <c r="N12" s="150"/>
    </row>
    <row r="13" spans="1:14" ht="14.45" customHeight="1" x14ac:dyDescent="0.2">
      <c r="A13" s="465" t="s">
        <v>508</v>
      </c>
      <c r="B13" s="466" t="s">
        <v>509</v>
      </c>
      <c r="C13" s="469">
        <v>18383.790000000005</v>
      </c>
      <c r="D13" s="469">
        <v>78</v>
      </c>
      <c r="E13" s="469">
        <v>15022.300000000005</v>
      </c>
      <c r="F13" s="521">
        <v>0.81714923854112786</v>
      </c>
      <c r="G13" s="469">
        <v>60</v>
      </c>
      <c r="H13" s="521">
        <v>0.76923076923076927</v>
      </c>
      <c r="I13" s="469">
        <v>3361.4900000000002</v>
      </c>
      <c r="J13" s="521">
        <v>0.18285076145887216</v>
      </c>
      <c r="K13" s="469">
        <v>18</v>
      </c>
      <c r="L13" s="521">
        <v>0.23076923076923078</v>
      </c>
      <c r="M13" s="469" t="s">
        <v>475</v>
      </c>
      <c r="N13" s="150"/>
    </row>
    <row r="14" spans="1:14" ht="14.45" customHeight="1" x14ac:dyDescent="0.2">
      <c r="A14" s="465" t="s">
        <v>266</v>
      </c>
      <c r="B14" s="466" t="s">
        <v>266</v>
      </c>
      <c r="C14" s="469" t="s">
        <v>266</v>
      </c>
      <c r="D14" s="469" t="s">
        <v>266</v>
      </c>
      <c r="E14" s="469" t="s">
        <v>266</v>
      </c>
      <c r="F14" s="521" t="s">
        <v>266</v>
      </c>
      <c r="G14" s="469" t="s">
        <v>266</v>
      </c>
      <c r="H14" s="521" t="s">
        <v>266</v>
      </c>
      <c r="I14" s="469" t="s">
        <v>266</v>
      </c>
      <c r="J14" s="521" t="s">
        <v>266</v>
      </c>
      <c r="K14" s="469" t="s">
        <v>266</v>
      </c>
      <c r="L14" s="521" t="s">
        <v>266</v>
      </c>
      <c r="M14" s="469" t="s">
        <v>476</v>
      </c>
      <c r="N14" s="150"/>
    </row>
    <row r="15" spans="1:14" ht="14.45" customHeight="1" x14ac:dyDescent="0.2">
      <c r="A15" s="465" t="s">
        <v>467</v>
      </c>
      <c r="B15" s="466" t="s">
        <v>510</v>
      </c>
      <c r="C15" s="469">
        <v>18383.790000000005</v>
      </c>
      <c r="D15" s="469">
        <v>78</v>
      </c>
      <c r="E15" s="469">
        <v>15022.300000000005</v>
      </c>
      <c r="F15" s="521">
        <v>0.81714923854112786</v>
      </c>
      <c r="G15" s="469">
        <v>60</v>
      </c>
      <c r="H15" s="521">
        <v>0.76923076923076927</v>
      </c>
      <c r="I15" s="469">
        <v>3361.4900000000002</v>
      </c>
      <c r="J15" s="521">
        <v>0.18285076145887216</v>
      </c>
      <c r="K15" s="469">
        <v>18</v>
      </c>
      <c r="L15" s="521">
        <v>0.23076923076923078</v>
      </c>
      <c r="M15" s="469" t="s">
        <v>471</v>
      </c>
      <c r="N15" s="150"/>
    </row>
    <row r="16" spans="1:14" ht="14.45" customHeight="1" x14ac:dyDescent="0.2">
      <c r="A16" s="522" t="s">
        <v>239</v>
      </c>
    </row>
    <row r="17" spans="1:1" ht="14.45" customHeight="1" x14ac:dyDescent="0.2">
      <c r="A17" s="523" t="s">
        <v>511</v>
      </c>
    </row>
    <row r="18" spans="1:1" ht="14.45" customHeight="1" x14ac:dyDescent="0.2">
      <c r="A18" s="522" t="s">
        <v>512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DFF69B67-A9B1-40B6-AEE8-084C8B55F7D5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7"/>
      <c r="D4" s="498" t="s">
        <v>20</v>
      </c>
      <c r="E4" s="527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24" t="s">
        <v>513</v>
      </c>
      <c r="B5" s="515">
        <v>2082.2800000000002</v>
      </c>
      <c r="C5" s="477">
        <v>1</v>
      </c>
      <c r="D5" s="528">
        <v>11</v>
      </c>
      <c r="E5" s="531" t="s">
        <v>513</v>
      </c>
      <c r="F5" s="515">
        <v>62.04</v>
      </c>
      <c r="G5" s="503">
        <v>2.9794263979868219E-2</v>
      </c>
      <c r="H5" s="481">
        <v>4</v>
      </c>
      <c r="I5" s="504">
        <v>0.36363636363636365</v>
      </c>
      <c r="J5" s="534">
        <v>2020.2400000000002</v>
      </c>
      <c r="K5" s="503">
        <v>0.97020573602013183</v>
      </c>
      <c r="L5" s="481">
        <v>7</v>
      </c>
      <c r="M5" s="504">
        <v>0.63636363636363635</v>
      </c>
    </row>
    <row r="6" spans="1:13" ht="14.45" customHeight="1" x14ac:dyDescent="0.2">
      <c r="A6" s="525" t="s">
        <v>514</v>
      </c>
      <c r="B6" s="516">
        <v>385.88</v>
      </c>
      <c r="C6" s="484">
        <v>1</v>
      </c>
      <c r="D6" s="529">
        <v>4</v>
      </c>
      <c r="E6" s="532" t="s">
        <v>514</v>
      </c>
      <c r="F6" s="516">
        <v>227.68</v>
      </c>
      <c r="G6" s="505">
        <v>0.59002798797553646</v>
      </c>
      <c r="H6" s="488">
        <v>3</v>
      </c>
      <c r="I6" s="506">
        <v>0.75</v>
      </c>
      <c r="J6" s="535">
        <v>158.19999999999999</v>
      </c>
      <c r="K6" s="505">
        <v>0.40997201202446354</v>
      </c>
      <c r="L6" s="488">
        <v>1</v>
      </c>
      <c r="M6" s="506">
        <v>0.25</v>
      </c>
    </row>
    <row r="7" spans="1:13" ht="14.45" customHeight="1" x14ac:dyDescent="0.2">
      <c r="A7" s="525" t="s">
        <v>515</v>
      </c>
      <c r="B7" s="516">
        <v>6210.3100000000013</v>
      </c>
      <c r="C7" s="484">
        <v>1</v>
      </c>
      <c r="D7" s="529">
        <v>6</v>
      </c>
      <c r="E7" s="532" t="s">
        <v>515</v>
      </c>
      <c r="F7" s="516">
        <v>6108.5400000000009</v>
      </c>
      <c r="G7" s="505">
        <v>0.98361273430794915</v>
      </c>
      <c r="H7" s="488">
        <v>5</v>
      </c>
      <c r="I7" s="506">
        <v>0.83333333333333337</v>
      </c>
      <c r="J7" s="535">
        <v>101.77000000000001</v>
      </c>
      <c r="K7" s="505">
        <v>1.6387265692050797E-2</v>
      </c>
      <c r="L7" s="488">
        <v>1</v>
      </c>
      <c r="M7" s="506">
        <v>0.16666666666666666</v>
      </c>
    </row>
    <row r="8" spans="1:13" ht="14.45" customHeight="1" x14ac:dyDescent="0.2">
      <c r="A8" s="525" t="s">
        <v>516</v>
      </c>
      <c r="B8" s="516">
        <v>324.25</v>
      </c>
      <c r="C8" s="484">
        <v>1</v>
      </c>
      <c r="D8" s="529">
        <v>5</v>
      </c>
      <c r="E8" s="532" t="s">
        <v>516</v>
      </c>
      <c r="F8" s="516">
        <v>167.58</v>
      </c>
      <c r="G8" s="505">
        <v>0.51682343870470315</v>
      </c>
      <c r="H8" s="488">
        <v>3</v>
      </c>
      <c r="I8" s="506">
        <v>0.6</v>
      </c>
      <c r="J8" s="535">
        <v>156.67000000000002</v>
      </c>
      <c r="K8" s="505">
        <v>0.4831765612952969</v>
      </c>
      <c r="L8" s="488">
        <v>2</v>
      </c>
      <c r="M8" s="506">
        <v>0.4</v>
      </c>
    </row>
    <row r="9" spans="1:13" ht="14.45" customHeight="1" x14ac:dyDescent="0.2">
      <c r="A9" s="525" t="s">
        <v>517</v>
      </c>
      <c r="B9" s="516">
        <v>60.39</v>
      </c>
      <c r="C9" s="484">
        <v>1</v>
      </c>
      <c r="D9" s="529">
        <v>1</v>
      </c>
      <c r="E9" s="532" t="s">
        <v>517</v>
      </c>
      <c r="F9" s="516"/>
      <c r="G9" s="505">
        <v>0</v>
      </c>
      <c r="H9" s="488"/>
      <c r="I9" s="506">
        <v>0</v>
      </c>
      <c r="J9" s="535">
        <v>60.39</v>
      </c>
      <c r="K9" s="505">
        <v>1</v>
      </c>
      <c r="L9" s="488">
        <v>1</v>
      </c>
      <c r="M9" s="506">
        <v>1</v>
      </c>
    </row>
    <row r="10" spans="1:13" ht="14.45" customHeight="1" x14ac:dyDescent="0.2">
      <c r="A10" s="525" t="s">
        <v>518</v>
      </c>
      <c r="B10" s="516">
        <v>933.91000000000008</v>
      </c>
      <c r="C10" s="484">
        <v>1</v>
      </c>
      <c r="D10" s="529">
        <v>8</v>
      </c>
      <c r="E10" s="532" t="s">
        <v>518</v>
      </c>
      <c r="F10" s="516">
        <v>466.47</v>
      </c>
      <c r="G10" s="505">
        <v>0.49948067800965829</v>
      </c>
      <c r="H10" s="488">
        <v>5</v>
      </c>
      <c r="I10" s="506">
        <v>0.625</v>
      </c>
      <c r="J10" s="535">
        <v>467.44000000000005</v>
      </c>
      <c r="K10" s="505">
        <v>0.50051932199034166</v>
      </c>
      <c r="L10" s="488">
        <v>3</v>
      </c>
      <c r="M10" s="506">
        <v>0.375</v>
      </c>
    </row>
    <row r="11" spans="1:13" ht="14.45" customHeight="1" x14ac:dyDescent="0.2">
      <c r="A11" s="525" t="s">
        <v>519</v>
      </c>
      <c r="B11" s="516">
        <v>8274.65</v>
      </c>
      <c r="C11" s="484">
        <v>1</v>
      </c>
      <c r="D11" s="529">
        <v>42</v>
      </c>
      <c r="E11" s="532" t="s">
        <v>519</v>
      </c>
      <c r="F11" s="516">
        <v>7877.869999999999</v>
      </c>
      <c r="G11" s="505">
        <v>0.95204872713649513</v>
      </c>
      <c r="H11" s="488">
        <v>39</v>
      </c>
      <c r="I11" s="506">
        <v>0.9285714285714286</v>
      </c>
      <c r="J11" s="535">
        <v>396.78</v>
      </c>
      <c r="K11" s="505">
        <v>4.7951272863504799E-2</v>
      </c>
      <c r="L11" s="488">
        <v>3</v>
      </c>
      <c r="M11" s="506">
        <v>7.1428571428571425E-2</v>
      </c>
    </row>
    <row r="12" spans="1:13" ht="14.45" customHeight="1" thickBot="1" x14ac:dyDescent="0.25">
      <c r="A12" s="526" t="s">
        <v>520</v>
      </c>
      <c r="B12" s="517">
        <v>112.12</v>
      </c>
      <c r="C12" s="491">
        <v>1</v>
      </c>
      <c r="D12" s="530">
        <v>1</v>
      </c>
      <c r="E12" s="533" t="s">
        <v>520</v>
      </c>
      <c r="F12" s="517">
        <v>112.12</v>
      </c>
      <c r="G12" s="507">
        <v>1</v>
      </c>
      <c r="H12" s="495">
        <v>1</v>
      </c>
      <c r="I12" s="508">
        <v>1</v>
      </c>
      <c r="J12" s="536"/>
      <c r="K12" s="507">
        <v>0</v>
      </c>
      <c r="L12" s="495"/>
      <c r="M12" s="508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8D87352-EC71-4ACA-A00D-1A946E92B21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18383.790000000005</v>
      </c>
      <c r="N3" s="66">
        <f>SUBTOTAL(9,N7:N1048576)</f>
        <v>141</v>
      </c>
      <c r="O3" s="66">
        <f>SUBTOTAL(9,O7:O1048576)</f>
        <v>78</v>
      </c>
      <c r="P3" s="66">
        <f>SUBTOTAL(9,P7:P1048576)</f>
        <v>15022.300000000001</v>
      </c>
      <c r="Q3" s="67">
        <f>IF(M3=0,0,P3/M3)</f>
        <v>0.81714923854112764</v>
      </c>
      <c r="R3" s="66">
        <f>SUBTOTAL(9,R7:R1048576)</f>
        <v>116</v>
      </c>
      <c r="S3" s="67">
        <f>IF(N3=0,0,R3/N3)</f>
        <v>0.82269503546099287</v>
      </c>
      <c r="T3" s="66">
        <f>SUBTOTAL(9,T7:T1048576)</f>
        <v>60</v>
      </c>
      <c r="U3" s="68">
        <f>IF(O3=0,0,T3/O3)</f>
        <v>0.76923076923076927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147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5" customHeight="1" x14ac:dyDescent="0.2">
      <c r="A7" s="542">
        <v>28</v>
      </c>
      <c r="B7" s="543" t="s">
        <v>505</v>
      </c>
      <c r="C7" s="543" t="s">
        <v>508</v>
      </c>
      <c r="D7" s="544" t="s">
        <v>703</v>
      </c>
      <c r="E7" s="545" t="s">
        <v>517</v>
      </c>
      <c r="F7" s="543" t="s">
        <v>506</v>
      </c>
      <c r="G7" s="543" t="s">
        <v>521</v>
      </c>
      <c r="H7" s="543" t="s">
        <v>266</v>
      </c>
      <c r="I7" s="543" t="s">
        <v>522</v>
      </c>
      <c r="J7" s="543" t="s">
        <v>523</v>
      </c>
      <c r="K7" s="543" t="s">
        <v>524</v>
      </c>
      <c r="L7" s="546">
        <v>60.39</v>
      </c>
      <c r="M7" s="546">
        <v>60.39</v>
      </c>
      <c r="N7" s="543">
        <v>1</v>
      </c>
      <c r="O7" s="547">
        <v>1</v>
      </c>
      <c r="P7" s="546"/>
      <c r="Q7" s="548">
        <v>0</v>
      </c>
      <c r="R7" s="543"/>
      <c r="S7" s="548">
        <v>0</v>
      </c>
      <c r="T7" s="547"/>
      <c r="U7" s="122">
        <v>0</v>
      </c>
    </row>
    <row r="8" spans="1:21" ht="14.45" customHeight="1" x14ac:dyDescent="0.2">
      <c r="A8" s="483">
        <v>28</v>
      </c>
      <c r="B8" s="484" t="s">
        <v>505</v>
      </c>
      <c r="C8" s="484" t="s">
        <v>508</v>
      </c>
      <c r="D8" s="549" t="s">
        <v>703</v>
      </c>
      <c r="E8" s="550" t="s">
        <v>519</v>
      </c>
      <c r="F8" s="484" t="s">
        <v>506</v>
      </c>
      <c r="G8" s="484" t="s">
        <v>525</v>
      </c>
      <c r="H8" s="484" t="s">
        <v>266</v>
      </c>
      <c r="I8" s="484" t="s">
        <v>526</v>
      </c>
      <c r="J8" s="484" t="s">
        <v>527</v>
      </c>
      <c r="K8" s="484" t="s">
        <v>528</v>
      </c>
      <c r="L8" s="485">
        <v>0</v>
      </c>
      <c r="M8" s="485">
        <v>0</v>
      </c>
      <c r="N8" s="484">
        <v>1</v>
      </c>
      <c r="O8" s="551">
        <v>1</v>
      </c>
      <c r="P8" s="485">
        <v>0</v>
      </c>
      <c r="Q8" s="505"/>
      <c r="R8" s="484">
        <v>1</v>
      </c>
      <c r="S8" s="505">
        <v>1</v>
      </c>
      <c r="T8" s="551">
        <v>1</v>
      </c>
      <c r="U8" s="506">
        <v>1</v>
      </c>
    </row>
    <row r="9" spans="1:21" ht="14.45" customHeight="1" x14ac:dyDescent="0.2">
      <c r="A9" s="483">
        <v>28</v>
      </c>
      <c r="B9" s="484" t="s">
        <v>505</v>
      </c>
      <c r="C9" s="484" t="s">
        <v>508</v>
      </c>
      <c r="D9" s="549" t="s">
        <v>703</v>
      </c>
      <c r="E9" s="550" t="s">
        <v>519</v>
      </c>
      <c r="F9" s="484" t="s">
        <v>506</v>
      </c>
      <c r="G9" s="484" t="s">
        <v>529</v>
      </c>
      <c r="H9" s="484" t="s">
        <v>704</v>
      </c>
      <c r="I9" s="484" t="s">
        <v>530</v>
      </c>
      <c r="J9" s="484" t="s">
        <v>531</v>
      </c>
      <c r="K9" s="484" t="s">
        <v>532</v>
      </c>
      <c r="L9" s="485">
        <v>56.06</v>
      </c>
      <c r="M9" s="485">
        <v>112.12</v>
      </c>
      <c r="N9" s="484">
        <v>2</v>
      </c>
      <c r="O9" s="551">
        <v>1</v>
      </c>
      <c r="P9" s="485">
        <v>112.12</v>
      </c>
      <c r="Q9" s="505">
        <v>1</v>
      </c>
      <c r="R9" s="484">
        <v>2</v>
      </c>
      <c r="S9" s="505">
        <v>1</v>
      </c>
      <c r="T9" s="551">
        <v>1</v>
      </c>
      <c r="U9" s="506">
        <v>1</v>
      </c>
    </row>
    <row r="10" spans="1:21" ht="14.45" customHeight="1" x14ac:dyDescent="0.2">
      <c r="A10" s="483">
        <v>28</v>
      </c>
      <c r="B10" s="484" t="s">
        <v>505</v>
      </c>
      <c r="C10" s="484" t="s">
        <v>508</v>
      </c>
      <c r="D10" s="549" t="s">
        <v>703</v>
      </c>
      <c r="E10" s="550" t="s">
        <v>519</v>
      </c>
      <c r="F10" s="484" t="s">
        <v>506</v>
      </c>
      <c r="G10" s="484" t="s">
        <v>533</v>
      </c>
      <c r="H10" s="484" t="s">
        <v>266</v>
      </c>
      <c r="I10" s="484" t="s">
        <v>534</v>
      </c>
      <c r="J10" s="484" t="s">
        <v>535</v>
      </c>
      <c r="K10" s="484" t="s">
        <v>536</v>
      </c>
      <c r="L10" s="485">
        <v>168.77</v>
      </c>
      <c r="M10" s="485">
        <v>168.77</v>
      </c>
      <c r="N10" s="484">
        <v>1</v>
      </c>
      <c r="O10" s="551">
        <v>1</v>
      </c>
      <c r="P10" s="485">
        <v>168.77</v>
      </c>
      <c r="Q10" s="505">
        <v>1</v>
      </c>
      <c r="R10" s="484">
        <v>1</v>
      </c>
      <c r="S10" s="505">
        <v>1</v>
      </c>
      <c r="T10" s="551">
        <v>1</v>
      </c>
      <c r="U10" s="506">
        <v>1</v>
      </c>
    </row>
    <row r="11" spans="1:21" ht="14.45" customHeight="1" x14ac:dyDescent="0.2">
      <c r="A11" s="483">
        <v>28</v>
      </c>
      <c r="B11" s="484" t="s">
        <v>505</v>
      </c>
      <c r="C11" s="484" t="s">
        <v>508</v>
      </c>
      <c r="D11" s="549" t="s">
        <v>703</v>
      </c>
      <c r="E11" s="550" t="s">
        <v>519</v>
      </c>
      <c r="F11" s="484" t="s">
        <v>506</v>
      </c>
      <c r="G11" s="484" t="s">
        <v>537</v>
      </c>
      <c r="H11" s="484" t="s">
        <v>704</v>
      </c>
      <c r="I11" s="484" t="s">
        <v>538</v>
      </c>
      <c r="J11" s="484" t="s">
        <v>539</v>
      </c>
      <c r="K11" s="484" t="s">
        <v>540</v>
      </c>
      <c r="L11" s="485">
        <v>168.41</v>
      </c>
      <c r="M11" s="485">
        <v>336.82</v>
      </c>
      <c r="N11" s="484">
        <v>2</v>
      </c>
      <c r="O11" s="551">
        <v>0.5</v>
      </c>
      <c r="P11" s="485">
        <v>336.82</v>
      </c>
      <c r="Q11" s="505">
        <v>1</v>
      </c>
      <c r="R11" s="484">
        <v>2</v>
      </c>
      <c r="S11" s="505">
        <v>1</v>
      </c>
      <c r="T11" s="551">
        <v>0.5</v>
      </c>
      <c r="U11" s="506">
        <v>1</v>
      </c>
    </row>
    <row r="12" spans="1:21" ht="14.45" customHeight="1" x14ac:dyDescent="0.2">
      <c r="A12" s="483">
        <v>28</v>
      </c>
      <c r="B12" s="484" t="s">
        <v>505</v>
      </c>
      <c r="C12" s="484" t="s">
        <v>508</v>
      </c>
      <c r="D12" s="549" t="s">
        <v>703</v>
      </c>
      <c r="E12" s="550" t="s">
        <v>519</v>
      </c>
      <c r="F12" s="484" t="s">
        <v>506</v>
      </c>
      <c r="G12" s="484" t="s">
        <v>541</v>
      </c>
      <c r="H12" s="484" t="s">
        <v>266</v>
      </c>
      <c r="I12" s="484" t="s">
        <v>542</v>
      </c>
      <c r="J12" s="484" t="s">
        <v>543</v>
      </c>
      <c r="K12" s="484" t="s">
        <v>544</v>
      </c>
      <c r="L12" s="485">
        <v>147.85</v>
      </c>
      <c r="M12" s="485">
        <v>147.85</v>
      </c>
      <c r="N12" s="484">
        <v>1</v>
      </c>
      <c r="O12" s="551">
        <v>1</v>
      </c>
      <c r="P12" s="485">
        <v>147.85</v>
      </c>
      <c r="Q12" s="505">
        <v>1</v>
      </c>
      <c r="R12" s="484">
        <v>1</v>
      </c>
      <c r="S12" s="505">
        <v>1</v>
      </c>
      <c r="T12" s="551">
        <v>1</v>
      </c>
      <c r="U12" s="506">
        <v>1</v>
      </c>
    </row>
    <row r="13" spans="1:21" ht="14.45" customHeight="1" x14ac:dyDescent="0.2">
      <c r="A13" s="483">
        <v>28</v>
      </c>
      <c r="B13" s="484" t="s">
        <v>505</v>
      </c>
      <c r="C13" s="484" t="s">
        <v>508</v>
      </c>
      <c r="D13" s="549" t="s">
        <v>703</v>
      </c>
      <c r="E13" s="550" t="s">
        <v>519</v>
      </c>
      <c r="F13" s="484" t="s">
        <v>506</v>
      </c>
      <c r="G13" s="484" t="s">
        <v>545</v>
      </c>
      <c r="H13" s="484" t="s">
        <v>266</v>
      </c>
      <c r="I13" s="484" t="s">
        <v>546</v>
      </c>
      <c r="J13" s="484" t="s">
        <v>547</v>
      </c>
      <c r="K13" s="484" t="s">
        <v>548</v>
      </c>
      <c r="L13" s="485">
        <v>52.87</v>
      </c>
      <c r="M13" s="485">
        <v>52.87</v>
      </c>
      <c r="N13" s="484">
        <v>1</v>
      </c>
      <c r="O13" s="551">
        <v>0.5</v>
      </c>
      <c r="P13" s="485">
        <v>52.87</v>
      </c>
      <c r="Q13" s="505">
        <v>1</v>
      </c>
      <c r="R13" s="484">
        <v>1</v>
      </c>
      <c r="S13" s="505">
        <v>1</v>
      </c>
      <c r="T13" s="551">
        <v>0.5</v>
      </c>
      <c r="U13" s="506">
        <v>1</v>
      </c>
    </row>
    <row r="14" spans="1:21" ht="14.45" customHeight="1" x14ac:dyDescent="0.2">
      <c r="A14" s="483">
        <v>28</v>
      </c>
      <c r="B14" s="484" t="s">
        <v>505</v>
      </c>
      <c r="C14" s="484" t="s">
        <v>508</v>
      </c>
      <c r="D14" s="549" t="s">
        <v>703</v>
      </c>
      <c r="E14" s="550" t="s">
        <v>519</v>
      </c>
      <c r="F14" s="484" t="s">
        <v>506</v>
      </c>
      <c r="G14" s="484" t="s">
        <v>545</v>
      </c>
      <c r="H14" s="484" t="s">
        <v>266</v>
      </c>
      <c r="I14" s="484" t="s">
        <v>549</v>
      </c>
      <c r="J14" s="484" t="s">
        <v>550</v>
      </c>
      <c r="K14" s="484" t="s">
        <v>551</v>
      </c>
      <c r="L14" s="485">
        <v>58.74</v>
      </c>
      <c r="M14" s="485">
        <v>352.44</v>
      </c>
      <c r="N14" s="484">
        <v>6</v>
      </c>
      <c r="O14" s="551">
        <v>3</v>
      </c>
      <c r="P14" s="485">
        <v>352.44</v>
      </c>
      <c r="Q14" s="505">
        <v>1</v>
      </c>
      <c r="R14" s="484">
        <v>6</v>
      </c>
      <c r="S14" s="505">
        <v>1</v>
      </c>
      <c r="T14" s="551">
        <v>3</v>
      </c>
      <c r="U14" s="506">
        <v>1</v>
      </c>
    </row>
    <row r="15" spans="1:21" ht="14.45" customHeight="1" x14ac:dyDescent="0.2">
      <c r="A15" s="483">
        <v>28</v>
      </c>
      <c r="B15" s="484" t="s">
        <v>505</v>
      </c>
      <c r="C15" s="484" t="s">
        <v>508</v>
      </c>
      <c r="D15" s="549" t="s">
        <v>703</v>
      </c>
      <c r="E15" s="550" t="s">
        <v>519</v>
      </c>
      <c r="F15" s="484" t="s">
        <v>506</v>
      </c>
      <c r="G15" s="484" t="s">
        <v>545</v>
      </c>
      <c r="H15" s="484" t="s">
        <v>266</v>
      </c>
      <c r="I15" s="484" t="s">
        <v>552</v>
      </c>
      <c r="J15" s="484" t="s">
        <v>547</v>
      </c>
      <c r="K15" s="484" t="s">
        <v>548</v>
      </c>
      <c r="L15" s="485">
        <v>52.87</v>
      </c>
      <c r="M15" s="485">
        <v>52.87</v>
      </c>
      <c r="N15" s="484">
        <v>1</v>
      </c>
      <c r="O15" s="551">
        <v>1</v>
      </c>
      <c r="P15" s="485">
        <v>52.87</v>
      </c>
      <c r="Q15" s="505">
        <v>1</v>
      </c>
      <c r="R15" s="484">
        <v>1</v>
      </c>
      <c r="S15" s="505">
        <v>1</v>
      </c>
      <c r="T15" s="551">
        <v>1</v>
      </c>
      <c r="U15" s="506">
        <v>1</v>
      </c>
    </row>
    <row r="16" spans="1:21" ht="14.45" customHeight="1" x14ac:dyDescent="0.2">
      <c r="A16" s="483">
        <v>28</v>
      </c>
      <c r="B16" s="484" t="s">
        <v>505</v>
      </c>
      <c r="C16" s="484" t="s">
        <v>508</v>
      </c>
      <c r="D16" s="549" t="s">
        <v>703</v>
      </c>
      <c r="E16" s="550" t="s">
        <v>519</v>
      </c>
      <c r="F16" s="484" t="s">
        <v>506</v>
      </c>
      <c r="G16" s="484" t="s">
        <v>553</v>
      </c>
      <c r="H16" s="484" t="s">
        <v>266</v>
      </c>
      <c r="I16" s="484" t="s">
        <v>554</v>
      </c>
      <c r="J16" s="484" t="s">
        <v>555</v>
      </c>
      <c r="K16" s="484" t="s">
        <v>556</v>
      </c>
      <c r="L16" s="485">
        <v>273.33</v>
      </c>
      <c r="M16" s="485">
        <v>273.33</v>
      </c>
      <c r="N16" s="484">
        <v>1</v>
      </c>
      <c r="O16" s="551">
        <v>0.5</v>
      </c>
      <c r="P16" s="485">
        <v>273.33</v>
      </c>
      <c r="Q16" s="505">
        <v>1</v>
      </c>
      <c r="R16" s="484">
        <v>1</v>
      </c>
      <c r="S16" s="505">
        <v>1</v>
      </c>
      <c r="T16" s="551">
        <v>0.5</v>
      </c>
      <c r="U16" s="506">
        <v>1</v>
      </c>
    </row>
    <row r="17" spans="1:21" ht="14.45" customHeight="1" x14ac:dyDescent="0.2">
      <c r="A17" s="483">
        <v>28</v>
      </c>
      <c r="B17" s="484" t="s">
        <v>505</v>
      </c>
      <c r="C17" s="484" t="s">
        <v>508</v>
      </c>
      <c r="D17" s="549" t="s">
        <v>703</v>
      </c>
      <c r="E17" s="550" t="s">
        <v>519</v>
      </c>
      <c r="F17" s="484" t="s">
        <v>506</v>
      </c>
      <c r="G17" s="484" t="s">
        <v>557</v>
      </c>
      <c r="H17" s="484" t="s">
        <v>266</v>
      </c>
      <c r="I17" s="484" t="s">
        <v>558</v>
      </c>
      <c r="J17" s="484" t="s">
        <v>559</v>
      </c>
      <c r="K17" s="484" t="s">
        <v>560</v>
      </c>
      <c r="L17" s="485">
        <v>93.49</v>
      </c>
      <c r="M17" s="485">
        <v>373.96</v>
      </c>
      <c r="N17" s="484">
        <v>4</v>
      </c>
      <c r="O17" s="551">
        <v>2</v>
      </c>
      <c r="P17" s="485">
        <v>186.98</v>
      </c>
      <c r="Q17" s="505">
        <v>0.5</v>
      </c>
      <c r="R17" s="484">
        <v>2</v>
      </c>
      <c r="S17" s="505">
        <v>0.5</v>
      </c>
      <c r="T17" s="551">
        <v>1</v>
      </c>
      <c r="U17" s="506">
        <v>0.5</v>
      </c>
    </row>
    <row r="18" spans="1:21" ht="14.45" customHeight="1" x14ac:dyDescent="0.2">
      <c r="A18" s="483">
        <v>28</v>
      </c>
      <c r="B18" s="484" t="s">
        <v>505</v>
      </c>
      <c r="C18" s="484" t="s">
        <v>508</v>
      </c>
      <c r="D18" s="549" t="s">
        <v>703</v>
      </c>
      <c r="E18" s="550" t="s">
        <v>519</v>
      </c>
      <c r="F18" s="484" t="s">
        <v>506</v>
      </c>
      <c r="G18" s="484" t="s">
        <v>561</v>
      </c>
      <c r="H18" s="484" t="s">
        <v>704</v>
      </c>
      <c r="I18" s="484" t="s">
        <v>562</v>
      </c>
      <c r="J18" s="484" t="s">
        <v>563</v>
      </c>
      <c r="K18" s="484" t="s">
        <v>564</v>
      </c>
      <c r="L18" s="485">
        <v>173.12</v>
      </c>
      <c r="M18" s="485">
        <v>346.24</v>
      </c>
      <c r="N18" s="484">
        <v>2</v>
      </c>
      <c r="O18" s="551">
        <v>1</v>
      </c>
      <c r="P18" s="485">
        <v>346.24</v>
      </c>
      <c r="Q18" s="505">
        <v>1</v>
      </c>
      <c r="R18" s="484">
        <v>2</v>
      </c>
      <c r="S18" s="505">
        <v>1</v>
      </c>
      <c r="T18" s="551">
        <v>1</v>
      </c>
      <c r="U18" s="506">
        <v>1</v>
      </c>
    </row>
    <row r="19" spans="1:21" ht="14.45" customHeight="1" x14ac:dyDescent="0.2">
      <c r="A19" s="483">
        <v>28</v>
      </c>
      <c r="B19" s="484" t="s">
        <v>505</v>
      </c>
      <c r="C19" s="484" t="s">
        <v>508</v>
      </c>
      <c r="D19" s="549" t="s">
        <v>703</v>
      </c>
      <c r="E19" s="550" t="s">
        <v>519</v>
      </c>
      <c r="F19" s="484" t="s">
        <v>506</v>
      </c>
      <c r="G19" s="484" t="s">
        <v>565</v>
      </c>
      <c r="H19" s="484" t="s">
        <v>266</v>
      </c>
      <c r="I19" s="484" t="s">
        <v>566</v>
      </c>
      <c r="J19" s="484" t="s">
        <v>567</v>
      </c>
      <c r="K19" s="484" t="s">
        <v>568</v>
      </c>
      <c r="L19" s="485">
        <v>121.07</v>
      </c>
      <c r="M19" s="485">
        <v>121.07</v>
      </c>
      <c r="N19" s="484">
        <v>1</v>
      </c>
      <c r="O19" s="551">
        <v>0.5</v>
      </c>
      <c r="P19" s="485">
        <v>121.07</v>
      </c>
      <c r="Q19" s="505">
        <v>1</v>
      </c>
      <c r="R19" s="484">
        <v>1</v>
      </c>
      <c r="S19" s="505">
        <v>1</v>
      </c>
      <c r="T19" s="551">
        <v>0.5</v>
      </c>
      <c r="U19" s="506">
        <v>1</v>
      </c>
    </row>
    <row r="20" spans="1:21" ht="14.45" customHeight="1" x14ac:dyDescent="0.2">
      <c r="A20" s="483">
        <v>28</v>
      </c>
      <c r="B20" s="484" t="s">
        <v>505</v>
      </c>
      <c r="C20" s="484" t="s">
        <v>508</v>
      </c>
      <c r="D20" s="549" t="s">
        <v>703</v>
      </c>
      <c r="E20" s="550" t="s">
        <v>519</v>
      </c>
      <c r="F20" s="484" t="s">
        <v>506</v>
      </c>
      <c r="G20" s="484" t="s">
        <v>569</v>
      </c>
      <c r="H20" s="484" t="s">
        <v>266</v>
      </c>
      <c r="I20" s="484" t="s">
        <v>570</v>
      </c>
      <c r="J20" s="484" t="s">
        <v>571</v>
      </c>
      <c r="K20" s="484" t="s">
        <v>572</v>
      </c>
      <c r="L20" s="485">
        <v>94.7</v>
      </c>
      <c r="M20" s="485">
        <v>189.4</v>
      </c>
      <c r="N20" s="484">
        <v>2</v>
      </c>
      <c r="O20" s="551">
        <v>1.5</v>
      </c>
      <c r="P20" s="485">
        <v>189.4</v>
      </c>
      <c r="Q20" s="505">
        <v>1</v>
      </c>
      <c r="R20" s="484">
        <v>2</v>
      </c>
      <c r="S20" s="505">
        <v>1</v>
      </c>
      <c r="T20" s="551">
        <v>1.5</v>
      </c>
      <c r="U20" s="506">
        <v>1</v>
      </c>
    </row>
    <row r="21" spans="1:21" ht="14.45" customHeight="1" x14ac:dyDescent="0.2">
      <c r="A21" s="483">
        <v>28</v>
      </c>
      <c r="B21" s="484" t="s">
        <v>505</v>
      </c>
      <c r="C21" s="484" t="s">
        <v>508</v>
      </c>
      <c r="D21" s="549" t="s">
        <v>703</v>
      </c>
      <c r="E21" s="550" t="s">
        <v>519</v>
      </c>
      <c r="F21" s="484" t="s">
        <v>506</v>
      </c>
      <c r="G21" s="484" t="s">
        <v>569</v>
      </c>
      <c r="H21" s="484" t="s">
        <v>266</v>
      </c>
      <c r="I21" s="484" t="s">
        <v>570</v>
      </c>
      <c r="J21" s="484" t="s">
        <v>571</v>
      </c>
      <c r="K21" s="484" t="s">
        <v>572</v>
      </c>
      <c r="L21" s="485">
        <v>49.04</v>
      </c>
      <c r="M21" s="485">
        <v>539.43999999999994</v>
      </c>
      <c r="N21" s="484">
        <v>11</v>
      </c>
      <c r="O21" s="551">
        <v>4</v>
      </c>
      <c r="P21" s="485">
        <v>441.35999999999996</v>
      </c>
      <c r="Q21" s="505">
        <v>0.81818181818181823</v>
      </c>
      <c r="R21" s="484">
        <v>9</v>
      </c>
      <c r="S21" s="505">
        <v>0.81818181818181823</v>
      </c>
      <c r="T21" s="551">
        <v>3</v>
      </c>
      <c r="U21" s="506">
        <v>0.75</v>
      </c>
    </row>
    <row r="22" spans="1:21" ht="14.45" customHeight="1" x14ac:dyDescent="0.2">
      <c r="A22" s="483">
        <v>28</v>
      </c>
      <c r="B22" s="484" t="s">
        <v>505</v>
      </c>
      <c r="C22" s="484" t="s">
        <v>508</v>
      </c>
      <c r="D22" s="549" t="s">
        <v>703</v>
      </c>
      <c r="E22" s="550" t="s">
        <v>519</v>
      </c>
      <c r="F22" s="484" t="s">
        <v>506</v>
      </c>
      <c r="G22" s="484" t="s">
        <v>569</v>
      </c>
      <c r="H22" s="484" t="s">
        <v>266</v>
      </c>
      <c r="I22" s="484" t="s">
        <v>573</v>
      </c>
      <c r="J22" s="484" t="s">
        <v>571</v>
      </c>
      <c r="K22" s="484" t="s">
        <v>574</v>
      </c>
      <c r="L22" s="485">
        <v>49.04</v>
      </c>
      <c r="M22" s="485">
        <v>98.08</v>
      </c>
      <c r="N22" s="484">
        <v>2</v>
      </c>
      <c r="O22" s="551">
        <v>1</v>
      </c>
      <c r="P22" s="485">
        <v>98.08</v>
      </c>
      <c r="Q22" s="505">
        <v>1</v>
      </c>
      <c r="R22" s="484">
        <v>2</v>
      </c>
      <c r="S22" s="505">
        <v>1</v>
      </c>
      <c r="T22" s="551">
        <v>1</v>
      </c>
      <c r="U22" s="506">
        <v>1</v>
      </c>
    </row>
    <row r="23" spans="1:21" ht="14.45" customHeight="1" x14ac:dyDescent="0.2">
      <c r="A23" s="483">
        <v>28</v>
      </c>
      <c r="B23" s="484" t="s">
        <v>505</v>
      </c>
      <c r="C23" s="484" t="s">
        <v>508</v>
      </c>
      <c r="D23" s="549" t="s">
        <v>703</v>
      </c>
      <c r="E23" s="550" t="s">
        <v>519</v>
      </c>
      <c r="F23" s="484" t="s">
        <v>506</v>
      </c>
      <c r="G23" s="484" t="s">
        <v>569</v>
      </c>
      <c r="H23" s="484" t="s">
        <v>266</v>
      </c>
      <c r="I23" s="484" t="s">
        <v>575</v>
      </c>
      <c r="J23" s="484" t="s">
        <v>571</v>
      </c>
      <c r="K23" s="484" t="s">
        <v>572</v>
      </c>
      <c r="L23" s="485">
        <v>49.04</v>
      </c>
      <c r="M23" s="485">
        <v>98.08</v>
      </c>
      <c r="N23" s="484">
        <v>2</v>
      </c>
      <c r="O23" s="551">
        <v>0.5</v>
      </c>
      <c r="P23" s="485">
        <v>98.08</v>
      </c>
      <c r="Q23" s="505">
        <v>1</v>
      </c>
      <c r="R23" s="484">
        <v>2</v>
      </c>
      <c r="S23" s="505">
        <v>1</v>
      </c>
      <c r="T23" s="551">
        <v>0.5</v>
      </c>
      <c r="U23" s="506">
        <v>1</v>
      </c>
    </row>
    <row r="24" spans="1:21" ht="14.45" customHeight="1" x14ac:dyDescent="0.2">
      <c r="A24" s="483">
        <v>28</v>
      </c>
      <c r="B24" s="484" t="s">
        <v>505</v>
      </c>
      <c r="C24" s="484" t="s">
        <v>508</v>
      </c>
      <c r="D24" s="549" t="s">
        <v>703</v>
      </c>
      <c r="E24" s="550" t="s">
        <v>519</v>
      </c>
      <c r="F24" s="484" t="s">
        <v>506</v>
      </c>
      <c r="G24" s="484" t="s">
        <v>576</v>
      </c>
      <c r="H24" s="484" t="s">
        <v>266</v>
      </c>
      <c r="I24" s="484" t="s">
        <v>577</v>
      </c>
      <c r="J24" s="484" t="s">
        <v>578</v>
      </c>
      <c r="K24" s="484" t="s">
        <v>579</v>
      </c>
      <c r="L24" s="485">
        <v>35.25</v>
      </c>
      <c r="M24" s="485">
        <v>35.25</v>
      </c>
      <c r="N24" s="484">
        <v>1</v>
      </c>
      <c r="O24" s="551">
        <v>0.5</v>
      </c>
      <c r="P24" s="485">
        <v>35.25</v>
      </c>
      <c r="Q24" s="505">
        <v>1</v>
      </c>
      <c r="R24" s="484">
        <v>1</v>
      </c>
      <c r="S24" s="505">
        <v>1</v>
      </c>
      <c r="T24" s="551">
        <v>0.5</v>
      </c>
      <c r="U24" s="506">
        <v>1</v>
      </c>
    </row>
    <row r="25" spans="1:21" ht="14.45" customHeight="1" x14ac:dyDescent="0.2">
      <c r="A25" s="483">
        <v>28</v>
      </c>
      <c r="B25" s="484" t="s">
        <v>505</v>
      </c>
      <c r="C25" s="484" t="s">
        <v>508</v>
      </c>
      <c r="D25" s="549" t="s">
        <v>703</v>
      </c>
      <c r="E25" s="550" t="s">
        <v>519</v>
      </c>
      <c r="F25" s="484" t="s">
        <v>506</v>
      </c>
      <c r="G25" s="484" t="s">
        <v>576</v>
      </c>
      <c r="H25" s="484" t="s">
        <v>266</v>
      </c>
      <c r="I25" s="484" t="s">
        <v>580</v>
      </c>
      <c r="J25" s="484" t="s">
        <v>581</v>
      </c>
      <c r="K25" s="484" t="s">
        <v>579</v>
      </c>
      <c r="L25" s="485">
        <v>35.25</v>
      </c>
      <c r="M25" s="485">
        <v>35.25</v>
      </c>
      <c r="N25" s="484">
        <v>1</v>
      </c>
      <c r="O25" s="551">
        <v>1</v>
      </c>
      <c r="P25" s="485">
        <v>35.25</v>
      </c>
      <c r="Q25" s="505">
        <v>1</v>
      </c>
      <c r="R25" s="484">
        <v>1</v>
      </c>
      <c r="S25" s="505">
        <v>1</v>
      </c>
      <c r="T25" s="551">
        <v>1</v>
      </c>
      <c r="U25" s="506">
        <v>1</v>
      </c>
    </row>
    <row r="26" spans="1:21" ht="14.45" customHeight="1" x14ac:dyDescent="0.2">
      <c r="A26" s="483">
        <v>28</v>
      </c>
      <c r="B26" s="484" t="s">
        <v>505</v>
      </c>
      <c r="C26" s="484" t="s">
        <v>508</v>
      </c>
      <c r="D26" s="549" t="s">
        <v>703</v>
      </c>
      <c r="E26" s="550" t="s">
        <v>519</v>
      </c>
      <c r="F26" s="484" t="s">
        <v>506</v>
      </c>
      <c r="G26" s="484" t="s">
        <v>582</v>
      </c>
      <c r="H26" s="484" t="s">
        <v>266</v>
      </c>
      <c r="I26" s="484" t="s">
        <v>583</v>
      </c>
      <c r="J26" s="484" t="s">
        <v>584</v>
      </c>
      <c r="K26" s="484" t="s">
        <v>585</v>
      </c>
      <c r="L26" s="485">
        <v>42.14</v>
      </c>
      <c r="M26" s="485">
        <v>84.28</v>
      </c>
      <c r="N26" s="484">
        <v>2</v>
      </c>
      <c r="O26" s="551">
        <v>2</v>
      </c>
      <c r="P26" s="485">
        <v>84.28</v>
      </c>
      <c r="Q26" s="505">
        <v>1</v>
      </c>
      <c r="R26" s="484">
        <v>2</v>
      </c>
      <c r="S26" s="505">
        <v>1</v>
      </c>
      <c r="T26" s="551">
        <v>2</v>
      </c>
      <c r="U26" s="506">
        <v>1</v>
      </c>
    </row>
    <row r="27" spans="1:21" ht="14.45" customHeight="1" x14ac:dyDescent="0.2">
      <c r="A27" s="483">
        <v>28</v>
      </c>
      <c r="B27" s="484" t="s">
        <v>505</v>
      </c>
      <c r="C27" s="484" t="s">
        <v>508</v>
      </c>
      <c r="D27" s="549" t="s">
        <v>703</v>
      </c>
      <c r="E27" s="550" t="s">
        <v>519</v>
      </c>
      <c r="F27" s="484" t="s">
        <v>506</v>
      </c>
      <c r="G27" s="484" t="s">
        <v>586</v>
      </c>
      <c r="H27" s="484" t="s">
        <v>266</v>
      </c>
      <c r="I27" s="484" t="s">
        <v>587</v>
      </c>
      <c r="J27" s="484" t="s">
        <v>588</v>
      </c>
      <c r="K27" s="484" t="s">
        <v>589</v>
      </c>
      <c r="L27" s="485">
        <v>111.72</v>
      </c>
      <c r="M27" s="485">
        <v>111.72</v>
      </c>
      <c r="N27" s="484">
        <v>1</v>
      </c>
      <c r="O27" s="551">
        <v>1</v>
      </c>
      <c r="P27" s="485"/>
      <c r="Q27" s="505">
        <v>0</v>
      </c>
      <c r="R27" s="484"/>
      <c r="S27" s="505">
        <v>0</v>
      </c>
      <c r="T27" s="551"/>
      <c r="U27" s="506">
        <v>0</v>
      </c>
    </row>
    <row r="28" spans="1:21" ht="14.45" customHeight="1" x14ac:dyDescent="0.2">
      <c r="A28" s="483">
        <v>28</v>
      </c>
      <c r="B28" s="484" t="s">
        <v>505</v>
      </c>
      <c r="C28" s="484" t="s">
        <v>508</v>
      </c>
      <c r="D28" s="549" t="s">
        <v>703</v>
      </c>
      <c r="E28" s="550" t="s">
        <v>519</v>
      </c>
      <c r="F28" s="484" t="s">
        <v>506</v>
      </c>
      <c r="G28" s="484" t="s">
        <v>590</v>
      </c>
      <c r="H28" s="484" t="s">
        <v>266</v>
      </c>
      <c r="I28" s="484" t="s">
        <v>591</v>
      </c>
      <c r="J28" s="484" t="s">
        <v>592</v>
      </c>
      <c r="K28" s="484" t="s">
        <v>593</v>
      </c>
      <c r="L28" s="485">
        <v>31.65</v>
      </c>
      <c r="M28" s="485">
        <v>31.65</v>
      </c>
      <c r="N28" s="484">
        <v>1</v>
      </c>
      <c r="O28" s="551">
        <v>1</v>
      </c>
      <c r="P28" s="485">
        <v>31.65</v>
      </c>
      <c r="Q28" s="505">
        <v>1</v>
      </c>
      <c r="R28" s="484">
        <v>1</v>
      </c>
      <c r="S28" s="505">
        <v>1</v>
      </c>
      <c r="T28" s="551">
        <v>1</v>
      </c>
      <c r="U28" s="506">
        <v>1</v>
      </c>
    </row>
    <row r="29" spans="1:21" ht="14.45" customHeight="1" x14ac:dyDescent="0.2">
      <c r="A29" s="483">
        <v>28</v>
      </c>
      <c r="B29" s="484" t="s">
        <v>505</v>
      </c>
      <c r="C29" s="484" t="s">
        <v>508</v>
      </c>
      <c r="D29" s="549" t="s">
        <v>703</v>
      </c>
      <c r="E29" s="550" t="s">
        <v>519</v>
      </c>
      <c r="F29" s="484" t="s">
        <v>506</v>
      </c>
      <c r="G29" s="484" t="s">
        <v>590</v>
      </c>
      <c r="H29" s="484" t="s">
        <v>266</v>
      </c>
      <c r="I29" s="484" t="s">
        <v>594</v>
      </c>
      <c r="J29" s="484" t="s">
        <v>592</v>
      </c>
      <c r="K29" s="484" t="s">
        <v>595</v>
      </c>
      <c r="L29" s="485">
        <v>31.65</v>
      </c>
      <c r="M29" s="485">
        <v>31.65</v>
      </c>
      <c r="N29" s="484">
        <v>1</v>
      </c>
      <c r="O29" s="551">
        <v>0.5</v>
      </c>
      <c r="P29" s="485">
        <v>31.65</v>
      </c>
      <c r="Q29" s="505">
        <v>1</v>
      </c>
      <c r="R29" s="484">
        <v>1</v>
      </c>
      <c r="S29" s="505">
        <v>1</v>
      </c>
      <c r="T29" s="551">
        <v>0.5</v>
      </c>
      <c r="U29" s="506">
        <v>1</v>
      </c>
    </row>
    <row r="30" spans="1:21" ht="14.45" customHeight="1" x14ac:dyDescent="0.2">
      <c r="A30" s="483">
        <v>28</v>
      </c>
      <c r="B30" s="484" t="s">
        <v>505</v>
      </c>
      <c r="C30" s="484" t="s">
        <v>508</v>
      </c>
      <c r="D30" s="549" t="s">
        <v>703</v>
      </c>
      <c r="E30" s="550" t="s">
        <v>519</v>
      </c>
      <c r="F30" s="484" t="s">
        <v>506</v>
      </c>
      <c r="G30" s="484" t="s">
        <v>596</v>
      </c>
      <c r="H30" s="484" t="s">
        <v>704</v>
      </c>
      <c r="I30" s="484" t="s">
        <v>597</v>
      </c>
      <c r="J30" s="484" t="s">
        <v>598</v>
      </c>
      <c r="K30" s="484" t="s">
        <v>599</v>
      </c>
      <c r="L30" s="485">
        <v>73.45</v>
      </c>
      <c r="M30" s="485">
        <v>220.35000000000002</v>
      </c>
      <c r="N30" s="484">
        <v>3</v>
      </c>
      <c r="O30" s="551">
        <v>1.5</v>
      </c>
      <c r="P30" s="485">
        <v>220.35000000000002</v>
      </c>
      <c r="Q30" s="505">
        <v>1</v>
      </c>
      <c r="R30" s="484">
        <v>3</v>
      </c>
      <c r="S30" s="505">
        <v>1</v>
      </c>
      <c r="T30" s="551">
        <v>1.5</v>
      </c>
      <c r="U30" s="506">
        <v>1</v>
      </c>
    </row>
    <row r="31" spans="1:21" ht="14.45" customHeight="1" x14ac:dyDescent="0.2">
      <c r="A31" s="483">
        <v>28</v>
      </c>
      <c r="B31" s="484" t="s">
        <v>505</v>
      </c>
      <c r="C31" s="484" t="s">
        <v>508</v>
      </c>
      <c r="D31" s="549" t="s">
        <v>703</v>
      </c>
      <c r="E31" s="550" t="s">
        <v>519</v>
      </c>
      <c r="F31" s="484" t="s">
        <v>506</v>
      </c>
      <c r="G31" s="484" t="s">
        <v>600</v>
      </c>
      <c r="H31" s="484" t="s">
        <v>704</v>
      </c>
      <c r="I31" s="484" t="s">
        <v>601</v>
      </c>
      <c r="J31" s="484" t="s">
        <v>602</v>
      </c>
      <c r="K31" s="484" t="s">
        <v>603</v>
      </c>
      <c r="L31" s="485">
        <v>141.25</v>
      </c>
      <c r="M31" s="485">
        <v>141.25</v>
      </c>
      <c r="N31" s="484">
        <v>1</v>
      </c>
      <c r="O31" s="551">
        <v>0.5</v>
      </c>
      <c r="P31" s="485">
        <v>141.25</v>
      </c>
      <c r="Q31" s="505">
        <v>1</v>
      </c>
      <c r="R31" s="484">
        <v>1</v>
      </c>
      <c r="S31" s="505">
        <v>1</v>
      </c>
      <c r="T31" s="551">
        <v>0.5</v>
      </c>
      <c r="U31" s="506">
        <v>1</v>
      </c>
    </row>
    <row r="32" spans="1:21" ht="14.45" customHeight="1" x14ac:dyDescent="0.2">
      <c r="A32" s="483">
        <v>28</v>
      </c>
      <c r="B32" s="484" t="s">
        <v>505</v>
      </c>
      <c r="C32" s="484" t="s">
        <v>508</v>
      </c>
      <c r="D32" s="549" t="s">
        <v>703</v>
      </c>
      <c r="E32" s="550" t="s">
        <v>519</v>
      </c>
      <c r="F32" s="484" t="s">
        <v>506</v>
      </c>
      <c r="G32" s="484" t="s">
        <v>600</v>
      </c>
      <c r="H32" s="484" t="s">
        <v>266</v>
      </c>
      <c r="I32" s="484" t="s">
        <v>604</v>
      </c>
      <c r="J32" s="484" t="s">
        <v>605</v>
      </c>
      <c r="K32" s="484" t="s">
        <v>606</v>
      </c>
      <c r="L32" s="485">
        <v>46.03</v>
      </c>
      <c r="M32" s="485">
        <v>46.03</v>
      </c>
      <c r="N32" s="484">
        <v>1</v>
      </c>
      <c r="O32" s="551">
        <v>1</v>
      </c>
      <c r="P32" s="485">
        <v>46.03</v>
      </c>
      <c r="Q32" s="505">
        <v>1</v>
      </c>
      <c r="R32" s="484">
        <v>1</v>
      </c>
      <c r="S32" s="505">
        <v>1</v>
      </c>
      <c r="T32" s="551">
        <v>1</v>
      </c>
      <c r="U32" s="506">
        <v>1</v>
      </c>
    </row>
    <row r="33" spans="1:21" ht="14.45" customHeight="1" x14ac:dyDescent="0.2">
      <c r="A33" s="483">
        <v>28</v>
      </c>
      <c r="B33" s="484" t="s">
        <v>505</v>
      </c>
      <c r="C33" s="484" t="s">
        <v>508</v>
      </c>
      <c r="D33" s="549" t="s">
        <v>703</v>
      </c>
      <c r="E33" s="550" t="s">
        <v>519</v>
      </c>
      <c r="F33" s="484" t="s">
        <v>506</v>
      </c>
      <c r="G33" s="484" t="s">
        <v>607</v>
      </c>
      <c r="H33" s="484" t="s">
        <v>266</v>
      </c>
      <c r="I33" s="484" t="s">
        <v>608</v>
      </c>
      <c r="J33" s="484" t="s">
        <v>609</v>
      </c>
      <c r="K33" s="484" t="s">
        <v>610</v>
      </c>
      <c r="L33" s="485">
        <v>87.67</v>
      </c>
      <c r="M33" s="485">
        <v>350.68</v>
      </c>
      <c r="N33" s="484">
        <v>4</v>
      </c>
      <c r="O33" s="551">
        <v>1.5</v>
      </c>
      <c r="P33" s="485">
        <v>350.68</v>
      </c>
      <c r="Q33" s="505">
        <v>1</v>
      </c>
      <c r="R33" s="484">
        <v>4</v>
      </c>
      <c r="S33" s="505">
        <v>1</v>
      </c>
      <c r="T33" s="551">
        <v>1.5</v>
      </c>
      <c r="U33" s="506">
        <v>1</v>
      </c>
    </row>
    <row r="34" spans="1:21" ht="14.45" customHeight="1" x14ac:dyDescent="0.2">
      <c r="A34" s="483">
        <v>28</v>
      </c>
      <c r="B34" s="484" t="s">
        <v>505</v>
      </c>
      <c r="C34" s="484" t="s">
        <v>508</v>
      </c>
      <c r="D34" s="549" t="s">
        <v>703</v>
      </c>
      <c r="E34" s="550" t="s">
        <v>519</v>
      </c>
      <c r="F34" s="484" t="s">
        <v>506</v>
      </c>
      <c r="G34" s="484" t="s">
        <v>611</v>
      </c>
      <c r="H34" s="484" t="s">
        <v>266</v>
      </c>
      <c r="I34" s="484" t="s">
        <v>612</v>
      </c>
      <c r="J34" s="484" t="s">
        <v>613</v>
      </c>
      <c r="K34" s="484" t="s">
        <v>614</v>
      </c>
      <c r="L34" s="485">
        <v>51.06</v>
      </c>
      <c r="M34" s="485">
        <v>51.06</v>
      </c>
      <c r="N34" s="484">
        <v>1</v>
      </c>
      <c r="O34" s="551">
        <v>0.5</v>
      </c>
      <c r="P34" s="485">
        <v>51.06</v>
      </c>
      <c r="Q34" s="505">
        <v>1</v>
      </c>
      <c r="R34" s="484">
        <v>1</v>
      </c>
      <c r="S34" s="505">
        <v>1</v>
      </c>
      <c r="T34" s="551">
        <v>0.5</v>
      </c>
      <c r="U34" s="506">
        <v>1</v>
      </c>
    </row>
    <row r="35" spans="1:21" ht="14.45" customHeight="1" x14ac:dyDescent="0.2">
      <c r="A35" s="483">
        <v>28</v>
      </c>
      <c r="B35" s="484" t="s">
        <v>505</v>
      </c>
      <c r="C35" s="484" t="s">
        <v>508</v>
      </c>
      <c r="D35" s="549" t="s">
        <v>703</v>
      </c>
      <c r="E35" s="550" t="s">
        <v>519</v>
      </c>
      <c r="F35" s="484" t="s">
        <v>506</v>
      </c>
      <c r="G35" s="484" t="s">
        <v>615</v>
      </c>
      <c r="H35" s="484" t="s">
        <v>266</v>
      </c>
      <c r="I35" s="484" t="s">
        <v>616</v>
      </c>
      <c r="J35" s="484" t="s">
        <v>617</v>
      </c>
      <c r="K35" s="484" t="s">
        <v>618</v>
      </c>
      <c r="L35" s="485">
        <v>0</v>
      </c>
      <c r="M35" s="485">
        <v>0</v>
      </c>
      <c r="N35" s="484">
        <v>4</v>
      </c>
      <c r="O35" s="551">
        <v>3.5</v>
      </c>
      <c r="P35" s="485">
        <v>0</v>
      </c>
      <c r="Q35" s="505"/>
      <c r="R35" s="484">
        <v>4</v>
      </c>
      <c r="S35" s="505">
        <v>1</v>
      </c>
      <c r="T35" s="551">
        <v>3.5</v>
      </c>
      <c r="U35" s="506">
        <v>1</v>
      </c>
    </row>
    <row r="36" spans="1:21" ht="14.45" customHeight="1" x14ac:dyDescent="0.2">
      <c r="A36" s="483">
        <v>28</v>
      </c>
      <c r="B36" s="484" t="s">
        <v>505</v>
      </c>
      <c r="C36" s="484" t="s">
        <v>508</v>
      </c>
      <c r="D36" s="549" t="s">
        <v>703</v>
      </c>
      <c r="E36" s="550" t="s">
        <v>519</v>
      </c>
      <c r="F36" s="484" t="s">
        <v>506</v>
      </c>
      <c r="G36" s="484" t="s">
        <v>619</v>
      </c>
      <c r="H36" s="484" t="s">
        <v>266</v>
      </c>
      <c r="I36" s="484" t="s">
        <v>620</v>
      </c>
      <c r="J36" s="484" t="s">
        <v>621</v>
      </c>
      <c r="K36" s="484" t="s">
        <v>622</v>
      </c>
      <c r="L36" s="485">
        <v>121.92</v>
      </c>
      <c r="M36" s="485">
        <v>3657.6</v>
      </c>
      <c r="N36" s="484">
        <v>30</v>
      </c>
      <c r="O36" s="551">
        <v>6.5</v>
      </c>
      <c r="P36" s="485">
        <v>3657.6</v>
      </c>
      <c r="Q36" s="505">
        <v>1</v>
      </c>
      <c r="R36" s="484">
        <v>30</v>
      </c>
      <c r="S36" s="505">
        <v>1</v>
      </c>
      <c r="T36" s="551">
        <v>6.5</v>
      </c>
      <c r="U36" s="506">
        <v>1</v>
      </c>
    </row>
    <row r="37" spans="1:21" ht="14.45" customHeight="1" x14ac:dyDescent="0.2">
      <c r="A37" s="483">
        <v>28</v>
      </c>
      <c r="B37" s="484" t="s">
        <v>505</v>
      </c>
      <c r="C37" s="484" t="s">
        <v>508</v>
      </c>
      <c r="D37" s="549" t="s">
        <v>703</v>
      </c>
      <c r="E37" s="550" t="s">
        <v>519</v>
      </c>
      <c r="F37" s="484" t="s">
        <v>506</v>
      </c>
      <c r="G37" s="484" t="s">
        <v>619</v>
      </c>
      <c r="H37" s="484" t="s">
        <v>266</v>
      </c>
      <c r="I37" s="484" t="s">
        <v>620</v>
      </c>
      <c r="J37" s="484" t="s">
        <v>621</v>
      </c>
      <c r="K37" s="484" t="s">
        <v>622</v>
      </c>
      <c r="L37" s="485">
        <v>107.27</v>
      </c>
      <c r="M37" s="485">
        <v>214.54</v>
      </c>
      <c r="N37" s="484">
        <v>2</v>
      </c>
      <c r="O37" s="551">
        <v>1</v>
      </c>
      <c r="P37" s="485">
        <v>214.54</v>
      </c>
      <c r="Q37" s="505">
        <v>1</v>
      </c>
      <c r="R37" s="484">
        <v>2</v>
      </c>
      <c r="S37" s="505">
        <v>1</v>
      </c>
      <c r="T37" s="551">
        <v>1</v>
      </c>
      <c r="U37" s="506">
        <v>1</v>
      </c>
    </row>
    <row r="38" spans="1:21" ht="14.45" customHeight="1" x14ac:dyDescent="0.2">
      <c r="A38" s="483">
        <v>28</v>
      </c>
      <c r="B38" s="484" t="s">
        <v>505</v>
      </c>
      <c r="C38" s="484" t="s">
        <v>508</v>
      </c>
      <c r="D38" s="549" t="s">
        <v>703</v>
      </c>
      <c r="E38" s="550" t="s">
        <v>514</v>
      </c>
      <c r="F38" s="484" t="s">
        <v>506</v>
      </c>
      <c r="G38" s="484" t="s">
        <v>569</v>
      </c>
      <c r="H38" s="484" t="s">
        <v>266</v>
      </c>
      <c r="I38" s="484" t="s">
        <v>570</v>
      </c>
      <c r="J38" s="484" t="s">
        <v>571</v>
      </c>
      <c r="K38" s="484" t="s">
        <v>572</v>
      </c>
      <c r="L38" s="485">
        <v>94.7</v>
      </c>
      <c r="M38" s="485">
        <v>94.7</v>
      </c>
      <c r="N38" s="484">
        <v>1</v>
      </c>
      <c r="O38" s="551">
        <v>1</v>
      </c>
      <c r="P38" s="485">
        <v>94.7</v>
      </c>
      <c r="Q38" s="505">
        <v>1</v>
      </c>
      <c r="R38" s="484">
        <v>1</v>
      </c>
      <c r="S38" s="505">
        <v>1</v>
      </c>
      <c r="T38" s="551">
        <v>1</v>
      </c>
      <c r="U38" s="506">
        <v>1</v>
      </c>
    </row>
    <row r="39" spans="1:21" ht="14.45" customHeight="1" x14ac:dyDescent="0.2">
      <c r="A39" s="483">
        <v>28</v>
      </c>
      <c r="B39" s="484" t="s">
        <v>505</v>
      </c>
      <c r="C39" s="484" t="s">
        <v>508</v>
      </c>
      <c r="D39" s="549" t="s">
        <v>703</v>
      </c>
      <c r="E39" s="550" t="s">
        <v>514</v>
      </c>
      <c r="F39" s="484" t="s">
        <v>506</v>
      </c>
      <c r="G39" s="484" t="s">
        <v>623</v>
      </c>
      <c r="H39" s="484" t="s">
        <v>266</v>
      </c>
      <c r="I39" s="484" t="s">
        <v>624</v>
      </c>
      <c r="J39" s="484" t="s">
        <v>625</v>
      </c>
      <c r="K39" s="484" t="s">
        <v>626</v>
      </c>
      <c r="L39" s="485">
        <v>132.97999999999999</v>
      </c>
      <c r="M39" s="485">
        <v>132.97999999999999</v>
      </c>
      <c r="N39" s="484">
        <v>1</v>
      </c>
      <c r="O39" s="551">
        <v>1</v>
      </c>
      <c r="P39" s="485">
        <v>132.97999999999999</v>
      </c>
      <c r="Q39" s="505">
        <v>1</v>
      </c>
      <c r="R39" s="484">
        <v>1</v>
      </c>
      <c r="S39" s="505">
        <v>1</v>
      </c>
      <c r="T39" s="551">
        <v>1</v>
      </c>
      <c r="U39" s="506">
        <v>1</v>
      </c>
    </row>
    <row r="40" spans="1:21" ht="14.45" customHeight="1" x14ac:dyDescent="0.2">
      <c r="A40" s="483">
        <v>28</v>
      </c>
      <c r="B40" s="484" t="s">
        <v>505</v>
      </c>
      <c r="C40" s="484" t="s">
        <v>508</v>
      </c>
      <c r="D40" s="549" t="s">
        <v>703</v>
      </c>
      <c r="E40" s="550" t="s">
        <v>514</v>
      </c>
      <c r="F40" s="484" t="s">
        <v>506</v>
      </c>
      <c r="G40" s="484" t="s">
        <v>627</v>
      </c>
      <c r="H40" s="484" t="s">
        <v>266</v>
      </c>
      <c r="I40" s="484" t="s">
        <v>628</v>
      </c>
      <c r="J40" s="484" t="s">
        <v>629</v>
      </c>
      <c r="K40" s="484" t="s">
        <v>630</v>
      </c>
      <c r="L40" s="485">
        <v>79.099999999999994</v>
      </c>
      <c r="M40" s="485">
        <v>158.19999999999999</v>
      </c>
      <c r="N40" s="484">
        <v>2</v>
      </c>
      <c r="O40" s="551">
        <v>1</v>
      </c>
      <c r="P40" s="485"/>
      <c r="Q40" s="505">
        <v>0</v>
      </c>
      <c r="R40" s="484"/>
      <c r="S40" s="505">
        <v>0</v>
      </c>
      <c r="T40" s="551"/>
      <c r="U40" s="506">
        <v>0</v>
      </c>
    </row>
    <row r="41" spans="1:21" ht="14.45" customHeight="1" x14ac:dyDescent="0.2">
      <c r="A41" s="483">
        <v>28</v>
      </c>
      <c r="B41" s="484" t="s">
        <v>505</v>
      </c>
      <c r="C41" s="484" t="s">
        <v>508</v>
      </c>
      <c r="D41" s="549" t="s">
        <v>703</v>
      </c>
      <c r="E41" s="550" t="s">
        <v>514</v>
      </c>
      <c r="F41" s="484" t="s">
        <v>506</v>
      </c>
      <c r="G41" s="484" t="s">
        <v>631</v>
      </c>
      <c r="H41" s="484" t="s">
        <v>704</v>
      </c>
      <c r="I41" s="484" t="s">
        <v>632</v>
      </c>
      <c r="J41" s="484" t="s">
        <v>633</v>
      </c>
      <c r="K41" s="484" t="s">
        <v>634</v>
      </c>
      <c r="L41" s="485">
        <v>0</v>
      </c>
      <c r="M41" s="485">
        <v>0</v>
      </c>
      <c r="N41" s="484">
        <v>1</v>
      </c>
      <c r="O41" s="551">
        <v>1</v>
      </c>
      <c r="P41" s="485">
        <v>0</v>
      </c>
      <c r="Q41" s="505"/>
      <c r="R41" s="484">
        <v>1</v>
      </c>
      <c r="S41" s="505">
        <v>1</v>
      </c>
      <c r="T41" s="551">
        <v>1</v>
      </c>
      <c r="U41" s="506">
        <v>1</v>
      </c>
    </row>
    <row r="42" spans="1:21" ht="14.45" customHeight="1" x14ac:dyDescent="0.2">
      <c r="A42" s="483">
        <v>28</v>
      </c>
      <c r="B42" s="484" t="s">
        <v>505</v>
      </c>
      <c r="C42" s="484" t="s">
        <v>508</v>
      </c>
      <c r="D42" s="549" t="s">
        <v>703</v>
      </c>
      <c r="E42" s="550" t="s">
        <v>518</v>
      </c>
      <c r="F42" s="484" t="s">
        <v>506</v>
      </c>
      <c r="G42" s="484" t="s">
        <v>635</v>
      </c>
      <c r="H42" s="484" t="s">
        <v>266</v>
      </c>
      <c r="I42" s="484" t="s">
        <v>636</v>
      </c>
      <c r="J42" s="484" t="s">
        <v>637</v>
      </c>
      <c r="K42" s="484" t="s">
        <v>638</v>
      </c>
      <c r="L42" s="485">
        <v>68.81</v>
      </c>
      <c r="M42" s="485">
        <v>68.81</v>
      </c>
      <c r="N42" s="484">
        <v>1</v>
      </c>
      <c r="O42" s="551">
        <v>1</v>
      </c>
      <c r="P42" s="485"/>
      <c r="Q42" s="505">
        <v>0</v>
      </c>
      <c r="R42" s="484"/>
      <c r="S42" s="505">
        <v>0</v>
      </c>
      <c r="T42" s="551"/>
      <c r="U42" s="506">
        <v>0</v>
      </c>
    </row>
    <row r="43" spans="1:21" ht="14.45" customHeight="1" x14ac:dyDescent="0.2">
      <c r="A43" s="483">
        <v>28</v>
      </c>
      <c r="B43" s="484" t="s">
        <v>505</v>
      </c>
      <c r="C43" s="484" t="s">
        <v>508</v>
      </c>
      <c r="D43" s="549" t="s">
        <v>703</v>
      </c>
      <c r="E43" s="550" t="s">
        <v>518</v>
      </c>
      <c r="F43" s="484" t="s">
        <v>506</v>
      </c>
      <c r="G43" s="484" t="s">
        <v>569</v>
      </c>
      <c r="H43" s="484" t="s">
        <v>266</v>
      </c>
      <c r="I43" s="484" t="s">
        <v>570</v>
      </c>
      <c r="J43" s="484" t="s">
        <v>571</v>
      </c>
      <c r="K43" s="484" t="s">
        <v>572</v>
      </c>
      <c r="L43" s="485">
        <v>94.7</v>
      </c>
      <c r="M43" s="485">
        <v>94.7</v>
      </c>
      <c r="N43" s="484">
        <v>1</v>
      </c>
      <c r="O43" s="551">
        <v>1</v>
      </c>
      <c r="P43" s="485">
        <v>94.7</v>
      </c>
      <c r="Q43" s="505">
        <v>1</v>
      </c>
      <c r="R43" s="484">
        <v>1</v>
      </c>
      <c r="S43" s="505">
        <v>1</v>
      </c>
      <c r="T43" s="551">
        <v>1</v>
      </c>
      <c r="U43" s="506">
        <v>1</v>
      </c>
    </row>
    <row r="44" spans="1:21" ht="14.45" customHeight="1" x14ac:dyDescent="0.2">
      <c r="A44" s="483">
        <v>28</v>
      </c>
      <c r="B44" s="484" t="s">
        <v>505</v>
      </c>
      <c r="C44" s="484" t="s">
        <v>508</v>
      </c>
      <c r="D44" s="549" t="s">
        <v>703</v>
      </c>
      <c r="E44" s="550" t="s">
        <v>518</v>
      </c>
      <c r="F44" s="484" t="s">
        <v>506</v>
      </c>
      <c r="G44" s="484" t="s">
        <v>582</v>
      </c>
      <c r="H44" s="484" t="s">
        <v>266</v>
      </c>
      <c r="I44" s="484" t="s">
        <v>639</v>
      </c>
      <c r="J44" s="484" t="s">
        <v>640</v>
      </c>
      <c r="K44" s="484" t="s">
        <v>641</v>
      </c>
      <c r="L44" s="485">
        <v>89.91</v>
      </c>
      <c r="M44" s="485">
        <v>179.82</v>
      </c>
      <c r="N44" s="484">
        <v>2</v>
      </c>
      <c r="O44" s="551">
        <v>1.5</v>
      </c>
      <c r="P44" s="485">
        <v>89.91</v>
      </c>
      <c r="Q44" s="505">
        <v>0.5</v>
      </c>
      <c r="R44" s="484">
        <v>1</v>
      </c>
      <c r="S44" s="505">
        <v>0.5</v>
      </c>
      <c r="T44" s="551">
        <v>1</v>
      </c>
      <c r="U44" s="506">
        <v>0.66666666666666663</v>
      </c>
    </row>
    <row r="45" spans="1:21" ht="14.45" customHeight="1" x14ac:dyDescent="0.2">
      <c r="A45" s="483">
        <v>28</v>
      </c>
      <c r="B45" s="484" t="s">
        <v>505</v>
      </c>
      <c r="C45" s="484" t="s">
        <v>508</v>
      </c>
      <c r="D45" s="549" t="s">
        <v>703</v>
      </c>
      <c r="E45" s="550" t="s">
        <v>518</v>
      </c>
      <c r="F45" s="484" t="s">
        <v>506</v>
      </c>
      <c r="G45" s="484" t="s">
        <v>642</v>
      </c>
      <c r="H45" s="484" t="s">
        <v>704</v>
      </c>
      <c r="I45" s="484" t="s">
        <v>643</v>
      </c>
      <c r="J45" s="484" t="s">
        <v>644</v>
      </c>
      <c r="K45" s="484" t="s">
        <v>645</v>
      </c>
      <c r="L45" s="485">
        <v>63.75</v>
      </c>
      <c r="M45" s="485">
        <v>127.5</v>
      </c>
      <c r="N45" s="484">
        <v>2</v>
      </c>
      <c r="O45" s="551">
        <v>1</v>
      </c>
      <c r="P45" s="485">
        <v>127.5</v>
      </c>
      <c r="Q45" s="505">
        <v>1</v>
      </c>
      <c r="R45" s="484">
        <v>2</v>
      </c>
      <c r="S45" s="505">
        <v>1</v>
      </c>
      <c r="T45" s="551">
        <v>1</v>
      </c>
      <c r="U45" s="506">
        <v>1</v>
      </c>
    </row>
    <row r="46" spans="1:21" ht="14.45" customHeight="1" x14ac:dyDescent="0.2">
      <c r="A46" s="483">
        <v>28</v>
      </c>
      <c r="B46" s="484" t="s">
        <v>505</v>
      </c>
      <c r="C46" s="484" t="s">
        <v>508</v>
      </c>
      <c r="D46" s="549" t="s">
        <v>703</v>
      </c>
      <c r="E46" s="550" t="s">
        <v>518</v>
      </c>
      <c r="F46" s="484" t="s">
        <v>506</v>
      </c>
      <c r="G46" s="484" t="s">
        <v>646</v>
      </c>
      <c r="H46" s="484" t="s">
        <v>704</v>
      </c>
      <c r="I46" s="484" t="s">
        <v>647</v>
      </c>
      <c r="J46" s="484" t="s">
        <v>648</v>
      </c>
      <c r="K46" s="484" t="s">
        <v>649</v>
      </c>
      <c r="L46" s="485">
        <v>154.36000000000001</v>
      </c>
      <c r="M46" s="485">
        <v>463.08000000000004</v>
      </c>
      <c r="N46" s="484">
        <v>3</v>
      </c>
      <c r="O46" s="551">
        <v>2.5</v>
      </c>
      <c r="P46" s="485">
        <v>154.36000000000001</v>
      </c>
      <c r="Q46" s="505">
        <v>0.33333333333333331</v>
      </c>
      <c r="R46" s="484">
        <v>1</v>
      </c>
      <c r="S46" s="505">
        <v>0.33333333333333331</v>
      </c>
      <c r="T46" s="551">
        <v>1</v>
      </c>
      <c r="U46" s="506">
        <v>0.4</v>
      </c>
    </row>
    <row r="47" spans="1:21" ht="14.45" customHeight="1" x14ac:dyDescent="0.2">
      <c r="A47" s="483">
        <v>28</v>
      </c>
      <c r="B47" s="484" t="s">
        <v>505</v>
      </c>
      <c r="C47" s="484" t="s">
        <v>508</v>
      </c>
      <c r="D47" s="549" t="s">
        <v>703</v>
      </c>
      <c r="E47" s="550" t="s">
        <v>518</v>
      </c>
      <c r="F47" s="484" t="s">
        <v>507</v>
      </c>
      <c r="G47" s="484" t="s">
        <v>650</v>
      </c>
      <c r="H47" s="484" t="s">
        <v>266</v>
      </c>
      <c r="I47" s="484" t="s">
        <v>651</v>
      </c>
      <c r="J47" s="484" t="s">
        <v>652</v>
      </c>
      <c r="K47" s="484"/>
      <c r="L47" s="485">
        <v>0</v>
      </c>
      <c r="M47" s="485">
        <v>0</v>
      </c>
      <c r="N47" s="484">
        <v>1</v>
      </c>
      <c r="O47" s="551">
        <v>1</v>
      </c>
      <c r="P47" s="485">
        <v>0</v>
      </c>
      <c r="Q47" s="505"/>
      <c r="R47" s="484">
        <v>1</v>
      </c>
      <c r="S47" s="505">
        <v>1</v>
      </c>
      <c r="T47" s="551">
        <v>1</v>
      </c>
      <c r="U47" s="506">
        <v>1</v>
      </c>
    </row>
    <row r="48" spans="1:21" ht="14.45" customHeight="1" x14ac:dyDescent="0.2">
      <c r="A48" s="483">
        <v>28</v>
      </c>
      <c r="B48" s="484" t="s">
        <v>505</v>
      </c>
      <c r="C48" s="484" t="s">
        <v>508</v>
      </c>
      <c r="D48" s="549" t="s">
        <v>703</v>
      </c>
      <c r="E48" s="550" t="s">
        <v>516</v>
      </c>
      <c r="F48" s="484" t="s">
        <v>506</v>
      </c>
      <c r="G48" s="484" t="s">
        <v>569</v>
      </c>
      <c r="H48" s="484" t="s">
        <v>266</v>
      </c>
      <c r="I48" s="484" t="s">
        <v>653</v>
      </c>
      <c r="J48" s="484" t="s">
        <v>571</v>
      </c>
      <c r="K48" s="484" t="s">
        <v>572</v>
      </c>
      <c r="L48" s="485">
        <v>94.7</v>
      </c>
      <c r="M48" s="485">
        <v>94.7</v>
      </c>
      <c r="N48" s="484">
        <v>1</v>
      </c>
      <c r="O48" s="551">
        <v>1</v>
      </c>
      <c r="P48" s="485"/>
      <c r="Q48" s="505">
        <v>0</v>
      </c>
      <c r="R48" s="484"/>
      <c r="S48" s="505">
        <v>0</v>
      </c>
      <c r="T48" s="551"/>
      <c r="U48" s="506">
        <v>0</v>
      </c>
    </row>
    <row r="49" spans="1:21" ht="14.45" customHeight="1" x14ac:dyDescent="0.2">
      <c r="A49" s="483">
        <v>28</v>
      </c>
      <c r="B49" s="484" t="s">
        <v>505</v>
      </c>
      <c r="C49" s="484" t="s">
        <v>508</v>
      </c>
      <c r="D49" s="549" t="s">
        <v>703</v>
      </c>
      <c r="E49" s="550" t="s">
        <v>516</v>
      </c>
      <c r="F49" s="484" t="s">
        <v>506</v>
      </c>
      <c r="G49" s="484" t="s">
        <v>586</v>
      </c>
      <c r="H49" s="484" t="s">
        <v>266</v>
      </c>
      <c r="I49" s="484" t="s">
        <v>654</v>
      </c>
      <c r="J49" s="484" t="s">
        <v>655</v>
      </c>
      <c r="K49" s="484" t="s">
        <v>656</v>
      </c>
      <c r="L49" s="485">
        <v>83.79</v>
      </c>
      <c r="M49" s="485">
        <v>167.58</v>
      </c>
      <c r="N49" s="484">
        <v>2</v>
      </c>
      <c r="O49" s="551">
        <v>2</v>
      </c>
      <c r="P49" s="485">
        <v>167.58</v>
      </c>
      <c r="Q49" s="505">
        <v>1</v>
      </c>
      <c r="R49" s="484">
        <v>2</v>
      </c>
      <c r="S49" s="505">
        <v>1</v>
      </c>
      <c r="T49" s="551">
        <v>2</v>
      </c>
      <c r="U49" s="506">
        <v>1</v>
      </c>
    </row>
    <row r="50" spans="1:21" ht="14.45" customHeight="1" x14ac:dyDescent="0.2">
      <c r="A50" s="483">
        <v>28</v>
      </c>
      <c r="B50" s="484" t="s">
        <v>505</v>
      </c>
      <c r="C50" s="484" t="s">
        <v>508</v>
      </c>
      <c r="D50" s="549" t="s">
        <v>703</v>
      </c>
      <c r="E50" s="550" t="s">
        <v>516</v>
      </c>
      <c r="F50" s="484" t="s">
        <v>506</v>
      </c>
      <c r="G50" s="484" t="s">
        <v>657</v>
      </c>
      <c r="H50" s="484" t="s">
        <v>266</v>
      </c>
      <c r="I50" s="484" t="s">
        <v>658</v>
      </c>
      <c r="J50" s="484" t="s">
        <v>659</v>
      </c>
      <c r="K50" s="484" t="s">
        <v>660</v>
      </c>
      <c r="L50" s="485">
        <v>61.97</v>
      </c>
      <c r="M50" s="485">
        <v>61.97</v>
      </c>
      <c r="N50" s="484">
        <v>1</v>
      </c>
      <c r="O50" s="551">
        <v>1</v>
      </c>
      <c r="P50" s="485"/>
      <c r="Q50" s="505">
        <v>0</v>
      </c>
      <c r="R50" s="484"/>
      <c r="S50" s="505">
        <v>0</v>
      </c>
      <c r="T50" s="551"/>
      <c r="U50" s="506">
        <v>0</v>
      </c>
    </row>
    <row r="51" spans="1:21" ht="14.45" customHeight="1" x14ac:dyDescent="0.2">
      <c r="A51" s="483">
        <v>28</v>
      </c>
      <c r="B51" s="484" t="s">
        <v>505</v>
      </c>
      <c r="C51" s="484" t="s">
        <v>508</v>
      </c>
      <c r="D51" s="549" t="s">
        <v>703</v>
      </c>
      <c r="E51" s="550" t="s">
        <v>516</v>
      </c>
      <c r="F51" s="484" t="s">
        <v>506</v>
      </c>
      <c r="G51" s="484" t="s">
        <v>631</v>
      </c>
      <c r="H51" s="484" t="s">
        <v>704</v>
      </c>
      <c r="I51" s="484" t="s">
        <v>661</v>
      </c>
      <c r="J51" s="484" t="s">
        <v>633</v>
      </c>
      <c r="K51" s="484" t="s">
        <v>662</v>
      </c>
      <c r="L51" s="485">
        <v>0</v>
      </c>
      <c r="M51" s="485">
        <v>0</v>
      </c>
      <c r="N51" s="484">
        <v>1</v>
      </c>
      <c r="O51" s="551">
        <v>1</v>
      </c>
      <c r="P51" s="485">
        <v>0</v>
      </c>
      <c r="Q51" s="505"/>
      <c r="R51" s="484">
        <v>1</v>
      </c>
      <c r="S51" s="505">
        <v>1</v>
      </c>
      <c r="T51" s="551">
        <v>1</v>
      </c>
      <c r="U51" s="506">
        <v>1</v>
      </c>
    </row>
    <row r="52" spans="1:21" ht="14.45" customHeight="1" x14ac:dyDescent="0.2">
      <c r="A52" s="483">
        <v>28</v>
      </c>
      <c r="B52" s="484" t="s">
        <v>505</v>
      </c>
      <c r="C52" s="484" t="s">
        <v>508</v>
      </c>
      <c r="D52" s="549" t="s">
        <v>703</v>
      </c>
      <c r="E52" s="550" t="s">
        <v>515</v>
      </c>
      <c r="F52" s="484" t="s">
        <v>506</v>
      </c>
      <c r="G52" s="484" t="s">
        <v>582</v>
      </c>
      <c r="H52" s="484" t="s">
        <v>266</v>
      </c>
      <c r="I52" s="484" t="s">
        <v>663</v>
      </c>
      <c r="J52" s="484" t="s">
        <v>584</v>
      </c>
      <c r="K52" s="484" t="s">
        <v>664</v>
      </c>
      <c r="L52" s="485">
        <v>64.36</v>
      </c>
      <c r="M52" s="485">
        <v>128.72</v>
      </c>
      <c r="N52" s="484">
        <v>2</v>
      </c>
      <c r="O52" s="551">
        <v>0.5</v>
      </c>
      <c r="P52" s="485">
        <v>128.72</v>
      </c>
      <c r="Q52" s="505">
        <v>1</v>
      </c>
      <c r="R52" s="484">
        <v>2</v>
      </c>
      <c r="S52" s="505">
        <v>1</v>
      </c>
      <c r="T52" s="551">
        <v>0.5</v>
      </c>
      <c r="U52" s="506">
        <v>1</v>
      </c>
    </row>
    <row r="53" spans="1:21" ht="14.45" customHeight="1" x14ac:dyDescent="0.2">
      <c r="A53" s="483">
        <v>28</v>
      </c>
      <c r="B53" s="484" t="s">
        <v>505</v>
      </c>
      <c r="C53" s="484" t="s">
        <v>508</v>
      </c>
      <c r="D53" s="549" t="s">
        <v>703</v>
      </c>
      <c r="E53" s="550" t="s">
        <v>515</v>
      </c>
      <c r="F53" s="484" t="s">
        <v>506</v>
      </c>
      <c r="G53" s="484" t="s">
        <v>582</v>
      </c>
      <c r="H53" s="484" t="s">
        <v>266</v>
      </c>
      <c r="I53" s="484" t="s">
        <v>665</v>
      </c>
      <c r="J53" s="484" t="s">
        <v>584</v>
      </c>
      <c r="K53" s="484" t="s">
        <v>666</v>
      </c>
      <c r="L53" s="485">
        <v>16.09</v>
      </c>
      <c r="M53" s="485">
        <v>32.18</v>
      </c>
      <c r="N53" s="484">
        <v>2</v>
      </c>
      <c r="O53" s="551">
        <v>0.5</v>
      </c>
      <c r="P53" s="485"/>
      <c r="Q53" s="505">
        <v>0</v>
      </c>
      <c r="R53" s="484"/>
      <c r="S53" s="505">
        <v>0</v>
      </c>
      <c r="T53" s="551"/>
      <c r="U53" s="506">
        <v>0</v>
      </c>
    </row>
    <row r="54" spans="1:21" ht="14.45" customHeight="1" x14ac:dyDescent="0.2">
      <c r="A54" s="483">
        <v>28</v>
      </c>
      <c r="B54" s="484" t="s">
        <v>505</v>
      </c>
      <c r="C54" s="484" t="s">
        <v>508</v>
      </c>
      <c r="D54" s="549" t="s">
        <v>703</v>
      </c>
      <c r="E54" s="550" t="s">
        <v>515</v>
      </c>
      <c r="F54" s="484" t="s">
        <v>506</v>
      </c>
      <c r="G54" s="484" t="s">
        <v>667</v>
      </c>
      <c r="H54" s="484" t="s">
        <v>266</v>
      </c>
      <c r="I54" s="484" t="s">
        <v>668</v>
      </c>
      <c r="J54" s="484" t="s">
        <v>669</v>
      </c>
      <c r="K54" s="484" t="s">
        <v>670</v>
      </c>
      <c r="L54" s="485">
        <v>69.59</v>
      </c>
      <c r="M54" s="485">
        <v>69.59</v>
      </c>
      <c r="N54" s="484">
        <v>1</v>
      </c>
      <c r="O54" s="551">
        <v>0.5</v>
      </c>
      <c r="P54" s="485"/>
      <c r="Q54" s="505">
        <v>0</v>
      </c>
      <c r="R54" s="484"/>
      <c r="S54" s="505">
        <v>0</v>
      </c>
      <c r="T54" s="551"/>
      <c r="U54" s="506">
        <v>0</v>
      </c>
    </row>
    <row r="55" spans="1:21" ht="14.45" customHeight="1" x14ac:dyDescent="0.2">
      <c r="A55" s="483">
        <v>28</v>
      </c>
      <c r="B55" s="484" t="s">
        <v>505</v>
      </c>
      <c r="C55" s="484" t="s">
        <v>508</v>
      </c>
      <c r="D55" s="549" t="s">
        <v>703</v>
      </c>
      <c r="E55" s="550" t="s">
        <v>515</v>
      </c>
      <c r="F55" s="484" t="s">
        <v>506</v>
      </c>
      <c r="G55" s="484" t="s">
        <v>667</v>
      </c>
      <c r="H55" s="484" t="s">
        <v>266</v>
      </c>
      <c r="I55" s="484" t="s">
        <v>671</v>
      </c>
      <c r="J55" s="484" t="s">
        <v>669</v>
      </c>
      <c r="K55" s="484" t="s">
        <v>670</v>
      </c>
      <c r="L55" s="485">
        <v>69.59</v>
      </c>
      <c r="M55" s="485">
        <v>69.59</v>
      </c>
      <c r="N55" s="484">
        <v>1</v>
      </c>
      <c r="O55" s="551">
        <v>0.5</v>
      </c>
      <c r="P55" s="485">
        <v>69.59</v>
      </c>
      <c r="Q55" s="505">
        <v>1</v>
      </c>
      <c r="R55" s="484">
        <v>1</v>
      </c>
      <c r="S55" s="505">
        <v>1</v>
      </c>
      <c r="T55" s="551">
        <v>0.5</v>
      </c>
      <c r="U55" s="506">
        <v>1</v>
      </c>
    </row>
    <row r="56" spans="1:21" ht="14.45" customHeight="1" x14ac:dyDescent="0.2">
      <c r="A56" s="483">
        <v>28</v>
      </c>
      <c r="B56" s="484" t="s">
        <v>505</v>
      </c>
      <c r="C56" s="484" t="s">
        <v>508</v>
      </c>
      <c r="D56" s="549" t="s">
        <v>703</v>
      </c>
      <c r="E56" s="550" t="s">
        <v>515</v>
      </c>
      <c r="F56" s="484" t="s">
        <v>506</v>
      </c>
      <c r="G56" s="484" t="s">
        <v>672</v>
      </c>
      <c r="H56" s="484" t="s">
        <v>266</v>
      </c>
      <c r="I56" s="484" t="s">
        <v>673</v>
      </c>
      <c r="J56" s="484" t="s">
        <v>674</v>
      </c>
      <c r="K56" s="484" t="s">
        <v>675</v>
      </c>
      <c r="L56" s="485">
        <v>195.19</v>
      </c>
      <c r="M56" s="485">
        <v>195.19</v>
      </c>
      <c r="N56" s="484">
        <v>1</v>
      </c>
      <c r="O56" s="551">
        <v>1</v>
      </c>
      <c r="P56" s="485">
        <v>195.19</v>
      </c>
      <c r="Q56" s="505">
        <v>1</v>
      </c>
      <c r="R56" s="484">
        <v>1</v>
      </c>
      <c r="S56" s="505">
        <v>1</v>
      </c>
      <c r="T56" s="551">
        <v>1</v>
      </c>
      <c r="U56" s="506">
        <v>1</v>
      </c>
    </row>
    <row r="57" spans="1:21" ht="14.45" customHeight="1" x14ac:dyDescent="0.2">
      <c r="A57" s="483">
        <v>28</v>
      </c>
      <c r="B57" s="484" t="s">
        <v>505</v>
      </c>
      <c r="C57" s="484" t="s">
        <v>508</v>
      </c>
      <c r="D57" s="549" t="s">
        <v>703</v>
      </c>
      <c r="E57" s="550" t="s">
        <v>515</v>
      </c>
      <c r="F57" s="484" t="s">
        <v>506</v>
      </c>
      <c r="G57" s="484" t="s">
        <v>676</v>
      </c>
      <c r="H57" s="484" t="s">
        <v>266</v>
      </c>
      <c r="I57" s="484" t="s">
        <v>677</v>
      </c>
      <c r="J57" s="484" t="s">
        <v>678</v>
      </c>
      <c r="K57" s="484" t="s">
        <v>679</v>
      </c>
      <c r="L57" s="485">
        <v>2666.78</v>
      </c>
      <c r="M57" s="485">
        <v>5333.56</v>
      </c>
      <c r="N57" s="484">
        <v>2</v>
      </c>
      <c r="O57" s="551">
        <v>1</v>
      </c>
      <c r="P57" s="485">
        <v>5333.56</v>
      </c>
      <c r="Q57" s="505">
        <v>1</v>
      </c>
      <c r="R57" s="484">
        <v>2</v>
      </c>
      <c r="S57" s="505">
        <v>1</v>
      </c>
      <c r="T57" s="551">
        <v>1</v>
      </c>
      <c r="U57" s="506">
        <v>1</v>
      </c>
    </row>
    <row r="58" spans="1:21" ht="14.45" customHeight="1" x14ac:dyDescent="0.2">
      <c r="A58" s="483">
        <v>28</v>
      </c>
      <c r="B58" s="484" t="s">
        <v>505</v>
      </c>
      <c r="C58" s="484" t="s">
        <v>508</v>
      </c>
      <c r="D58" s="549" t="s">
        <v>703</v>
      </c>
      <c r="E58" s="550" t="s">
        <v>515</v>
      </c>
      <c r="F58" s="484" t="s">
        <v>506</v>
      </c>
      <c r="G58" s="484" t="s">
        <v>680</v>
      </c>
      <c r="H58" s="484" t="s">
        <v>266</v>
      </c>
      <c r="I58" s="484" t="s">
        <v>681</v>
      </c>
      <c r="J58" s="484" t="s">
        <v>682</v>
      </c>
      <c r="K58" s="484" t="s">
        <v>683</v>
      </c>
      <c r="L58" s="485">
        <v>68.819999999999993</v>
      </c>
      <c r="M58" s="485">
        <v>137.63999999999999</v>
      </c>
      <c r="N58" s="484">
        <v>2</v>
      </c>
      <c r="O58" s="551">
        <v>1</v>
      </c>
      <c r="P58" s="485">
        <v>137.63999999999999</v>
      </c>
      <c r="Q58" s="505">
        <v>1</v>
      </c>
      <c r="R58" s="484">
        <v>2</v>
      </c>
      <c r="S58" s="505">
        <v>1</v>
      </c>
      <c r="T58" s="551">
        <v>1</v>
      </c>
      <c r="U58" s="506">
        <v>1</v>
      </c>
    </row>
    <row r="59" spans="1:21" ht="14.45" customHeight="1" x14ac:dyDescent="0.2">
      <c r="A59" s="483">
        <v>28</v>
      </c>
      <c r="B59" s="484" t="s">
        <v>505</v>
      </c>
      <c r="C59" s="484" t="s">
        <v>508</v>
      </c>
      <c r="D59" s="549" t="s">
        <v>703</v>
      </c>
      <c r="E59" s="550" t="s">
        <v>515</v>
      </c>
      <c r="F59" s="484" t="s">
        <v>506</v>
      </c>
      <c r="G59" s="484" t="s">
        <v>619</v>
      </c>
      <c r="H59" s="484" t="s">
        <v>266</v>
      </c>
      <c r="I59" s="484" t="s">
        <v>620</v>
      </c>
      <c r="J59" s="484" t="s">
        <v>621</v>
      </c>
      <c r="K59" s="484" t="s">
        <v>622</v>
      </c>
      <c r="L59" s="485">
        <v>121.92</v>
      </c>
      <c r="M59" s="485">
        <v>243.84</v>
      </c>
      <c r="N59" s="484">
        <v>2</v>
      </c>
      <c r="O59" s="551">
        <v>1</v>
      </c>
      <c r="P59" s="485">
        <v>243.84</v>
      </c>
      <c r="Q59" s="505">
        <v>1</v>
      </c>
      <c r="R59" s="484">
        <v>2</v>
      </c>
      <c r="S59" s="505">
        <v>1</v>
      </c>
      <c r="T59" s="551">
        <v>1</v>
      </c>
      <c r="U59" s="506">
        <v>1</v>
      </c>
    </row>
    <row r="60" spans="1:21" ht="14.45" customHeight="1" x14ac:dyDescent="0.2">
      <c r="A60" s="483">
        <v>28</v>
      </c>
      <c r="B60" s="484" t="s">
        <v>505</v>
      </c>
      <c r="C60" s="484" t="s">
        <v>508</v>
      </c>
      <c r="D60" s="549" t="s">
        <v>703</v>
      </c>
      <c r="E60" s="550" t="s">
        <v>513</v>
      </c>
      <c r="F60" s="484" t="s">
        <v>506</v>
      </c>
      <c r="G60" s="484" t="s">
        <v>684</v>
      </c>
      <c r="H60" s="484" t="s">
        <v>704</v>
      </c>
      <c r="I60" s="484" t="s">
        <v>685</v>
      </c>
      <c r="J60" s="484" t="s">
        <v>686</v>
      </c>
      <c r="K60" s="484" t="s">
        <v>687</v>
      </c>
      <c r="L60" s="485">
        <v>23.4</v>
      </c>
      <c r="M60" s="485">
        <v>23.4</v>
      </c>
      <c r="N60" s="484">
        <v>1</v>
      </c>
      <c r="O60" s="551">
        <v>1</v>
      </c>
      <c r="P60" s="485"/>
      <c r="Q60" s="505">
        <v>0</v>
      </c>
      <c r="R60" s="484"/>
      <c r="S60" s="505">
        <v>0</v>
      </c>
      <c r="T60" s="551"/>
      <c r="U60" s="506">
        <v>0</v>
      </c>
    </row>
    <row r="61" spans="1:21" ht="14.45" customHeight="1" x14ac:dyDescent="0.2">
      <c r="A61" s="483">
        <v>28</v>
      </c>
      <c r="B61" s="484" t="s">
        <v>505</v>
      </c>
      <c r="C61" s="484" t="s">
        <v>508</v>
      </c>
      <c r="D61" s="549" t="s">
        <v>703</v>
      </c>
      <c r="E61" s="550" t="s">
        <v>513</v>
      </c>
      <c r="F61" s="484" t="s">
        <v>506</v>
      </c>
      <c r="G61" s="484" t="s">
        <v>688</v>
      </c>
      <c r="H61" s="484" t="s">
        <v>266</v>
      </c>
      <c r="I61" s="484" t="s">
        <v>689</v>
      </c>
      <c r="J61" s="484" t="s">
        <v>690</v>
      </c>
      <c r="K61" s="484" t="s">
        <v>691</v>
      </c>
      <c r="L61" s="485">
        <v>62.04</v>
      </c>
      <c r="M61" s="485">
        <v>62.04</v>
      </c>
      <c r="N61" s="484">
        <v>1</v>
      </c>
      <c r="O61" s="551">
        <v>1</v>
      </c>
      <c r="P61" s="485">
        <v>62.04</v>
      </c>
      <c r="Q61" s="505">
        <v>1</v>
      </c>
      <c r="R61" s="484">
        <v>1</v>
      </c>
      <c r="S61" s="505">
        <v>1</v>
      </c>
      <c r="T61" s="551">
        <v>1</v>
      </c>
      <c r="U61" s="506">
        <v>1</v>
      </c>
    </row>
    <row r="62" spans="1:21" ht="14.45" customHeight="1" x14ac:dyDescent="0.2">
      <c r="A62" s="483">
        <v>28</v>
      </c>
      <c r="B62" s="484" t="s">
        <v>505</v>
      </c>
      <c r="C62" s="484" t="s">
        <v>508</v>
      </c>
      <c r="D62" s="549" t="s">
        <v>703</v>
      </c>
      <c r="E62" s="550" t="s">
        <v>513</v>
      </c>
      <c r="F62" s="484" t="s">
        <v>506</v>
      </c>
      <c r="G62" s="484" t="s">
        <v>692</v>
      </c>
      <c r="H62" s="484" t="s">
        <v>266</v>
      </c>
      <c r="I62" s="484" t="s">
        <v>693</v>
      </c>
      <c r="J62" s="484" t="s">
        <v>694</v>
      </c>
      <c r="K62" s="484" t="s">
        <v>695</v>
      </c>
      <c r="L62" s="485">
        <v>159.16999999999999</v>
      </c>
      <c r="M62" s="485">
        <v>159.16999999999999</v>
      </c>
      <c r="N62" s="484">
        <v>1</v>
      </c>
      <c r="O62" s="551">
        <v>1</v>
      </c>
      <c r="P62" s="485"/>
      <c r="Q62" s="505">
        <v>0</v>
      </c>
      <c r="R62" s="484"/>
      <c r="S62" s="505">
        <v>0</v>
      </c>
      <c r="T62" s="551"/>
      <c r="U62" s="506">
        <v>0</v>
      </c>
    </row>
    <row r="63" spans="1:21" ht="14.45" customHeight="1" x14ac:dyDescent="0.2">
      <c r="A63" s="483">
        <v>28</v>
      </c>
      <c r="B63" s="484" t="s">
        <v>505</v>
      </c>
      <c r="C63" s="484" t="s">
        <v>508</v>
      </c>
      <c r="D63" s="549" t="s">
        <v>703</v>
      </c>
      <c r="E63" s="550" t="s">
        <v>513</v>
      </c>
      <c r="F63" s="484" t="s">
        <v>506</v>
      </c>
      <c r="G63" s="484" t="s">
        <v>696</v>
      </c>
      <c r="H63" s="484" t="s">
        <v>704</v>
      </c>
      <c r="I63" s="484" t="s">
        <v>697</v>
      </c>
      <c r="J63" s="484" t="s">
        <v>698</v>
      </c>
      <c r="K63" s="484" t="s">
        <v>699</v>
      </c>
      <c r="L63" s="485">
        <v>773.45</v>
      </c>
      <c r="M63" s="485">
        <v>1546.9</v>
      </c>
      <c r="N63" s="484">
        <v>2</v>
      </c>
      <c r="O63" s="551">
        <v>1</v>
      </c>
      <c r="P63" s="485"/>
      <c r="Q63" s="505">
        <v>0</v>
      </c>
      <c r="R63" s="484"/>
      <c r="S63" s="505">
        <v>0</v>
      </c>
      <c r="T63" s="551"/>
      <c r="U63" s="506">
        <v>0</v>
      </c>
    </row>
    <row r="64" spans="1:21" ht="14.45" customHeight="1" x14ac:dyDescent="0.2">
      <c r="A64" s="483">
        <v>28</v>
      </c>
      <c r="B64" s="484" t="s">
        <v>505</v>
      </c>
      <c r="C64" s="484" t="s">
        <v>508</v>
      </c>
      <c r="D64" s="549" t="s">
        <v>703</v>
      </c>
      <c r="E64" s="550" t="s">
        <v>513</v>
      </c>
      <c r="F64" s="484" t="s">
        <v>506</v>
      </c>
      <c r="G64" s="484" t="s">
        <v>600</v>
      </c>
      <c r="H64" s="484" t="s">
        <v>704</v>
      </c>
      <c r="I64" s="484" t="s">
        <v>601</v>
      </c>
      <c r="J64" s="484" t="s">
        <v>602</v>
      </c>
      <c r="K64" s="484" t="s">
        <v>603</v>
      </c>
      <c r="L64" s="485">
        <v>141.25</v>
      </c>
      <c r="M64" s="485">
        <v>141.25</v>
      </c>
      <c r="N64" s="484">
        <v>1</v>
      </c>
      <c r="O64" s="551">
        <v>1</v>
      </c>
      <c r="P64" s="485"/>
      <c r="Q64" s="505">
        <v>0</v>
      </c>
      <c r="R64" s="484"/>
      <c r="S64" s="505">
        <v>0</v>
      </c>
      <c r="T64" s="551"/>
      <c r="U64" s="506">
        <v>0</v>
      </c>
    </row>
    <row r="65" spans="1:21" ht="14.45" customHeight="1" x14ac:dyDescent="0.2">
      <c r="A65" s="483">
        <v>28</v>
      </c>
      <c r="B65" s="484" t="s">
        <v>505</v>
      </c>
      <c r="C65" s="484" t="s">
        <v>508</v>
      </c>
      <c r="D65" s="549" t="s">
        <v>703</v>
      </c>
      <c r="E65" s="550" t="s">
        <v>513</v>
      </c>
      <c r="F65" s="484" t="s">
        <v>506</v>
      </c>
      <c r="G65" s="484" t="s">
        <v>615</v>
      </c>
      <c r="H65" s="484" t="s">
        <v>266</v>
      </c>
      <c r="I65" s="484" t="s">
        <v>616</v>
      </c>
      <c r="J65" s="484" t="s">
        <v>617</v>
      </c>
      <c r="K65" s="484" t="s">
        <v>618</v>
      </c>
      <c r="L65" s="485">
        <v>0</v>
      </c>
      <c r="M65" s="485">
        <v>0</v>
      </c>
      <c r="N65" s="484">
        <v>2</v>
      </c>
      <c r="O65" s="551">
        <v>2</v>
      </c>
      <c r="P65" s="485">
        <v>0</v>
      </c>
      <c r="Q65" s="505"/>
      <c r="R65" s="484">
        <v>1</v>
      </c>
      <c r="S65" s="505">
        <v>0.5</v>
      </c>
      <c r="T65" s="551">
        <v>1</v>
      </c>
      <c r="U65" s="506">
        <v>0.5</v>
      </c>
    </row>
    <row r="66" spans="1:21" ht="14.45" customHeight="1" x14ac:dyDescent="0.2">
      <c r="A66" s="483">
        <v>28</v>
      </c>
      <c r="B66" s="484" t="s">
        <v>505</v>
      </c>
      <c r="C66" s="484" t="s">
        <v>508</v>
      </c>
      <c r="D66" s="549" t="s">
        <v>703</v>
      </c>
      <c r="E66" s="550" t="s">
        <v>513</v>
      </c>
      <c r="F66" s="484" t="s">
        <v>506</v>
      </c>
      <c r="G66" s="484" t="s">
        <v>631</v>
      </c>
      <c r="H66" s="484" t="s">
        <v>704</v>
      </c>
      <c r="I66" s="484" t="s">
        <v>661</v>
      </c>
      <c r="J66" s="484" t="s">
        <v>633</v>
      </c>
      <c r="K66" s="484" t="s">
        <v>662</v>
      </c>
      <c r="L66" s="485">
        <v>0</v>
      </c>
      <c r="M66" s="485">
        <v>0</v>
      </c>
      <c r="N66" s="484">
        <v>1</v>
      </c>
      <c r="O66" s="551">
        <v>1</v>
      </c>
      <c r="P66" s="485">
        <v>0</v>
      </c>
      <c r="Q66" s="505"/>
      <c r="R66" s="484">
        <v>1</v>
      </c>
      <c r="S66" s="505">
        <v>1</v>
      </c>
      <c r="T66" s="551">
        <v>1</v>
      </c>
      <c r="U66" s="506">
        <v>1</v>
      </c>
    </row>
    <row r="67" spans="1:21" ht="14.45" customHeight="1" x14ac:dyDescent="0.2">
      <c r="A67" s="483">
        <v>28</v>
      </c>
      <c r="B67" s="484" t="s">
        <v>505</v>
      </c>
      <c r="C67" s="484" t="s">
        <v>508</v>
      </c>
      <c r="D67" s="549" t="s">
        <v>703</v>
      </c>
      <c r="E67" s="550" t="s">
        <v>513</v>
      </c>
      <c r="F67" s="484" t="s">
        <v>506</v>
      </c>
      <c r="G67" s="484" t="s">
        <v>631</v>
      </c>
      <c r="H67" s="484" t="s">
        <v>704</v>
      </c>
      <c r="I67" s="484" t="s">
        <v>632</v>
      </c>
      <c r="J67" s="484" t="s">
        <v>633</v>
      </c>
      <c r="K67" s="484" t="s">
        <v>634</v>
      </c>
      <c r="L67" s="485">
        <v>0</v>
      </c>
      <c r="M67" s="485">
        <v>0</v>
      </c>
      <c r="N67" s="484">
        <v>2</v>
      </c>
      <c r="O67" s="551">
        <v>2</v>
      </c>
      <c r="P67" s="485">
        <v>0</v>
      </c>
      <c r="Q67" s="505"/>
      <c r="R67" s="484">
        <v>1</v>
      </c>
      <c r="S67" s="505">
        <v>0.5</v>
      </c>
      <c r="T67" s="551">
        <v>1</v>
      </c>
      <c r="U67" s="506">
        <v>0.5</v>
      </c>
    </row>
    <row r="68" spans="1:21" ht="14.45" customHeight="1" x14ac:dyDescent="0.2">
      <c r="A68" s="483">
        <v>28</v>
      </c>
      <c r="B68" s="484" t="s">
        <v>505</v>
      </c>
      <c r="C68" s="484" t="s">
        <v>508</v>
      </c>
      <c r="D68" s="549" t="s">
        <v>703</v>
      </c>
      <c r="E68" s="550" t="s">
        <v>513</v>
      </c>
      <c r="F68" s="484" t="s">
        <v>506</v>
      </c>
      <c r="G68" s="484" t="s">
        <v>646</v>
      </c>
      <c r="H68" s="484" t="s">
        <v>704</v>
      </c>
      <c r="I68" s="484" t="s">
        <v>700</v>
      </c>
      <c r="J68" s="484" t="s">
        <v>701</v>
      </c>
      <c r="K68" s="484" t="s">
        <v>702</v>
      </c>
      <c r="L68" s="485">
        <v>149.52000000000001</v>
      </c>
      <c r="M68" s="485">
        <v>149.52000000000001</v>
      </c>
      <c r="N68" s="484">
        <v>1</v>
      </c>
      <c r="O68" s="551">
        <v>1</v>
      </c>
      <c r="P68" s="485"/>
      <c r="Q68" s="505">
        <v>0</v>
      </c>
      <c r="R68" s="484"/>
      <c r="S68" s="505">
        <v>0</v>
      </c>
      <c r="T68" s="551"/>
      <c r="U68" s="506">
        <v>0</v>
      </c>
    </row>
    <row r="69" spans="1:21" ht="14.45" customHeight="1" thickBot="1" x14ac:dyDescent="0.25">
      <c r="A69" s="490">
        <v>28</v>
      </c>
      <c r="B69" s="491" t="s">
        <v>505</v>
      </c>
      <c r="C69" s="491" t="s">
        <v>508</v>
      </c>
      <c r="D69" s="552" t="s">
        <v>703</v>
      </c>
      <c r="E69" s="553" t="s">
        <v>520</v>
      </c>
      <c r="F69" s="491" t="s">
        <v>506</v>
      </c>
      <c r="G69" s="491" t="s">
        <v>529</v>
      </c>
      <c r="H69" s="491" t="s">
        <v>704</v>
      </c>
      <c r="I69" s="491" t="s">
        <v>530</v>
      </c>
      <c r="J69" s="491" t="s">
        <v>531</v>
      </c>
      <c r="K69" s="491" t="s">
        <v>532</v>
      </c>
      <c r="L69" s="492">
        <v>56.06</v>
      </c>
      <c r="M69" s="492">
        <v>112.12</v>
      </c>
      <c r="N69" s="491">
        <v>2</v>
      </c>
      <c r="O69" s="554">
        <v>1</v>
      </c>
      <c r="P69" s="492">
        <v>112.12</v>
      </c>
      <c r="Q69" s="507">
        <v>1</v>
      </c>
      <c r="R69" s="491">
        <v>2</v>
      </c>
      <c r="S69" s="507">
        <v>1</v>
      </c>
      <c r="T69" s="554">
        <v>1</v>
      </c>
      <c r="U69" s="508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99FA9ED-FA95-4A35-896D-E16CCB151AA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706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67" t="s">
        <v>514</v>
      </c>
      <c r="B5" s="116">
        <v>158.19999999999999</v>
      </c>
      <c r="C5" s="548">
        <v>1</v>
      </c>
      <c r="D5" s="116">
        <v>0</v>
      </c>
      <c r="E5" s="548">
        <v>0</v>
      </c>
      <c r="F5" s="559">
        <v>158.19999999999999</v>
      </c>
    </row>
    <row r="6" spans="1:6" ht="14.45" customHeight="1" x14ac:dyDescent="0.2">
      <c r="A6" s="568" t="s">
        <v>513</v>
      </c>
      <c r="B6" s="488"/>
      <c r="C6" s="505">
        <v>0</v>
      </c>
      <c r="D6" s="488">
        <v>1861.0700000000002</v>
      </c>
      <c r="E6" s="505">
        <v>1</v>
      </c>
      <c r="F6" s="489">
        <v>1861.0700000000002</v>
      </c>
    </row>
    <row r="7" spans="1:6" ht="14.45" customHeight="1" x14ac:dyDescent="0.2">
      <c r="A7" s="568" t="s">
        <v>516</v>
      </c>
      <c r="B7" s="488"/>
      <c r="C7" s="505"/>
      <c r="D7" s="488">
        <v>0</v>
      </c>
      <c r="E7" s="505"/>
      <c r="F7" s="489">
        <v>0</v>
      </c>
    </row>
    <row r="8" spans="1:6" ht="14.45" customHeight="1" x14ac:dyDescent="0.2">
      <c r="A8" s="568" t="s">
        <v>520</v>
      </c>
      <c r="B8" s="488"/>
      <c r="C8" s="505">
        <v>0</v>
      </c>
      <c r="D8" s="488">
        <v>112.12</v>
      </c>
      <c r="E8" s="505">
        <v>1</v>
      </c>
      <c r="F8" s="489">
        <v>112.12</v>
      </c>
    </row>
    <row r="9" spans="1:6" ht="14.45" customHeight="1" x14ac:dyDescent="0.2">
      <c r="A9" s="568" t="s">
        <v>519</v>
      </c>
      <c r="B9" s="488"/>
      <c r="C9" s="505">
        <v>0</v>
      </c>
      <c r="D9" s="488">
        <v>1156.7800000000002</v>
      </c>
      <c r="E9" s="505">
        <v>1</v>
      </c>
      <c r="F9" s="489">
        <v>1156.7800000000002</v>
      </c>
    </row>
    <row r="10" spans="1:6" ht="14.45" customHeight="1" thickBot="1" x14ac:dyDescent="0.25">
      <c r="A10" s="569" t="s">
        <v>518</v>
      </c>
      <c r="B10" s="560"/>
      <c r="C10" s="561">
        <v>0</v>
      </c>
      <c r="D10" s="560">
        <v>590.58000000000004</v>
      </c>
      <c r="E10" s="561">
        <v>1</v>
      </c>
      <c r="F10" s="562">
        <v>590.58000000000004</v>
      </c>
    </row>
    <row r="11" spans="1:6" ht="14.45" customHeight="1" thickBot="1" x14ac:dyDescent="0.25">
      <c r="A11" s="563" t="s">
        <v>3</v>
      </c>
      <c r="B11" s="564">
        <v>158.19999999999999</v>
      </c>
      <c r="C11" s="565">
        <v>4.0786335804060582E-2</v>
      </c>
      <c r="D11" s="564">
        <v>3720.55</v>
      </c>
      <c r="E11" s="565">
        <v>0.95921366419593934</v>
      </c>
      <c r="F11" s="566">
        <v>3878.7500000000005</v>
      </c>
    </row>
    <row r="12" spans="1:6" ht="14.45" customHeight="1" thickBot="1" x14ac:dyDescent="0.25"/>
    <row r="13" spans="1:6" ht="14.45" customHeight="1" x14ac:dyDescent="0.2">
      <c r="A13" s="567" t="s">
        <v>707</v>
      </c>
      <c r="B13" s="116">
        <v>158.19999999999999</v>
      </c>
      <c r="C13" s="548">
        <v>1</v>
      </c>
      <c r="D13" s="116"/>
      <c r="E13" s="548">
        <v>0</v>
      </c>
      <c r="F13" s="559">
        <v>158.19999999999999</v>
      </c>
    </row>
    <row r="14" spans="1:6" ht="14.45" customHeight="1" x14ac:dyDescent="0.2">
      <c r="A14" s="568" t="s">
        <v>708</v>
      </c>
      <c r="B14" s="488"/>
      <c r="C14" s="505">
        <v>0</v>
      </c>
      <c r="D14" s="488">
        <v>127.5</v>
      </c>
      <c r="E14" s="505">
        <v>1</v>
      </c>
      <c r="F14" s="489">
        <v>127.5</v>
      </c>
    </row>
    <row r="15" spans="1:6" ht="14.45" customHeight="1" x14ac:dyDescent="0.2">
      <c r="A15" s="568" t="s">
        <v>709</v>
      </c>
      <c r="B15" s="488"/>
      <c r="C15" s="505"/>
      <c r="D15" s="488">
        <v>0</v>
      </c>
      <c r="E15" s="505"/>
      <c r="F15" s="489">
        <v>0</v>
      </c>
    </row>
    <row r="16" spans="1:6" ht="14.45" customHeight="1" x14ac:dyDescent="0.2">
      <c r="A16" s="568" t="s">
        <v>710</v>
      </c>
      <c r="B16" s="488"/>
      <c r="C16" s="505">
        <v>0</v>
      </c>
      <c r="D16" s="488">
        <v>220.35000000000002</v>
      </c>
      <c r="E16" s="505">
        <v>1</v>
      </c>
      <c r="F16" s="489">
        <v>220.35000000000002</v>
      </c>
    </row>
    <row r="17" spans="1:6" ht="14.45" customHeight="1" x14ac:dyDescent="0.2">
      <c r="A17" s="568" t="s">
        <v>711</v>
      </c>
      <c r="B17" s="488"/>
      <c r="C17" s="505">
        <v>0</v>
      </c>
      <c r="D17" s="488">
        <v>23.4</v>
      </c>
      <c r="E17" s="505">
        <v>1</v>
      </c>
      <c r="F17" s="489">
        <v>23.4</v>
      </c>
    </row>
    <row r="18" spans="1:6" ht="14.45" customHeight="1" x14ac:dyDescent="0.2">
      <c r="A18" s="568" t="s">
        <v>712</v>
      </c>
      <c r="B18" s="488"/>
      <c r="C18" s="505">
        <v>0</v>
      </c>
      <c r="D18" s="488">
        <v>336.82</v>
      </c>
      <c r="E18" s="505">
        <v>1</v>
      </c>
      <c r="F18" s="489">
        <v>336.82</v>
      </c>
    </row>
    <row r="19" spans="1:6" ht="14.45" customHeight="1" x14ac:dyDescent="0.2">
      <c r="A19" s="568" t="s">
        <v>713</v>
      </c>
      <c r="B19" s="488"/>
      <c r="C19" s="505">
        <v>0</v>
      </c>
      <c r="D19" s="488">
        <v>282.5</v>
      </c>
      <c r="E19" s="505">
        <v>1</v>
      </c>
      <c r="F19" s="489">
        <v>282.5</v>
      </c>
    </row>
    <row r="20" spans="1:6" ht="14.45" customHeight="1" x14ac:dyDescent="0.2">
      <c r="A20" s="568" t="s">
        <v>714</v>
      </c>
      <c r="B20" s="488"/>
      <c r="C20" s="505">
        <v>0</v>
      </c>
      <c r="D20" s="488">
        <v>224.24</v>
      </c>
      <c r="E20" s="505">
        <v>1</v>
      </c>
      <c r="F20" s="489">
        <v>224.24</v>
      </c>
    </row>
    <row r="21" spans="1:6" ht="14.45" customHeight="1" x14ac:dyDescent="0.2">
      <c r="A21" s="568" t="s">
        <v>715</v>
      </c>
      <c r="B21" s="488"/>
      <c r="C21" s="505">
        <v>0</v>
      </c>
      <c r="D21" s="488">
        <v>612.6</v>
      </c>
      <c r="E21" s="505">
        <v>1</v>
      </c>
      <c r="F21" s="489">
        <v>612.6</v>
      </c>
    </row>
    <row r="22" spans="1:6" ht="14.45" customHeight="1" x14ac:dyDescent="0.2">
      <c r="A22" s="568" t="s">
        <v>716</v>
      </c>
      <c r="B22" s="488"/>
      <c r="C22" s="505">
        <v>0</v>
      </c>
      <c r="D22" s="488">
        <v>346.24</v>
      </c>
      <c r="E22" s="505">
        <v>1</v>
      </c>
      <c r="F22" s="489">
        <v>346.24</v>
      </c>
    </row>
    <row r="23" spans="1:6" ht="14.45" customHeight="1" thickBot="1" x14ac:dyDescent="0.25">
      <c r="A23" s="569" t="s">
        <v>717</v>
      </c>
      <c r="B23" s="560"/>
      <c r="C23" s="561">
        <v>0</v>
      </c>
      <c r="D23" s="560">
        <v>1546.9</v>
      </c>
      <c r="E23" s="561">
        <v>1</v>
      </c>
      <c r="F23" s="562">
        <v>1546.9</v>
      </c>
    </row>
    <row r="24" spans="1:6" ht="14.45" customHeight="1" thickBot="1" x14ac:dyDescent="0.25">
      <c r="A24" s="563" t="s">
        <v>3</v>
      </c>
      <c r="B24" s="564">
        <v>158.19999999999999</v>
      </c>
      <c r="C24" s="565">
        <v>4.0786335804060582E-2</v>
      </c>
      <c r="D24" s="564">
        <v>3720.55</v>
      </c>
      <c r="E24" s="565">
        <v>0.95921366419593945</v>
      </c>
      <c r="F24" s="566">
        <v>3878.75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{E896B547-A9DF-4306-8A37-EFA80482C286}</x14:id>
        </ext>
      </extLst>
    </cfRule>
  </conditionalFormatting>
  <conditionalFormatting sqref="F13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{3109939D-90A4-4BD7-A96E-43C60D043F58}</x14:id>
        </ext>
      </extLst>
    </cfRule>
  </conditionalFormatting>
  <hyperlinks>
    <hyperlink ref="A2" location="Obsah!A1" display="Zpět na Obsah  KL 01  1.-4.měsíc" xr:uid="{565DD4BA-1756-4370-92A7-D6E85E1866E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96B547-A9DF-4306-8A37-EFA80482C2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3109939D-90A4-4BD7-A96E-43C60D043F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158.19999999999999</v>
      </c>
      <c r="H3" s="44">
        <f>IF(M3=0,0,G3/M3)</f>
        <v>4.0786335804060582E-2</v>
      </c>
      <c r="I3" s="43">
        <f>SUBTOTAL(9,I6:I1048576)</f>
        <v>27</v>
      </c>
      <c r="J3" s="43">
        <f>SUBTOTAL(9,J6:J1048576)</f>
        <v>3720.55</v>
      </c>
      <c r="K3" s="44">
        <f>IF(M3=0,0,J3/M3)</f>
        <v>0.95921366419593945</v>
      </c>
      <c r="L3" s="43">
        <f>SUBTOTAL(9,L6:L1048576)</f>
        <v>29</v>
      </c>
      <c r="M3" s="45">
        <f>SUBTOTAL(9,M6:M1048576)</f>
        <v>3878.75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1" t="s">
        <v>130</v>
      </c>
      <c r="C5" s="571" t="s">
        <v>70</v>
      </c>
      <c r="D5" s="571" t="s">
        <v>131</v>
      </c>
      <c r="E5" s="571" t="s">
        <v>132</v>
      </c>
      <c r="F5" s="572" t="s">
        <v>28</v>
      </c>
      <c r="G5" s="572" t="s">
        <v>14</v>
      </c>
      <c r="H5" s="557" t="s">
        <v>133</v>
      </c>
      <c r="I5" s="556" t="s">
        <v>28</v>
      </c>
      <c r="J5" s="572" t="s">
        <v>14</v>
      </c>
      <c r="K5" s="557" t="s">
        <v>133</v>
      </c>
      <c r="L5" s="556" t="s">
        <v>28</v>
      </c>
      <c r="M5" s="573" t="s">
        <v>14</v>
      </c>
    </row>
    <row r="6" spans="1:13" ht="14.45" customHeight="1" x14ac:dyDescent="0.2">
      <c r="A6" s="542" t="s">
        <v>513</v>
      </c>
      <c r="B6" s="543" t="s">
        <v>718</v>
      </c>
      <c r="C6" s="543" t="s">
        <v>700</v>
      </c>
      <c r="D6" s="543" t="s">
        <v>701</v>
      </c>
      <c r="E6" s="543" t="s">
        <v>702</v>
      </c>
      <c r="F6" s="116"/>
      <c r="G6" s="116"/>
      <c r="H6" s="548">
        <v>0</v>
      </c>
      <c r="I6" s="116">
        <v>1</v>
      </c>
      <c r="J6" s="116">
        <v>149.52000000000001</v>
      </c>
      <c r="K6" s="548">
        <v>1</v>
      </c>
      <c r="L6" s="116">
        <v>1</v>
      </c>
      <c r="M6" s="559">
        <v>149.52000000000001</v>
      </c>
    </row>
    <row r="7" spans="1:13" ht="14.45" customHeight="1" x14ac:dyDescent="0.2">
      <c r="A7" s="483" t="s">
        <v>513</v>
      </c>
      <c r="B7" s="484" t="s">
        <v>719</v>
      </c>
      <c r="C7" s="484" t="s">
        <v>697</v>
      </c>
      <c r="D7" s="484" t="s">
        <v>698</v>
      </c>
      <c r="E7" s="484" t="s">
        <v>699</v>
      </c>
      <c r="F7" s="488"/>
      <c r="G7" s="488"/>
      <c r="H7" s="505">
        <v>0</v>
      </c>
      <c r="I7" s="488">
        <v>2</v>
      </c>
      <c r="J7" s="488">
        <v>1546.9</v>
      </c>
      <c r="K7" s="505">
        <v>1</v>
      </c>
      <c r="L7" s="488">
        <v>2</v>
      </c>
      <c r="M7" s="489">
        <v>1546.9</v>
      </c>
    </row>
    <row r="8" spans="1:13" ht="14.45" customHeight="1" x14ac:dyDescent="0.2">
      <c r="A8" s="483" t="s">
        <v>513</v>
      </c>
      <c r="B8" s="484" t="s">
        <v>720</v>
      </c>
      <c r="C8" s="484" t="s">
        <v>685</v>
      </c>
      <c r="D8" s="484" t="s">
        <v>686</v>
      </c>
      <c r="E8" s="484" t="s">
        <v>687</v>
      </c>
      <c r="F8" s="488"/>
      <c r="G8" s="488"/>
      <c r="H8" s="505">
        <v>0</v>
      </c>
      <c r="I8" s="488">
        <v>1</v>
      </c>
      <c r="J8" s="488">
        <v>23.4</v>
      </c>
      <c r="K8" s="505">
        <v>1</v>
      </c>
      <c r="L8" s="488">
        <v>1</v>
      </c>
      <c r="M8" s="489">
        <v>23.4</v>
      </c>
    </row>
    <row r="9" spans="1:13" ht="14.45" customHeight="1" x14ac:dyDescent="0.2">
      <c r="A9" s="483" t="s">
        <v>513</v>
      </c>
      <c r="B9" s="484" t="s">
        <v>721</v>
      </c>
      <c r="C9" s="484" t="s">
        <v>661</v>
      </c>
      <c r="D9" s="484" t="s">
        <v>633</v>
      </c>
      <c r="E9" s="484" t="s">
        <v>662</v>
      </c>
      <c r="F9" s="488"/>
      <c r="G9" s="488"/>
      <c r="H9" s="505"/>
      <c r="I9" s="488">
        <v>1</v>
      </c>
      <c r="J9" s="488">
        <v>0</v>
      </c>
      <c r="K9" s="505"/>
      <c r="L9" s="488">
        <v>1</v>
      </c>
      <c r="M9" s="489">
        <v>0</v>
      </c>
    </row>
    <row r="10" spans="1:13" ht="14.45" customHeight="1" x14ac:dyDescent="0.2">
      <c r="A10" s="483" t="s">
        <v>513</v>
      </c>
      <c r="B10" s="484" t="s">
        <v>721</v>
      </c>
      <c r="C10" s="484" t="s">
        <v>632</v>
      </c>
      <c r="D10" s="484" t="s">
        <v>633</v>
      </c>
      <c r="E10" s="484" t="s">
        <v>634</v>
      </c>
      <c r="F10" s="488"/>
      <c r="G10" s="488"/>
      <c r="H10" s="505"/>
      <c r="I10" s="488">
        <v>2</v>
      </c>
      <c r="J10" s="488">
        <v>0</v>
      </c>
      <c r="K10" s="505"/>
      <c r="L10" s="488">
        <v>2</v>
      </c>
      <c r="M10" s="489">
        <v>0</v>
      </c>
    </row>
    <row r="11" spans="1:13" ht="14.45" customHeight="1" x14ac:dyDescent="0.2">
      <c r="A11" s="483" t="s">
        <v>513</v>
      </c>
      <c r="B11" s="484" t="s">
        <v>722</v>
      </c>
      <c r="C11" s="484" t="s">
        <v>601</v>
      </c>
      <c r="D11" s="484" t="s">
        <v>602</v>
      </c>
      <c r="E11" s="484" t="s">
        <v>603</v>
      </c>
      <c r="F11" s="488"/>
      <c r="G11" s="488"/>
      <c r="H11" s="505">
        <v>0</v>
      </c>
      <c r="I11" s="488">
        <v>1</v>
      </c>
      <c r="J11" s="488">
        <v>141.25</v>
      </c>
      <c r="K11" s="505">
        <v>1</v>
      </c>
      <c r="L11" s="488">
        <v>1</v>
      </c>
      <c r="M11" s="489">
        <v>141.25</v>
      </c>
    </row>
    <row r="12" spans="1:13" ht="14.45" customHeight="1" x14ac:dyDescent="0.2">
      <c r="A12" s="483" t="s">
        <v>514</v>
      </c>
      <c r="B12" s="484" t="s">
        <v>723</v>
      </c>
      <c r="C12" s="484" t="s">
        <v>628</v>
      </c>
      <c r="D12" s="484" t="s">
        <v>629</v>
      </c>
      <c r="E12" s="484" t="s">
        <v>630</v>
      </c>
      <c r="F12" s="488">
        <v>2</v>
      </c>
      <c r="G12" s="488">
        <v>158.19999999999999</v>
      </c>
      <c r="H12" s="505">
        <v>1</v>
      </c>
      <c r="I12" s="488"/>
      <c r="J12" s="488"/>
      <c r="K12" s="505">
        <v>0</v>
      </c>
      <c r="L12" s="488">
        <v>2</v>
      </c>
      <c r="M12" s="489">
        <v>158.19999999999999</v>
      </c>
    </row>
    <row r="13" spans="1:13" ht="14.45" customHeight="1" x14ac:dyDescent="0.2">
      <c r="A13" s="483" t="s">
        <v>514</v>
      </c>
      <c r="B13" s="484" t="s">
        <v>721</v>
      </c>
      <c r="C13" s="484" t="s">
        <v>632</v>
      </c>
      <c r="D13" s="484" t="s">
        <v>633</v>
      </c>
      <c r="E13" s="484" t="s">
        <v>634</v>
      </c>
      <c r="F13" s="488"/>
      <c r="G13" s="488"/>
      <c r="H13" s="505"/>
      <c r="I13" s="488">
        <v>1</v>
      </c>
      <c r="J13" s="488">
        <v>0</v>
      </c>
      <c r="K13" s="505"/>
      <c r="L13" s="488">
        <v>1</v>
      </c>
      <c r="M13" s="489">
        <v>0</v>
      </c>
    </row>
    <row r="14" spans="1:13" ht="14.45" customHeight="1" x14ac:dyDescent="0.2">
      <c r="A14" s="483" t="s">
        <v>516</v>
      </c>
      <c r="B14" s="484" t="s">
        <v>721</v>
      </c>
      <c r="C14" s="484" t="s">
        <v>661</v>
      </c>
      <c r="D14" s="484" t="s">
        <v>633</v>
      </c>
      <c r="E14" s="484" t="s">
        <v>662</v>
      </c>
      <c r="F14" s="488"/>
      <c r="G14" s="488"/>
      <c r="H14" s="505"/>
      <c r="I14" s="488">
        <v>1</v>
      </c>
      <c r="J14" s="488">
        <v>0</v>
      </c>
      <c r="K14" s="505"/>
      <c r="L14" s="488">
        <v>1</v>
      </c>
      <c r="M14" s="489">
        <v>0</v>
      </c>
    </row>
    <row r="15" spans="1:13" ht="14.45" customHeight="1" x14ac:dyDescent="0.2">
      <c r="A15" s="483" t="s">
        <v>518</v>
      </c>
      <c r="B15" s="484" t="s">
        <v>718</v>
      </c>
      <c r="C15" s="484" t="s">
        <v>647</v>
      </c>
      <c r="D15" s="484" t="s">
        <v>648</v>
      </c>
      <c r="E15" s="484" t="s">
        <v>649</v>
      </c>
      <c r="F15" s="488"/>
      <c r="G15" s="488"/>
      <c r="H15" s="505">
        <v>0</v>
      </c>
      <c r="I15" s="488">
        <v>3</v>
      </c>
      <c r="J15" s="488">
        <v>463.08000000000004</v>
      </c>
      <c r="K15" s="505">
        <v>1</v>
      </c>
      <c r="L15" s="488">
        <v>3</v>
      </c>
      <c r="M15" s="489">
        <v>463.08000000000004</v>
      </c>
    </row>
    <row r="16" spans="1:13" ht="14.45" customHeight="1" x14ac:dyDescent="0.2">
      <c r="A16" s="483" t="s">
        <v>518</v>
      </c>
      <c r="B16" s="484" t="s">
        <v>724</v>
      </c>
      <c r="C16" s="484" t="s">
        <v>643</v>
      </c>
      <c r="D16" s="484" t="s">
        <v>644</v>
      </c>
      <c r="E16" s="484" t="s">
        <v>645</v>
      </c>
      <c r="F16" s="488"/>
      <c r="G16" s="488"/>
      <c r="H16" s="505">
        <v>0</v>
      </c>
      <c r="I16" s="488">
        <v>2</v>
      </c>
      <c r="J16" s="488">
        <v>127.5</v>
      </c>
      <c r="K16" s="505">
        <v>1</v>
      </c>
      <c r="L16" s="488">
        <v>2</v>
      </c>
      <c r="M16" s="489">
        <v>127.5</v>
      </c>
    </row>
    <row r="17" spans="1:13" ht="14.45" customHeight="1" x14ac:dyDescent="0.2">
      <c r="A17" s="483" t="s">
        <v>519</v>
      </c>
      <c r="B17" s="484" t="s">
        <v>725</v>
      </c>
      <c r="C17" s="484" t="s">
        <v>597</v>
      </c>
      <c r="D17" s="484" t="s">
        <v>598</v>
      </c>
      <c r="E17" s="484" t="s">
        <v>599</v>
      </c>
      <c r="F17" s="488"/>
      <c r="G17" s="488"/>
      <c r="H17" s="505">
        <v>0</v>
      </c>
      <c r="I17" s="488">
        <v>3</v>
      </c>
      <c r="J17" s="488">
        <v>220.35000000000002</v>
      </c>
      <c r="K17" s="505">
        <v>1</v>
      </c>
      <c r="L17" s="488">
        <v>3</v>
      </c>
      <c r="M17" s="489">
        <v>220.35000000000002</v>
      </c>
    </row>
    <row r="18" spans="1:13" ht="14.45" customHeight="1" x14ac:dyDescent="0.2">
      <c r="A18" s="483" t="s">
        <v>519</v>
      </c>
      <c r="B18" s="484" t="s">
        <v>726</v>
      </c>
      <c r="C18" s="484" t="s">
        <v>538</v>
      </c>
      <c r="D18" s="484" t="s">
        <v>539</v>
      </c>
      <c r="E18" s="484" t="s">
        <v>540</v>
      </c>
      <c r="F18" s="488"/>
      <c r="G18" s="488"/>
      <c r="H18" s="505">
        <v>0</v>
      </c>
      <c r="I18" s="488">
        <v>2</v>
      </c>
      <c r="J18" s="488">
        <v>336.82</v>
      </c>
      <c r="K18" s="505">
        <v>1</v>
      </c>
      <c r="L18" s="488">
        <v>2</v>
      </c>
      <c r="M18" s="489">
        <v>336.82</v>
      </c>
    </row>
    <row r="19" spans="1:13" ht="14.45" customHeight="1" x14ac:dyDescent="0.2">
      <c r="A19" s="483" t="s">
        <v>519</v>
      </c>
      <c r="B19" s="484" t="s">
        <v>727</v>
      </c>
      <c r="C19" s="484" t="s">
        <v>530</v>
      </c>
      <c r="D19" s="484" t="s">
        <v>531</v>
      </c>
      <c r="E19" s="484" t="s">
        <v>532</v>
      </c>
      <c r="F19" s="488"/>
      <c r="G19" s="488"/>
      <c r="H19" s="505">
        <v>0</v>
      </c>
      <c r="I19" s="488">
        <v>2</v>
      </c>
      <c r="J19" s="488">
        <v>112.12</v>
      </c>
      <c r="K19" s="505">
        <v>1</v>
      </c>
      <c r="L19" s="488">
        <v>2</v>
      </c>
      <c r="M19" s="489">
        <v>112.12</v>
      </c>
    </row>
    <row r="20" spans="1:13" ht="14.45" customHeight="1" x14ac:dyDescent="0.2">
      <c r="A20" s="483" t="s">
        <v>519</v>
      </c>
      <c r="B20" s="484" t="s">
        <v>728</v>
      </c>
      <c r="C20" s="484" t="s">
        <v>562</v>
      </c>
      <c r="D20" s="484" t="s">
        <v>563</v>
      </c>
      <c r="E20" s="484" t="s">
        <v>564</v>
      </c>
      <c r="F20" s="488"/>
      <c r="G20" s="488"/>
      <c r="H20" s="505">
        <v>0</v>
      </c>
      <c r="I20" s="488">
        <v>2</v>
      </c>
      <c r="J20" s="488">
        <v>346.24</v>
      </c>
      <c r="K20" s="505">
        <v>1</v>
      </c>
      <c r="L20" s="488">
        <v>2</v>
      </c>
      <c r="M20" s="489">
        <v>346.24</v>
      </c>
    </row>
    <row r="21" spans="1:13" ht="14.45" customHeight="1" x14ac:dyDescent="0.2">
      <c r="A21" s="483" t="s">
        <v>519</v>
      </c>
      <c r="B21" s="484" t="s">
        <v>722</v>
      </c>
      <c r="C21" s="484" t="s">
        <v>601</v>
      </c>
      <c r="D21" s="484" t="s">
        <v>602</v>
      </c>
      <c r="E21" s="484" t="s">
        <v>603</v>
      </c>
      <c r="F21" s="488"/>
      <c r="G21" s="488"/>
      <c r="H21" s="505">
        <v>0</v>
      </c>
      <c r="I21" s="488">
        <v>1</v>
      </c>
      <c r="J21" s="488">
        <v>141.25</v>
      </c>
      <c r="K21" s="505">
        <v>1</v>
      </c>
      <c r="L21" s="488">
        <v>1</v>
      </c>
      <c r="M21" s="489">
        <v>141.25</v>
      </c>
    </row>
    <row r="22" spans="1:13" ht="14.45" customHeight="1" thickBot="1" x14ac:dyDescent="0.25">
      <c r="A22" s="490" t="s">
        <v>520</v>
      </c>
      <c r="B22" s="491" t="s">
        <v>727</v>
      </c>
      <c r="C22" s="491" t="s">
        <v>530</v>
      </c>
      <c r="D22" s="491" t="s">
        <v>531</v>
      </c>
      <c r="E22" s="491" t="s">
        <v>532</v>
      </c>
      <c r="F22" s="495"/>
      <c r="G22" s="495"/>
      <c r="H22" s="507">
        <v>0</v>
      </c>
      <c r="I22" s="495">
        <v>2</v>
      </c>
      <c r="J22" s="495">
        <v>112.12</v>
      </c>
      <c r="K22" s="507">
        <v>1</v>
      </c>
      <c r="L22" s="495">
        <v>2</v>
      </c>
      <c r="M22" s="496">
        <v>112.12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5DA61B9-69EA-4C00-AE9F-264FDE93F3E7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467</v>
      </c>
      <c r="B5" s="466" t="s">
        <v>468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467</v>
      </c>
      <c r="B6" s="466" t="s">
        <v>730</v>
      </c>
      <c r="C6" s="467">
        <v>2613.9144299999998</v>
      </c>
      <c r="D6" s="467">
        <v>3011.4414899999997</v>
      </c>
      <c r="E6" s="467"/>
      <c r="F6" s="467">
        <v>4263.2377100000003</v>
      </c>
      <c r="G6" s="467">
        <v>0</v>
      </c>
      <c r="H6" s="467">
        <v>4263.2377100000003</v>
      </c>
      <c r="I6" s="468" t="s">
        <v>266</v>
      </c>
      <c r="J6" s="469" t="s">
        <v>1</v>
      </c>
    </row>
    <row r="7" spans="1:10" ht="14.45" customHeight="1" x14ac:dyDescent="0.2">
      <c r="A7" s="465" t="s">
        <v>467</v>
      </c>
      <c r="B7" s="466" t="s">
        <v>731</v>
      </c>
      <c r="C7" s="467">
        <v>151.19415999999995</v>
      </c>
      <c r="D7" s="467">
        <v>175.18782999999996</v>
      </c>
      <c r="E7" s="467"/>
      <c r="F7" s="467">
        <v>215.15545000000006</v>
      </c>
      <c r="G7" s="467">
        <v>0</v>
      </c>
      <c r="H7" s="467">
        <v>215.15545000000006</v>
      </c>
      <c r="I7" s="468" t="s">
        <v>266</v>
      </c>
      <c r="J7" s="469" t="s">
        <v>1</v>
      </c>
    </row>
    <row r="8" spans="1:10" ht="14.45" customHeight="1" x14ac:dyDescent="0.2">
      <c r="A8" s="465" t="s">
        <v>467</v>
      </c>
      <c r="B8" s="466" t="s">
        <v>732</v>
      </c>
      <c r="C8" s="467">
        <v>6.408240000000001</v>
      </c>
      <c r="D8" s="467">
        <v>6.043709999999999</v>
      </c>
      <c r="E8" s="467"/>
      <c r="F8" s="467">
        <v>2.7045299999999997</v>
      </c>
      <c r="G8" s="467">
        <v>0</v>
      </c>
      <c r="H8" s="467">
        <v>2.7045299999999997</v>
      </c>
      <c r="I8" s="468" t="s">
        <v>266</v>
      </c>
      <c r="J8" s="469" t="s">
        <v>1</v>
      </c>
    </row>
    <row r="9" spans="1:10" ht="14.45" customHeight="1" x14ac:dyDescent="0.2">
      <c r="A9" s="465" t="s">
        <v>467</v>
      </c>
      <c r="B9" s="466" t="s">
        <v>733</v>
      </c>
      <c r="C9" s="467">
        <v>51.430289999999999</v>
      </c>
      <c r="D9" s="467">
        <v>74.390589999999989</v>
      </c>
      <c r="E9" s="467"/>
      <c r="F9" s="467">
        <v>28.436489999999999</v>
      </c>
      <c r="G9" s="467">
        <v>0</v>
      </c>
      <c r="H9" s="467">
        <v>28.436489999999999</v>
      </c>
      <c r="I9" s="468" t="s">
        <v>266</v>
      </c>
      <c r="J9" s="469" t="s">
        <v>1</v>
      </c>
    </row>
    <row r="10" spans="1:10" ht="14.45" customHeight="1" x14ac:dyDescent="0.2">
      <c r="A10" s="465" t="s">
        <v>467</v>
      </c>
      <c r="B10" s="466" t="s">
        <v>734</v>
      </c>
      <c r="C10" s="467">
        <v>2.7080000000000002</v>
      </c>
      <c r="D10" s="467">
        <v>3.0700000000000003</v>
      </c>
      <c r="E10" s="467"/>
      <c r="F10" s="467">
        <v>3.3944000000000001</v>
      </c>
      <c r="G10" s="467">
        <v>0</v>
      </c>
      <c r="H10" s="467">
        <v>3.3944000000000001</v>
      </c>
      <c r="I10" s="468" t="s">
        <v>266</v>
      </c>
      <c r="J10" s="469" t="s">
        <v>1</v>
      </c>
    </row>
    <row r="11" spans="1:10" ht="14.45" customHeight="1" x14ac:dyDescent="0.2">
      <c r="A11" s="465" t="s">
        <v>467</v>
      </c>
      <c r="B11" s="466" t="s">
        <v>735</v>
      </c>
      <c r="C11" s="467">
        <v>15.098880000000001</v>
      </c>
      <c r="D11" s="467">
        <v>13.209040000000002</v>
      </c>
      <c r="E11" s="467"/>
      <c r="F11" s="467">
        <v>20.05742</v>
      </c>
      <c r="G11" s="467">
        <v>0</v>
      </c>
      <c r="H11" s="467">
        <v>20.05742</v>
      </c>
      <c r="I11" s="468" t="s">
        <v>266</v>
      </c>
      <c r="J11" s="469" t="s">
        <v>1</v>
      </c>
    </row>
    <row r="12" spans="1:10" ht="14.45" customHeight="1" x14ac:dyDescent="0.2">
      <c r="A12" s="465" t="s">
        <v>467</v>
      </c>
      <c r="B12" s="466" t="s">
        <v>470</v>
      </c>
      <c r="C12" s="467">
        <v>2840.7539999999999</v>
      </c>
      <c r="D12" s="467">
        <v>3283.3426599999998</v>
      </c>
      <c r="E12" s="467"/>
      <c r="F12" s="467">
        <v>4532.9860000000008</v>
      </c>
      <c r="G12" s="467">
        <v>0</v>
      </c>
      <c r="H12" s="467">
        <v>4532.9860000000008</v>
      </c>
      <c r="I12" s="468" t="s">
        <v>266</v>
      </c>
      <c r="J12" s="469" t="s">
        <v>471</v>
      </c>
    </row>
    <row r="14" spans="1:10" ht="14.45" customHeight="1" x14ac:dyDescent="0.2">
      <c r="A14" s="465" t="s">
        <v>467</v>
      </c>
      <c r="B14" s="466" t="s">
        <v>468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68</v>
      </c>
    </row>
    <row r="15" spans="1:10" ht="14.45" customHeight="1" x14ac:dyDescent="0.2">
      <c r="A15" s="465" t="s">
        <v>472</v>
      </c>
      <c r="B15" s="466" t="s">
        <v>473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0</v>
      </c>
    </row>
    <row r="16" spans="1:10" ht="14.45" customHeight="1" x14ac:dyDescent="0.2">
      <c r="A16" s="465" t="s">
        <v>472</v>
      </c>
      <c r="B16" s="466" t="s">
        <v>730</v>
      </c>
      <c r="C16" s="467">
        <v>0.65405999999999997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266</v>
      </c>
      <c r="J16" s="469" t="s">
        <v>1</v>
      </c>
    </row>
    <row r="17" spans="1:10" ht="14.45" customHeight="1" x14ac:dyDescent="0.2">
      <c r="A17" s="465" t="s">
        <v>472</v>
      </c>
      <c r="B17" s="466" t="s">
        <v>731</v>
      </c>
      <c r="C17" s="467">
        <v>0</v>
      </c>
      <c r="D17" s="467">
        <v>1.5812299999999999</v>
      </c>
      <c r="E17" s="467"/>
      <c r="F17" s="467">
        <v>2.1332300000000002</v>
      </c>
      <c r="G17" s="467">
        <v>0</v>
      </c>
      <c r="H17" s="467">
        <v>2.1332300000000002</v>
      </c>
      <c r="I17" s="468" t="s">
        <v>266</v>
      </c>
      <c r="J17" s="469" t="s">
        <v>1</v>
      </c>
    </row>
    <row r="18" spans="1:10" ht="14.45" customHeight="1" x14ac:dyDescent="0.2">
      <c r="A18" s="465" t="s">
        <v>472</v>
      </c>
      <c r="B18" s="466" t="s">
        <v>732</v>
      </c>
      <c r="C18" s="467">
        <v>4.1764100000000006</v>
      </c>
      <c r="D18" s="467">
        <v>4.4275699999999993</v>
      </c>
      <c r="E18" s="467"/>
      <c r="F18" s="467">
        <v>1.8605299999999998</v>
      </c>
      <c r="G18" s="467">
        <v>0</v>
      </c>
      <c r="H18" s="467">
        <v>1.8605299999999998</v>
      </c>
      <c r="I18" s="468" t="s">
        <v>266</v>
      </c>
      <c r="J18" s="469" t="s">
        <v>1</v>
      </c>
    </row>
    <row r="19" spans="1:10" ht="14.45" customHeight="1" x14ac:dyDescent="0.2">
      <c r="A19" s="465" t="s">
        <v>472</v>
      </c>
      <c r="B19" s="466" t="s">
        <v>733</v>
      </c>
      <c r="C19" s="467">
        <v>16.88532</v>
      </c>
      <c r="D19" s="467">
        <v>17.149840000000001</v>
      </c>
      <c r="E19" s="467"/>
      <c r="F19" s="467">
        <v>11.871330000000002</v>
      </c>
      <c r="G19" s="467">
        <v>0</v>
      </c>
      <c r="H19" s="467">
        <v>11.871330000000002</v>
      </c>
      <c r="I19" s="468" t="s">
        <v>266</v>
      </c>
      <c r="J19" s="469" t="s">
        <v>1</v>
      </c>
    </row>
    <row r="20" spans="1:10" ht="14.45" customHeight="1" x14ac:dyDescent="0.2">
      <c r="A20" s="465" t="s">
        <v>472</v>
      </c>
      <c r="B20" s="466" t="s">
        <v>734</v>
      </c>
      <c r="C20" s="467">
        <v>2.165</v>
      </c>
      <c r="D20" s="467">
        <v>2.7</v>
      </c>
      <c r="E20" s="467"/>
      <c r="F20" s="467">
        <v>2.9780000000000002</v>
      </c>
      <c r="G20" s="467">
        <v>0</v>
      </c>
      <c r="H20" s="467">
        <v>2.9780000000000002</v>
      </c>
      <c r="I20" s="468" t="s">
        <v>266</v>
      </c>
      <c r="J20" s="469" t="s">
        <v>1</v>
      </c>
    </row>
    <row r="21" spans="1:10" ht="14.45" customHeight="1" x14ac:dyDescent="0.2">
      <c r="A21" s="465" t="s">
        <v>472</v>
      </c>
      <c r="B21" s="466" t="s">
        <v>735</v>
      </c>
      <c r="C21" s="467">
        <v>5.7567200000000005</v>
      </c>
      <c r="D21" s="467">
        <v>6.1585599999999996</v>
      </c>
      <c r="E21" s="467"/>
      <c r="F21" s="467">
        <v>7.5386199999999999</v>
      </c>
      <c r="G21" s="467">
        <v>0</v>
      </c>
      <c r="H21" s="467">
        <v>7.5386199999999999</v>
      </c>
      <c r="I21" s="468" t="s">
        <v>266</v>
      </c>
      <c r="J21" s="469" t="s">
        <v>1</v>
      </c>
    </row>
    <row r="22" spans="1:10" ht="14.45" customHeight="1" x14ac:dyDescent="0.2">
      <c r="A22" s="465" t="s">
        <v>472</v>
      </c>
      <c r="B22" s="466" t="s">
        <v>474</v>
      </c>
      <c r="C22" s="467">
        <v>29.637510000000002</v>
      </c>
      <c r="D22" s="467">
        <v>32.017199999999995</v>
      </c>
      <c r="E22" s="467"/>
      <c r="F22" s="467">
        <v>26.381710000000005</v>
      </c>
      <c r="G22" s="467">
        <v>0</v>
      </c>
      <c r="H22" s="467">
        <v>26.381710000000005</v>
      </c>
      <c r="I22" s="468" t="s">
        <v>266</v>
      </c>
      <c r="J22" s="469" t="s">
        <v>475</v>
      </c>
    </row>
    <row r="23" spans="1:10" ht="14.45" customHeight="1" x14ac:dyDescent="0.2">
      <c r="A23" s="465" t="s">
        <v>266</v>
      </c>
      <c r="B23" s="466" t="s">
        <v>266</v>
      </c>
      <c r="C23" s="467" t="s">
        <v>266</v>
      </c>
      <c r="D23" s="467" t="s">
        <v>266</v>
      </c>
      <c r="E23" s="467"/>
      <c r="F23" s="467" t="s">
        <v>266</v>
      </c>
      <c r="G23" s="467" t="s">
        <v>266</v>
      </c>
      <c r="H23" s="467" t="s">
        <v>266</v>
      </c>
      <c r="I23" s="468" t="s">
        <v>266</v>
      </c>
      <c r="J23" s="469" t="s">
        <v>476</v>
      </c>
    </row>
    <row r="24" spans="1:10" ht="14.45" customHeight="1" x14ac:dyDescent="0.2">
      <c r="A24" s="465" t="s">
        <v>477</v>
      </c>
      <c r="B24" s="466" t="s">
        <v>478</v>
      </c>
      <c r="C24" s="467" t="s">
        <v>266</v>
      </c>
      <c r="D24" s="467" t="s">
        <v>266</v>
      </c>
      <c r="E24" s="467"/>
      <c r="F24" s="467" t="s">
        <v>266</v>
      </c>
      <c r="G24" s="467" t="s">
        <v>266</v>
      </c>
      <c r="H24" s="467" t="s">
        <v>266</v>
      </c>
      <c r="I24" s="468" t="s">
        <v>266</v>
      </c>
      <c r="J24" s="469" t="s">
        <v>0</v>
      </c>
    </row>
    <row r="25" spans="1:10" ht="14.45" customHeight="1" x14ac:dyDescent="0.2">
      <c r="A25" s="465" t="s">
        <v>477</v>
      </c>
      <c r="B25" s="466" t="s">
        <v>730</v>
      </c>
      <c r="C25" s="467">
        <v>2613.26037</v>
      </c>
      <c r="D25" s="467">
        <v>3011.4414899999997</v>
      </c>
      <c r="E25" s="467"/>
      <c r="F25" s="467">
        <v>4263.2377100000003</v>
      </c>
      <c r="G25" s="467">
        <v>0</v>
      </c>
      <c r="H25" s="467">
        <v>4263.2377100000003</v>
      </c>
      <c r="I25" s="468" t="s">
        <v>266</v>
      </c>
      <c r="J25" s="469" t="s">
        <v>1</v>
      </c>
    </row>
    <row r="26" spans="1:10" ht="14.45" customHeight="1" x14ac:dyDescent="0.2">
      <c r="A26" s="465" t="s">
        <v>477</v>
      </c>
      <c r="B26" s="466" t="s">
        <v>731</v>
      </c>
      <c r="C26" s="467">
        <v>151.19415999999995</v>
      </c>
      <c r="D26" s="467">
        <v>173.60659999999996</v>
      </c>
      <c r="E26" s="467"/>
      <c r="F26" s="467">
        <v>213.02222000000006</v>
      </c>
      <c r="G26" s="467">
        <v>0</v>
      </c>
      <c r="H26" s="467">
        <v>213.02222000000006</v>
      </c>
      <c r="I26" s="468" t="s">
        <v>266</v>
      </c>
      <c r="J26" s="469" t="s">
        <v>1</v>
      </c>
    </row>
    <row r="27" spans="1:10" ht="14.45" customHeight="1" x14ac:dyDescent="0.2">
      <c r="A27" s="465" t="s">
        <v>477</v>
      </c>
      <c r="B27" s="466" t="s">
        <v>732</v>
      </c>
      <c r="C27" s="467">
        <v>2.23183</v>
      </c>
      <c r="D27" s="467">
        <v>1.6161399999999999</v>
      </c>
      <c r="E27" s="467"/>
      <c r="F27" s="467">
        <v>0.84399999999999997</v>
      </c>
      <c r="G27" s="467">
        <v>0</v>
      </c>
      <c r="H27" s="467">
        <v>0.84399999999999997</v>
      </c>
      <c r="I27" s="468" t="s">
        <v>266</v>
      </c>
      <c r="J27" s="469" t="s">
        <v>1</v>
      </c>
    </row>
    <row r="28" spans="1:10" ht="14.45" customHeight="1" x14ac:dyDescent="0.2">
      <c r="A28" s="465" t="s">
        <v>477</v>
      </c>
      <c r="B28" s="466" t="s">
        <v>733</v>
      </c>
      <c r="C28" s="467">
        <v>34.544969999999999</v>
      </c>
      <c r="D28" s="467">
        <v>57.240749999999984</v>
      </c>
      <c r="E28" s="467"/>
      <c r="F28" s="467">
        <v>16.565159999999999</v>
      </c>
      <c r="G28" s="467">
        <v>0</v>
      </c>
      <c r="H28" s="467">
        <v>16.565159999999999</v>
      </c>
      <c r="I28" s="468" t="s">
        <v>266</v>
      </c>
      <c r="J28" s="469" t="s">
        <v>1</v>
      </c>
    </row>
    <row r="29" spans="1:10" ht="14.45" customHeight="1" x14ac:dyDescent="0.2">
      <c r="A29" s="465" t="s">
        <v>477</v>
      </c>
      <c r="B29" s="466" t="s">
        <v>734</v>
      </c>
      <c r="C29" s="467">
        <v>0.54300000000000004</v>
      </c>
      <c r="D29" s="467">
        <v>0.37</v>
      </c>
      <c r="E29" s="467"/>
      <c r="F29" s="467">
        <v>0.41639999999999999</v>
      </c>
      <c r="G29" s="467">
        <v>0</v>
      </c>
      <c r="H29" s="467">
        <v>0.41639999999999999</v>
      </c>
      <c r="I29" s="468" t="s">
        <v>266</v>
      </c>
      <c r="J29" s="469" t="s">
        <v>1</v>
      </c>
    </row>
    <row r="30" spans="1:10" ht="14.45" customHeight="1" x14ac:dyDescent="0.2">
      <c r="A30" s="465" t="s">
        <v>477</v>
      </c>
      <c r="B30" s="466" t="s">
        <v>735</v>
      </c>
      <c r="C30" s="467">
        <v>9.3421599999999998</v>
      </c>
      <c r="D30" s="467">
        <v>7.0504800000000012</v>
      </c>
      <c r="E30" s="467"/>
      <c r="F30" s="467">
        <v>12.518800000000001</v>
      </c>
      <c r="G30" s="467">
        <v>0</v>
      </c>
      <c r="H30" s="467">
        <v>12.518800000000001</v>
      </c>
      <c r="I30" s="468" t="s">
        <v>266</v>
      </c>
      <c r="J30" s="469" t="s">
        <v>1</v>
      </c>
    </row>
    <row r="31" spans="1:10" ht="14.45" customHeight="1" x14ac:dyDescent="0.2">
      <c r="A31" s="465" t="s">
        <v>477</v>
      </c>
      <c r="B31" s="466" t="s">
        <v>479</v>
      </c>
      <c r="C31" s="467">
        <v>2811.1164900000003</v>
      </c>
      <c r="D31" s="467">
        <v>3251.3254599999996</v>
      </c>
      <c r="E31" s="467"/>
      <c r="F31" s="467">
        <v>4506.6042900000002</v>
      </c>
      <c r="G31" s="467">
        <v>0</v>
      </c>
      <c r="H31" s="467">
        <v>4506.6042900000002</v>
      </c>
      <c r="I31" s="468" t="s">
        <v>266</v>
      </c>
      <c r="J31" s="469" t="s">
        <v>475</v>
      </c>
    </row>
    <row r="32" spans="1:10" ht="14.45" customHeight="1" x14ac:dyDescent="0.2">
      <c r="A32" s="465" t="s">
        <v>266</v>
      </c>
      <c r="B32" s="466" t="s">
        <v>266</v>
      </c>
      <c r="C32" s="467" t="s">
        <v>266</v>
      </c>
      <c r="D32" s="467" t="s">
        <v>266</v>
      </c>
      <c r="E32" s="467"/>
      <c r="F32" s="467" t="s">
        <v>266</v>
      </c>
      <c r="G32" s="467" t="s">
        <v>266</v>
      </c>
      <c r="H32" s="467" t="s">
        <v>266</v>
      </c>
      <c r="I32" s="468" t="s">
        <v>266</v>
      </c>
      <c r="J32" s="469" t="s">
        <v>476</v>
      </c>
    </row>
    <row r="33" spans="1:10" ht="14.45" customHeight="1" x14ac:dyDescent="0.2">
      <c r="A33" s="465" t="s">
        <v>467</v>
      </c>
      <c r="B33" s="466" t="s">
        <v>470</v>
      </c>
      <c r="C33" s="467">
        <v>2840.7540000000004</v>
      </c>
      <c r="D33" s="467">
        <v>3283.3426599999993</v>
      </c>
      <c r="E33" s="467"/>
      <c r="F33" s="467">
        <v>4532.9859999999999</v>
      </c>
      <c r="G33" s="467">
        <v>0</v>
      </c>
      <c r="H33" s="467">
        <v>4532.9859999999999</v>
      </c>
      <c r="I33" s="468" t="s">
        <v>266</v>
      </c>
      <c r="J33" s="469" t="s">
        <v>471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 xr:uid="{CF860475-1F59-48D7-B86C-0879C795893C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1093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28.360346640590464</v>
      </c>
      <c r="J3" s="98">
        <f>SUBTOTAL(9,J5:J1048576)</f>
        <v>144599</v>
      </c>
      <c r="K3" s="99">
        <f>SUBTOTAL(9,K5:K1048576)</f>
        <v>4100877.7638827404</v>
      </c>
    </row>
    <row r="4" spans="1:11" s="208" customFormat="1" ht="14.45" customHeight="1" thickBot="1" x14ac:dyDescent="0.25">
      <c r="A4" s="574" t="s">
        <v>4</v>
      </c>
      <c r="B4" s="575" t="s">
        <v>5</v>
      </c>
      <c r="C4" s="575" t="s">
        <v>0</v>
      </c>
      <c r="D4" s="575" t="s">
        <v>6</v>
      </c>
      <c r="E4" s="575" t="s">
        <v>7</v>
      </c>
      <c r="F4" s="575" t="s">
        <v>1</v>
      </c>
      <c r="G4" s="575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42" t="s">
        <v>467</v>
      </c>
      <c r="B5" s="543" t="s">
        <v>468</v>
      </c>
      <c r="C5" s="546" t="s">
        <v>472</v>
      </c>
      <c r="D5" s="576" t="s">
        <v>473</v>
      </c>
      <c r="E5" s="546" t="s">
        <v>736</v>
      </c>
      <c r="F5" s="576" t="s">
        <v>737</v>
      </c>
      <c r="G5" s="546" t="s">
        <v>738</v>
      </c>
      <c r="H5" s="546" t="s">
        <v>739</v>
      </c>
      <c r="I5" s="116">
        <v>21.329999923706055</v>
      </c>
      <c r="J5" s="116">
        <v>100</v>
      </c>
      <c r="K5" s="559">
        <v>2133.22998046875</v>
      </c>
    </row>
    <row r="6" spans="1:11" ht="14.45" customHeight="1" x14ac:dyDescent="0.2">
      <c r="A6" s="483" t="s">
        <v>467</v>
      </c>
      <c r="B6" s="484" t="s">
        <v>468</v>
      </c>
      <c r="C6" s="485" t="s">
        <v>472</v>
      </c>
      <c r="D6" s="486" t="s">
        <v>473</v>
      </c>
      <c r="E6" s="485" t="s">
        <v>740</v>
      </c>
      <c r="F6" s="486" t="s">
        <v>741</v>
      </c>
      <c r="G6" s="485" t="s">
        <v>742</v>
      </c>
      <c r="H6" s="485" t="s">
        <v>743</v>
      </c>
      <c r="I6" s="488">
        <v>0.85000002384185791</v>
      </c>
      <c r="J6" s="488">
        <v>15</v>
      </c>
      <c r="K6" s="489">
        <v>12.75</v>
      </c>
    </row>
    <row r="7" spans="1:11" ht="14.45" customHeight="1" x14ac:dyDescent="0.2">
      <c r="A7" s="483" t="s">
        <v>467</v>
      </c>
      <c r="B7" s="484" t="s">
        <v>468</v>
      </c>
      <c r="C7" s="485" t="s">
        <v>472</v>
      </c>
      <c r="D7" s="486" t="s">
        <v>473</v>
      </c>
      <c r="E7" s="485" t="s">
        <v>740</v>
      </c>
      <c r="F7" s="486" t="s">
        <v>741</v>
      </c>
      <c r="G7" s="485" t="s">
        <v>744</v>
      </c>
      <c r="H7" s="485" t="s">
        <v>745</v>
      </c>
      <c r="I7" s="488">
        <v>0.37888888518015545</v>
      </c>
      <c r="J7" s="488">
        <v>1636</v>
      </c>
      <c r="K7" s="489">
        <v>620.68000030517578</v>
      </c>
    </row>
    <row r="8" spans="1:11" ht="14.45" customHeight="1" x14ac:dyDescent="0.2">
      <c r="A8" s="483" t="s">
        <v>467</v>
      </c>
      <c r="B8" s="484" t="s">
        <v>468</v>
      </c>
      <c r="C8" s="485" t="s">
        <v>472</v>
      </c>
      <c r="D8" s="486" t="s">
        <v>473</v>
      </c>
      <c r="E8" s="485" t="s">
        <v>740</v>
      </c>
      <c r="F8" s="486" t="s">
        <v>741</v>
      </c>
      <c r="G8" s="485" t="s">
        <v>746</v>
      </c>
      <c r="H8" s="485" t="s">
        <v>747</v>
      </c>
      <c r="I8" s="488">
        <v>0.50999999046325684</v>
      </c>
      <c r="J8" s="488">
        <v>1200</v>
      </c>
      <c r="K8" s="489">
        <v>612</v>
      </c>
    </row>
    <row r="9" spans="1:11" ht="14.45" customHeight="1" x14ac:dyDescent="0.2">
      <c r="A9" s="483" t="s">
        <v>467</v>
      </c>
      <c r="B9" s="484" t="s">
        <v>468</v>
      </c>
      <c r="C9" s="485" t="s">
        <v>472</v>
      </c>
      <c r="D9" s="486" t="s">
        <v>473</v>
      </c>
      <c r="E9" s="485" t="s">
        <v>740</v>
      </c>
      <c r="F9" s="486" t="s">
        <v>741</v>
      </c>
      <c r="G9" s="485" t="s">
        <v>748</v>
      </c>
      <c r="H9" s="485" t="s">
        <v>749</v>
      </c>
      <c r="I9" s="488">
        <v>31.075000047683716</v>
      </c>
      <c r="J9" s="488">
        <v>8</v>
      </c>
      <c r="K9" s="489">
        <v>248.60000038146973</v>
      </c>
    </row>
    <row r="10" spans="1:11" ht="14.45" customHeight="1" x14ac:dyDescent="0.2">
      <c r="A10" s="483" t="s">
        <v>467</v>
      </c>
      <c r="B10" s="484" t="s">
        <v>468</v>
      </c>
      <c r="C10" s="485" t="s">
        <v>472</v>
      </c>
      <c r="D10" s="486" t="s">
        <v>473</v>
      </c>
      <c r="E10" s="485" t="s">
        <v>740</v>
      </c>
      <c r="F10" s="486" t="s">
        <v>741</v>
      </c>
      <c r="G10" s="485" t="s">
        <v>750</v>
      </c>
      <c r="H10" s="485" t="s">
        <v>751</v>
      </c>
      <c r="I10" s="488">
        <v>30.780000686645508</v>
      </c>
      <c r="J10" s="488">
        <v>10</v>
      </c>
      <c r="K10" s="489">
        <v>307.79998779296875</v>
      </c>
    </row>
    <row r="11" spans="1:11" ht="14.45" customHeight="1" x14ac:dyDescent="0.2">
      <c r="A11" s="483" t="s">
        <v>467</v>
      </c>
      <c r="B11" s="484" t="s">
        <v>468</v>
      </c>
      <c r="C11" s="485" t="s">
        <v>472</v>
      </c>
      <c r="D11" s="486" t="s">
        <v>473</v>
      </c>
      <c r="E11" s="485" t="s">
        <v>740</v>
      </c>
      <c r="F11" s="486" t="s">
        <v>741</v>
      </c>
      <c r="G11" s="485" t="s">
        <v>752</v>
      </c>
      <c r="H11" s="485" t="s">
        <v>753</v>
      </c>
      <c r="I11" s="488">
        <v>10.350000381469727</v>
      </c>
      <c r="J11" s="488">
        <v>2</v>
      </c>
      <c r="K11" s="489">
        <v>20.700000762939453</v>
      </c>
    </row>
    <row r="12" spans="1:11" ht="14.45" customHeight="1" x14ac:dyDescent="0.2">
      <c r="A12" s="483" t="s">
        <v>467</v>
      </c>
      <c r="B12" s="484" t="s">
        <v>468</v>
      </c>
      <c r="C12" s="485" t="s">
        <v>472</v>
      </c>
      <c r="D12" s="486" t="s">
        <v>473</v>
      </c>
      <c r="E12" s="485" t="s">
        <v>754</v>
      </c>
      <c r="F12" s="486" t="s">
        <v>755</v>
      </c>
      <c r="G12" s="485" t="s">
        <v>756</v>
      </c>
      <c r="H12" s="485" t="s">
        <v>757</v>
      </c>
      <c r="I12" s="488">
        <v>1.6249999636784196E-2</v>
      </c>
      <c r="J12" s="488">
        <v>1100</v>
      </c>
      <c r="K12" s="489">
        <v>19</v>
      </c>
    </row>
    <row r="13" spans="1:11" ht="14.45" customHeight="1" x14ac:dyDescent="0.2">
      <c r="A13" s="483" t="s">
        <v>467</v>
      </c>
      <c r="B13" s="484" t="s">
        <v>468</v>
      </c>
      <c r="C13" s="485" t="s">
        <v>472</v>
      </c>
      <c r="D13" s="486" t="s">
        <v>473</v>
      </c>
      <c r="E13" s="485" t="s">
        <v>754</v>
      </c>
      <c r="F13" s="486" t="s">
        <v>755</v>
      </c>
      <c r="G13" s="485" t="s">
        <v>758</v>
      </c>
      <c r="H13" s="485" t="s">
        <v>759</v>
      </c>
      <c r="I13" s="488">
        <v>9.4399995803833008</v>
      </c>
      <c r="J13" s="488">
        <v>200</v>
      </c>
      <c r="K13" s="489">
        <v>1888</v>
      </c>
    </row>
    <row r="14" spans="1:11" ht="14.45" customHeight="1" x14ac:dyDescent="0.2">
      <c r="A14" s="483" t="s">
        <v>467</v>
      </c>
      <c r="B14" s="484" t="s">
        <v>468</v>
      </c>
      <c r="C14" s="485" t="s">
        <v>472</v>
      </c>
      <c r="D14" s="486" t="s">
        <v>473</v>
      </c>
      <c r="E14" s="485" t="s">
        <v>754</v>
      </c>
      <c r="F14" s="486" t="s">
        <v>755</v>
      </c>
      <c r="G14" s="485" t="s">
        <v>760</v>
      </c>
      <c r="H14" s="485" t="s">
        <v>761</v>
      </c>
      <c r="I14" s="488">
        <v>1.059999942779541</v>
      </c>
      <c r="J14" s="488">
        <v>100</v>
      </c>
      <c r="K14" s="489">
        <v>106</v>
      </c>
    </row>
    <row r="15" spans="1:11" ht="14.45" customHeight="1" x14ac:dyDescent="0.2">
      <c r="A15" s="483" t="s">
        <v>467</v>
      </c>
      <c r="B15" s="484" t="s">
        <v>468</v>
      </c>
      <c r="C15" s="485" t="s">
        <v>472</v>
      </c>
      <c r="D15" s="486" t="s">
        <v>473</v>
      </c>
      <c r="E15" s="485" t="s">
        <v>754</v>
      </c>
      <c r="F15" s="486" t="s">
        <v>755</v>
      </c>
      <c r="G15" s="485" t="s">
        <v>762</v>
      </c>
      <c r="H15" s="485" t="s">
        <v>763</v>
      </c>
      <c r="I15" s="488">
        <v>11.738571166992188</v>
      </c>
      <c r="J15" s="488">
        <v>95</v>
      </c>
      <c r="K15" s="489">
        <v>1115.2000350952148</v>
      </c>
    </row>
    <row r="16" spans="1:11" ht="14.45" customHeight="1" x14ac:dyDescent="0.2">
      <c r="A16" s="483" t="s">
        <v>467</v>
      </c>
      <c r="B16" s="484" t="s">
        <v>468</v>
      </c>
      <c r="C16" s="485" t="s">
        <v>472</v>
      </c>
      <c r="D16" s="486" t="s">
        <v>473</v>
      </c>
      <c r="E16" s="485" t="s">
        <v>754</v>
      </c>
      <c r="F16" s="486" t="s">
        <v>755</v>
      </c>
      <c r="G16" s="485" t="s">
        <v>762</v>
      </c>
      <c r="H16" s="485" t="s">
        <v>764</v>
      </c>
      <c r="I16" s="488">
        <v>11.736666361490885</v>
      </c>
      <c r="J16" s="488">
        <v>55</v>
      </c>
      <c r="K16" s="489">
        <v>645.50001525878906</v>
      </c>
    </row>
    <row r="17" spans="1:11" ht="14.45" customHeight="1" x14ac:dyDescent="0.2">
      <c r="A17" s="483" t="s">
        <v>467</v>
      </c>
      <c r="B17" s="484" t="s">
        <v>468</v>
      </c>
      <c r="C17" s="485" t="s">
        <v>472</v>
      </c>
      <c r="D17" s="486" t="s">
        <v>473</v>
      </c>
      <c r="E17" s="485" t="s">
        <v>754</v>
      </c>
      <c r="F17" s="486" t="s">
        <v>755</v>
      </c>
      <c r="G17" s="485" t="s">
        <v>765</v>
      </c>
      <c r="H17" s="485" t="s">
        <v>766</v>
      </c>
      <c r="I17" s="488">
        <v>13.310000419616699</v>
      </c>
      <c r="J17" s="488">
        <v>40</v>
      </c>
      <c r="K17" s="489">
        <v>532.4000244140625</v>
      </c>
    </row>
    <row r="18" spans="1:11" ht="14.45" customHeight="1" x14ac:dyDescent="0.2">
      <c r="A18" s="483" t="s">
        <v>467</v>
      </c>
      <c r="B18" s="484" t="s">
        <v>468</v>
      </c>
      <c r="C18" s="485" t="s">
        <v>472</v>
      </c>
      <c r="D18" s="486" t="s">
        <v>473</v>
      </c>
      <c r="E18" s="485" t="s">
        <v>754</v>
      </c>
      <c r="F18" s="486" t="s">
        <v>755</v>
      </c>
      <c r="G18" s="485" t="s">
        <v>767</v>
      </c>
      <c r="H18" s="485" t="s">
        <v>768</v>
      </c>
      <c r="I18" s="488">
        <v>14.149999618530273</v>
      </c>
      <c r="J18" s="488">
        <v>20</v>
      </c>
      <c r="K18" s="489">
        <v>283.04998779296875</v>
      </c>
    </row>
    <row r="19" spans="1:11" ht="14.45" customHeight="1" x14ac:dyDescent="0.2">
      <c r="A19" s="483" t="s">
        <v>467</v>
      </c>
      <c r="B19" s="484" t="s">
        <v>468</v>
      </c>
      <c r="C19" s="485" t="s">
        <v>472</v>
      </c>
      <c r="D19" s="486" t="s">
        <v>473</v>
      </c>
      <c r="E19" s="485" t="s">
        <v>754</v>
      </c>
      <c r="F19" s="486" t="s">
        <v>755</v>
      </c>
      <c r="G19" s="485" t="s">
        <v>769</v>
      </c>
      <c r="H19" s="485" t="s">
        <v>770</v>
      </c>
      <c r="I19" s="488">
        <v>0.82999998331069946</v>
      </c>
      <c r="J19" s="488">
        <v>100</v>
      </c>
      <c r="K19" s="489">
        <v>83</v>
      </c>
    </row>
    <row r="20" spans="1:11" ht="14.45" customHeight="1" x14ac:dyDescent="0.2">
      <c r="A20" s="483" t="s">
        <v>467</v>
      </c>
      <c r="B20" s="484" t="s">
        <v>468</v>
      </c>
      <c r="C20" s="485" t="s">
        <v>472</v>
      </c>
      <c r="D20" s="486" t="s">
        <v>473</v>
      </c>
      <c r="E20" s="485" t="s">
        <v>754</v>
      </c>
      <c r="F20" s="486" t="s">
        <v>755</v>
      </c>
      <c r="G20" s="485" t="s">
        <v>771</v>
      </c>
      <c r="H20" s="485" t="s">
        <v>772</v>
      </c>
      <c r="I20" s="488">
        <v>0.43000000715255737</v>
      </c>
      <c r="J20" s="488">
        <v>100</v>
      </c>
      <c r="K20" s="489">
        <v>43</v>
      </c>
    </row>
    <row r="21" spans="1:11" ht="14.45" customHeight="1" x14ac:dyDescent="0.2">
      <c r="A21" s="483" t="s">
        <v>467</v>
      </c>
      <c r="B21" s="484" t="s">
        <v>468</v>
      </c>
      <c r="C21" s="485" t="s">
        <v>472</v>
      </c>
      <c r="D21" s="486" t="s">
        <v>473</v>
      </c>
      <c r="E21" s="485" t="s">
        <v>754</v>
      </c>
      <c r="F21" s="486" t="s">
        <v>755</v>
      </c>
      <c r="G21" s="485" t="s">
        <v>773</v>
      </c>
      <c r="H21" s="485" t="s">
        <v>774</v>
      </c>
      <c r="I21" s="488">
        <v>100.48000335693359</v>
      </c>
      <c r="J21" s="488">
        <v>1</v>
      </c>
      <c r="K21" s="489">
        <v>100.48000335693359</v>
      </c>
    </row>
    <row r="22" spans="1:11" ht="14.45" customHeight="1" x14ac:dyDescent="0.2">
      <c r="A22" s="483" t="s">
        <v>467</v>
      </c>
      <c r="B22" s="484" t="s">
        <v>468</v>
      </c>
      <c r="C22" s="485" t="s">
        <v>472</v>
      </c>
      <c r="D22" s="486" t="s">
        <v>473</v>
      </c>
      <c r="E22" s="485" t="s">
        <v>754</v>
      </c>
      <c r="F22" s="486" t="s">
        <v>755</v>
      </c>
      <c r="G22" s="485" t="s">
        <v>775</v>
      </c>
      <c r="H22" s="485" t="s">
        <v>776</v>
      </c>
      <c r="I22" s="488">
        <v>2.369999885559082</v>
      </c>
      <c r="J22" s="488">
        <v>100</v>
      </c>
      <c r="K22" s="489">
        <v>237</v>
      </c>
    </row>
    <row r="23" spans="1:11" ht="14.45" customHeight="1" x14ac:dyDescent="0.2">
      <c r="A23" s="483" t="s">
        <v>467</v>
      </c>
      <c r="B23" s="484" t="s">
        <v>468</v>
      </c>
      <c r="C23" s="485" t="s">
        <v>472</v>
      </c>
      <c r="D23" s="486" t="s">
        <v>473</v>
      </c>
      <c r="E23" s="485" t="s">
        <v>754</v>
      </c>
      <c r="F23" s="486" t="s">
        <v>755</v>
      </c>
      <c r="G23" s="485" t="s">
        <v>777</v>
      </c>
      <c r="H23" s="485" t="s">
        <v>778</v>
      </c>
      <c r="I23" s="488">
        <v>1.9900000095367432</v>
      </c>
      <c r="J23" s="488">
        <v>50</v>
      </c>
      <c r="K23" s="489">
        <v>99.5</v>
      </c>
    </row>
    <row r="24" spans="1:11" ht="14.45" customHeight="1" x14ac:dyDescent="0.2">
      <c r="A24" s="483" t="s">
        <v>467</v>
      </c>
      <c r="B24" s="484" t="s">
        <v>468</v>
      </c>
      <c r="C24" s="485" t="s">
        <v>472</v>
      </c>
      <c r="D24" s="486" t="s">
        <v>473</v>
      </c>
      <c r="E24" s="485" t="s">
        <v>754</v>
      </c>
      <c r="F24" s="486" t="s">
        <v>755</v>
      </c>
      <c r="G24" s="485" t="s">
        <v>779</v>
      </c>
      <c r="H24" s="485" t="s">
        <v>780</v>
      </c>
      <c r="I24" s="488">
        <v>2.0309999704360964</v>
      </c>
      <c r="J24" s="488">
        <v>1600</v>
      </c>
      <c r="K24" s="489">
        <v>3249</v>
      </c>
    </row>
    <row r="25" spans="1:11" ht="14.45" customHeight="1" x14ac:dyDescent="0.2">
      <c r="A25" s="483" t="s">
        <v>467</v>
      </c>
      <c r="B25" s="484" t="s">
        <v>468</v>
      </c>
      <c r="C25" s="485" t="s">
        <v>472</v>
      </c>
      <c r="D25" s="486" t="s">
        <v>473</v>
      </c>
      <c r="E25" s="485" t="s">
        <v>754</v>
      </c>
      <c r="F25" s="486" t="s">
        <v>755</v>
      </c>
      <c r="G25" s="485" t="s">
        <v>781</v>
      </c>
      <c r="H25" s="485" t="s">
        <v>782</v>
      </c>
      <c r="I25" s="488">
        <v>1.9299999475479126</v>
      </c>
      <c r="J25" s="488">
        <v>50</v>
      </c>
      <c r="K25" s="489">
        <v>96.5</v>
      </c>
    </row>
    <row r="26" spans="1:11" ht="14.45" customHeight="1" x14ac:dyDescent="0.2">
      <c r="A26" s="483" t="s">
        <v>467</v>
      </c>
      <c r="B26" s="484" t="s">
        <v>468</v>
      </c>
      <c r="C26" s="485" t="s">
        <v>472</v>
      </c>
      <c r="D26" s="486" t="s">
        <v>473</v>
      </c>
      <c r="E26" s="485" t="s">
        <v>754</v>
      </c>
      <c r="F26" s="486" t="s">
        <v>755</v>
      </c>
      <c r="G26" s="485" t="s">
        <v>783</v>
      </c>
      <c r="H26" s="485" t="s">
        <v>784</v>
      </c>
      <c r="I26" s="488">
        <v>3.0899999141693115</v>
      </c>
      <c r="J26" s="488">
        <v>50</v>
      </c>
      <c r="K26" s="489">
        <v>154.5</v>
      </c>
    </row>
    <row r="27" spans="1:11" ht="14.45" customHeight="1" x14ac:dyDescent="0.2">
      <c r="A27" s="483" t="s">
        <v>467</v>
      </c>
      <c r="B27" s="484" t="s">
        <v>468</v>
      </c>
      <c r="C27" s="485" t="s">
        <v>472</v>
      </c>
      <c r="D27" s="486" t="s">
        <v>473</v>
      </c>
      <c r="E27" s="485" t="s">
        <v>754</v>
      </c>
      <c r="F27" s="486" t="s">
        <v>755</v>
      </c>
      <c r="G27" s="485" t="s">
        <v>785</v>
      </c>
      <c r="H27" s="485" t="s">
        <v>786</v>
      </c>
      <c r="I27" s="488">
        <v>1.9299999475479126</v>
      </c>
      <c r="J27" s="488">
        <v>50</v>
      </c>
      <c r="K27" s="489">
        <v>96.5</v>
      </c>
    </row>
    <row r="28" spans="1:11" ht="14.45" customHeight="1" x14ac:dyDescent="0.2">
      <c r="A28" s="483" t="s">
        <v>467</v>
      </c>
      <c r="B28" s="484" t="s">
        <v>468</v>
      </c>
      <c r="C28" s="485" t="s">
        <v>472</v>
      </c>
      <c r="D28" s="486" t="s">
        <v>473</v>
      </c>
      <c r="E28" s="485" t="s">
        <v>754</v>
      </c>
      <c r="F28" s="486" t="s">
        <v>755</v>
      </c>
      <c r="G28" s="485" t="s">
        <v>787</v>
      </c>
      <c r="H28" s="485" t="s">
        <v>788</v>
      </c>
      <c r="I28" s="488">
        <v>2.1675000786781311</v>
      </c>
      <c r="J28" s="488">
        <v>200</v>
      </c>
      <c r="K28" s="489">
        <v>433.5</v>
      </c>
    </row>
    <row r="29" spans="1:11" ht="14.45" customHeight="1" x14ac:dyDescent="0.2">
      <c r="A29" s="483" t="s">
        <v>467</v>
      </c>
      <c r="B29" s="484" t="s">
        <v>468</v>
      </c>
      <c r="C29" s="485" t="s">
        <v>472</v>
      </c>
      <c r="D29" s="486" t="s">
        <v>473</v>
      </c>
      <c r="E29" s="485" t="s">
        <v>754</v>
      </c>
      <c r="F29" s="486" t="s">
        <v>755</v>
      </c>
      <c r="G29" s="485" t="s">
        <v>789</v>
      </c>
      <c r="H29" s="485" t="s">
        <v>790</v>
      </c>
      <c r="I29" s="488">
        <v>2</v>
      </c>
      <c r="J29" s="488">
        <v>100</v>
      </c>
      <c r="K29" s="489">
        <v>200</v>
      </c>
    </row>
    <row r="30" spans="1:11" ht="14.45" customHeight="1" x14ac:dyDescent="0.2">
      <c r="A30" s="483" t="s">
        <v>467</v>
      </c>
      <c r="B30" s="484" t="s">
        <v>468</v>
      </c>
      <c r="C30" s="485" t="s">
        <v>472</v>
      </c>
      <c r="D30" s="486" t="s">
        <v>473</v>
      </c>
      <c r="E30" s="485" t="s">
        <v>754</v>
      </c>
      <c r="F30" s="486" t="s">
        <v>755</v>
      </c>
      <c r="G30" s="485" t="s">
        <v>791</v>
      </c>
      <c r="H30" s="485" t="s">
        <v>792</v>
      </c>
      <c r="I30" s="488">
        <v>21.229999542236328</v>
      </c>
      <c r="J30" s="488">
        <v>20</v>
      </c>
      <c r="K30" s="489">
        <v>424.60000610351563</v>
      </c>
    </row>
    <row r="31" spans="1:11" ht="14.45" customHeight="1" x14ac:dyDescent="0.2">
      <c r="A31" s="483" t="s">
        <v>467</v>
      </c>
      <c r="B31" s="484" t="s">
        <v>468</v>
      </c>
      <c r="C31" s="485" t="s">
        <v>472</v>
      </c>
      <c r="D31" s="486" t="s">
        <v>473</v>
      </c>
      <c r="E31" s="485" t="s">
        <v>754</v>
      </c>
      <c r="F31" s="486" t="s">
        <v>755</v>
      </c>
      <c r="G31" s="485" t="s">
        <v>793</v>
      </c>
      <c r="H31" s="485" t="s">
        <v>794</v>
      </c>
      <c r="I31" s="488">
        <v>2.5199999809265137</v>
      </c>
      <c r="J31" s="488">
        <v>100</v>
      </c>
      <c r="K31" s="489">
        <v>252</v>
      </c>
    </row>
    <row r="32" spans="1:11" ht="14.45" customHeight="1" x14ac:dyDescent="0.2">
      <c r="A32" s="483" t="s">
        <v>467</v>
      </c>
      <c r="B32" s="484" t="s">
        <v>468</v>
      </c>
      <c r="C32" s="485" t="s">
        <v>472</v>
      </c>
      <c r="D32" s="486" t="s">
        <v>473</v>
      </c>
      <c r="E32" s="485" t="s">
        <v>754</v>
      </c>
      <c r="F32" s="486" t="s">
        <v>755</v>
      </c>
      <c r="G32" s="485" t="s">
        <v>795</v>
      </c>
      <c r="H32" s="485" t="s">
        <v>796</v>
      </c>
      <c r="I32" s="488">
        <v>22.840000152587891</v>
      </c>
      <c r="J32" s="488">
        <v>10</v>
      </c>
      <c r="K32" s="489">
        <v>228.39999389648438</v>
      </c>
    </row>
    <row r="33" spans="1:11" ht="14.45" customHeight="1" x14ac:dyDescent="0.2">
      <c r="A33" s="483" t="s">
        <v>467</v>
      </c>
      <c r="B33" s="484" t="s">
        <v>468</v>
      </c>
      <c r="C33" s="485" t="s">
        <v>472</v>
      </c>
      <c r="D33" s="486" t="s">
        <v>473</v>
      </c>
      <c r="E33" s="485" t="s">
        <v>754</v>
      </c>
      <c r="F33" s="486" t="s">
        <v>755</v>
      </c>
      <c r="G33" s="485" t="s">
        <v>797</v>
      </c>
      <c r="H33" s="485" t="s">
        <v>798</v>
      </c>
      <c r="I33" s="488">
        <v>2.5299999713897705</v>
      </c>
      <c r="J33" s="488">
        <v>350</v>
      </c>
      <c r="K33" s="489">
        <v>885.5</v>
      </c>
    </row>
    <row r="34" spans="1:11" ht="14.45" customHeight="1" x14ac:dyDescent="0.2">
      <c r="A34" s="483" t="s">
        <v>467</v>
      </c>
      <c r="B34" s="484" t="s">
        <v>468</v>
      </c>
      <c r="C34" s="485" t="s">
        <v>472</v>
      </c>
      <c r="D34" s="486" t="s">
        <v>473</v>
      </c>
      <c r="E34" s="485" t="s">
        <v>799</v>
      </c>
      <c r="F34" s="486" t="s">
        <v>800</v>
      </c>
      <c r="G34" s="485" t="s">
        <v>801</v>
      </c>
      <c r="H34" s="485" t="s">
        <v>802</v>
      </c>
      <c r="I34" s="488">
        <v>0.31000000238418579</v>
      </c>
      <c r="J34" s="488">
        <v>100</v>
      </c>
      <c r="K34" s="489">
        <v>31</v>
      </c>
    </row>
    <row r="35" spans="1:11" ht="14.45" customHeight="1" x14ac:dyDescent="0.2">
      <c r="A35" s="483" t="s">
        <v>467</v>
      </c>
      <c r="B35" s="484" t="s">
        <v>468</v>
      </c>
      <c r="C35" s="485" t="s">
        <v>472</v>
      </c>
      <c r="D35" s="486" t="s">
        <v>473</v>
      </c>
      <c r="E35" s="485" t="s">
        <v>799</v>
      </c>
      <c r="F35" s="486" t="s">
        <v>800</v>
      </c>
      <c r="G35" s="485" t="s">
        <v>803</v>
      </c>
      <c r="H35" s="485" t="s">
        <v>804</v>
      </c>
      <c r="I35" s="488">
        <v>0.31000000238418579</v>
      </c>
      <c r="J35" s="488">
        <v>100</v>
      </c>
      <c r="K35" s="489">
        <v>31</v>
      </c>
    </row>
    <row r="36" spans="1:11" ht="14.45" customHeight="1" x14ac:dyDescent="0.2">
      <c r="A36" s="483" t="s">
        <v>467</v>
      </c>
      <c r="B36" s="484" t="s">
        <v>468</v>
      </c>
      <c r="C36" s="485" t="s">
        <v>472</v>
      </c>
      <c r="D36" s="486" t="s">
        <v>473</v>
      </c>
      <c r="E36" s="485" t="s">
        <v>799</v>
      </c>
      <c r="F36" s="486" t="s">
        <v>800</v>
      </c>
      <c r="G36" s="485" t="s">
        <v>805</v>
      </c>
      <c r="H36" s="485" t="s">
        <v>806</v>
      </c>
      <c r="I36" s="488">
        <v>1.8049999475479126</v>
      </c>
      <c r="J36" s="488">
        <v>200</v>
      </c>
      <c r="K36" s="489">
        <v>361</v>
      </c>
    </row>
    <row r="37" spans="1:11" ht="14.45" customHeight="1" x14ac:dyDescent="0.2">
      <c r="A37" s="483" t="s">
        <v>467</v>
      </c>
      <c r="B37" s="484" t="s">
        <v>468</v>
      </c>
      <c r="C37" s="485" t="s">
        <v>472</v>
      </c>
      <c r="D37" s="486" t="s">
        <v>473</v>
      </c>
      <c r="E37" s="485" t="s">
        <v>799</v>
      </c>
      <c r="F37" s="486" t="s">
        <v>800</v>
      </c>
      <c r="G37" s="485" t="s">
        <v>807</v>
      </c>
      <c r="H37" s="485" t="s">
        <v>808</v>
      </c>
      <c r="I37" s="488">
        <v>1.8037499487400055</v>
      </c>
      <c r="J37" s="488">
        <v>1100</v>
      </c>
      <c r="K37" s="489">
        <v>1984</v>
      </c>
    </row>
    <row r="38" spans="1:11" ht="14.45" customHeight="1" x14ac:dyDescent="0.2">
      <c r="A38" s="483" t="s">
        <v>467</v>
      </c>
      <c r="B38" s="484" t="s">
        <v>468</v>
      </c>
      <c r="C38" s="485" t="s">
        <v>472</v>
      </c>
      <c r="D38" s="486" t="s">
        <v>473</v>
      </c>
      <c r="E38" s="485" t="s">
        <v>809</v>
      </c>
      <c r="F38" s="486" t="s">
        <v>810</v>
      </c>
      <c r="G38" s="485" t="s">
        <v>811</v>
      </c>
      <c r="H38" s="485" t="s">
        <v>812</v>
      </c>
      <c r="I38" s="488">
        <v>0.67500000198682153</v>
      </c>
      <c r="J38" s="488">
        <v>1200</v>
      </c>
      <c r="K38" s="489">
        <v>810</v>
      </c>
    </row>
    <row r="39" spans="1:11" ht="14.45" customHeight="1" x14ac:dyDescent="0.2">
      <c r="A39" s="483" t="s">
        <v>467</v>
      </c>
      <c r="B39" s="484" t="s">
        <v>468</v>
      </c>
      <c r="C39" s="485" t="s">
        <v>472</v>
      </c>
      <c r="D39" s="486" t="s">
        <v>473</v>
      </c>
      <c r="E39" s="485" t="s">
        <v>809</v>
      </c>
      <c r="F39" s="486" t="s">
        <v>810</v>
      </c>
      <c r="G39" s="485" t="s">
        <v>813</v>
      </c>
      <c r="H39" s="485" t="s">
        <v>814</v>
      </c>
      <c r="I39" s="488">
        <v>0.70142857517514912</v>
      </c>
      <c r="J39" s="488">
        <v>3200</v>
      </c>
      <c r="K39" s="489">
        <v>2294</v>
      </c>
    </row>
    <row r="40" spans="1:11" ht="14.45" customHeight="1" x14ac:dyDescent="0.2">
      <c r="A40" s="483" t="s">
        <v>467</v>
      </c>
      <c r="B40" s="484" t="s">
        <v>468</v>
      </c>
      <c r="C40" s="485" t="s">
        <v>472</v>
      </c>
      <c r="D40" s="486" t="s">
        <v>473</v>
      </c>
      <c r="E40" s="485" t="s">
        <v>809</v>
      </c>
      <c r="F40" s="486" t="s">
        <v>810</v>
      </c>
      <c r="G40" s="485" t="s">
        <v>815</v>
      </c>
      <c r="H40" s="485" t="s">
        <v>816</v>
      </c>
      <c r="I40" s="488">
        <v>0.71499998867511749</v>
      </c>
      <c r="J40" s="488">
        <v>1200</v>
      </c>
      <c r="K40" s="489">
        <v>892</v>
      </c>
    </row>
    <row r="41" spans="1:11" ht="14.45" customHeight="1" x14ac:dyDescent="0.2">
      <c r="A41" s="483" t="s">
        <v>467</v>
      </c>
      <c r="B41" s="484" t="s">
        <v>468</v>
      </c>
      <c r="C41" s="485" t="s">
        <v>472</v>
      </c>
      <c r="D41" s="486" t="s">
        <v>473</v>
      </c>
      <c r="E41" s="485" t="s">
        <v>809</v>
      </c>
      <c r="F41" s="486" t="s">
        <v>810</v>
      </c>
      <c r="G41" s="485" t="s">
        <v>811</v>
      </c>
      <c r="H41" s="485" t="s">
        <v>817</v>
      </c>
      <c r="I41" s="488">
        <v>0.86499997973442078</v>
      </c>
      <c r="J41" s="488">
        <v>400</v>
      </c>
      <c r="K41" s="489">
        <v>346</v>
      </c>
    </row>
    <row r="42" spans="1:11" ht="14.45" customHeight="1" x14ac:dyDescent="0.2">
      <c r="A42" s="483" t="s">
        <v>467</v>
      </c>
      <c r="B42" s="484" t="s">
        <v>468</v>
      </c>
      <c r="C42" s="485" t="s">
        <v>472</v>
      </c>
      <c r="D42" s="486" t="s">
        <v>473</v>
      </c>
      <c r="E42" s="485" t="s">
        <v>809</v>
      </c>
      <c r="F42" s="486" t="s">
        <v>810</v>
      </c>
      <c r="G42" s="485" t="s">
        <v>813</v>
      </c>
      <c r="H42" s="485" t="s">
        <v>818</v>
      </c>
      <c r="I42" s="488">
        <v>1.0466666618982952</v>
      </c>
      <c r="J42" s="488">
        <v>1400</v>
      </c>
      <c r="K42" s="489">
        <v>1392</v>
      </c>
    </row>
    <row r="43" spans="1:11" ht="14.45" customHeight="1" x14ac:dyDescent="0.2">
      <c r="A43" s="483" t="s">
        <v>467</v>
      </c>
      <c r="B43" s="484" t="s">
        <v>468</v>
      </c>
      <c r="C43" s="485" t="s">
        <v>472</v>
      </c>
      <c r="D43" s="486" t="s">
        <v>473</v>
      </c>
      <c r="E43" s="485" t="s">
        <v>809</v>
      </c>
      <c r="F43" s="486" t="s">
        <v>810</v>
      </c>
      <c r="G43" s="485" t="s">
        <v>815</v>
      </c>
      <c r="H43" s="485" t="s">
        <v>819</v>
      </c>
      <c r="I43" s="488">
        <v>0.91333333651224768</v>
      </c>
      <c r="J43" s="488">
        <v>600</v>
      </c>
      <c r="K43" s="489">
        <v>548</v>
      </c>
    </row>
    <row r="44" spans="1:11" ht="14.45" customHeight="1" x14ac:dyDescent="0.2">
      <c r="A44" s="483" t="s">
        <v>467</v>
      </c>
      <c r="B44" s="484" t="s">
        <v>468</v>
      </c>
      <c r="C44" s="485" t="s">
        <v>472</v>
      </c>
      <c r="D44" s="486" t="s">
        <v>473</v>
      </c>
      <c r="E44" s="485" t="s">
        <v>809</v>
      </c>
      <c r="F44" s="486" t="s">
        <v>810</v>
      </c>
      <c r="G44" s="485" t="s">
        <v>820</v>
      </c>
      <c r="H44" s="485" t="s">
        <v>821</v>
      </c>
      <c r="I44" s="488">
        <v>0.74000000953674316</v>
      </c>
      <c r="J44" s="488">
        <v>200</v>
      </c>
      <c r="K44" s="489">
        <v>147.6199951171875</v>
      </c>
    </row>
    <row r="45" spans="1:11" ht="14.45" customHeight="1" x14ac:dyDescent="0.2">
      <c r="A45" s="483" t="s">
        <v>467</v>
      </c>
      <c r="B45" s="484" t="s">
        <v>468</v>
      </c>
      <c r="C45" s="485" t="s">
        <v>472</v>
      </c>
      <c r="D45" s="486" t="s">
        <v>473</v>
      </c>
      <c r="E45" s="485" t="s">
        <v>809</v>
      </c>
      <c r="F45" s="486" t="s">
        <v>810</v>
      </c>
      <c r="G45" s="485" t="s">
        <v>822</v>
      </c>
      <c r="H45" s="485" t="s">
        <v>823</v>
      </c>
      <c r="I45" s="488">
        <v>0.82999998331069946</v>
      </c>
      <c r="J45" s="488">
        <v>100</v>
      </c>
      <c r="K45" s="489">
        <v>83</v>
      </c>
    </row>
    <row r="46" spans="1:11" ht="14.45" customHeight="1" x14ac:dyDescent="0.2">
      <c r="A46" s="483" t="s">
        <v>467</v>
      </c>
      <c r="B46" s="484" t="s">
        <v>468</v>
      </c>
      <c r="C46" s="485" t="s">
        <v>477</v>
      </c>
      <c r="D46" s="486" t="s">
        <v>478</v>
      </c>
      <c r="E46" s="485" t="s">
        <v>824</v>
      </c>
      <c r="F46" s="486" t="s">
        <v>825</v>
      </c>
      <c r="G46" s="485" t="s">
        <v>826</v>
      </c>
      <c r="H46" s="485" t="s">
        <v>827</v>
      </c>
      <c r="I46" s="488">
        <v>19299.5</v>
      </c>
      <c r="J46" s="488">
        <v>1</v>
      </c>
      <c r="K46" s="489">
        <v>19299.5</v>
      </c>
    </row>
    <row r="47" spans="1:11" ht="14.45" customHeight="1" x14ac:dyDescent="0.2">
      <c r="A47" s="483" t="s">
        <v>467</v>
      </c>
      <c r="B47" s="484" t="s">
        <v>468</v>
      </c>
      <c r="C47" s="485" t="s">
        <v>477</v>
      </c>
      <c r="D47" s="486" t="s">
        <v>478</v>
      </c>
      <c r="E47" s="485" t="s">
        <v>824</v>
      </c>
      <c r="F47" s="486" t="s">
        <v>825</v>
      </c>
      <c r="G47" s="485" t="s">
        <v>828</v>
      </c>
      <c r="H47" s="485" t="s">
        <v>829</v>
      </c>
      <c r="I47" s="488">
        <v>1287.439990234375</v>
      </c>
      <c r="J47" s="488">
        <v>50</v>
      </c>
      <c r="K47" s="489">
        <v>64372</v>
      </c>
    </row>
    <row r="48" spans="1:11" ht="14.45" customHeight="1" x14ac:dyDescent="0.2">
      <c r="A48" s="483" t="s">
        <v>467</v>
      </c>
      <c r="B48" s="484" t="s">
        <v>468</v>
      </c>
      <c r="C48" s="485" t="s">
        <v>477</v>
      </c>
      <c r="D48" s="486" t="s">
        <v>478</v>
      </c>
      <c r="E48" s="485" t="s">
        <v>824</v>
      </c>
      <c r="F48" s="486" t="s">
        <v>825</v>
      </c>
      <c r="G48" s="485" t="s">
        <v>830</v>
      </c>
      <c r="H48" s="485" t="s">
        <v>831</v>
      </c>
      <c r="I48" s="488">
        <v>30020.41015625</v>
      </c>
      <c r="J48" s="488">
        <v>1</v>
      </c>
      <c r="K48" s="489">
        <v>30020.41015625</v>
      </c>
    </row>
    <row r="49" spans="1:11" ht="14.45" customHeight="1" x14ac:dyDescent="0.2">
      <c r="A49" s="483" t="s">
        <v>467</v>
      </c>
      <c r="B49" s="484" t="s">
        <v>468</v>
      </c>
      <c r="C49" s="485" t="s">
        <v>477</v>
      </c>
      <c r="D49" s="486" t="s">
        <v>478</v>
      </c>
      <c r="E49" s="485" t="s">
        <v>824</v>
      </c>
      <c r="F49" s="486" t="s">
        <v>825</v>
      </c>
      <c r="G49" s="485" t="s">
        <v>832</v>
      </c>
      <c r="H49" s="485" t="s">
        <v>833</v>
      </c>
      <c r="I49" s="488">
        <v>6823.919921875</v>
      </c>
      <c r="J49" s="488">
        <v>1</v>
      </c>
      <c r="K49" s="489">
        <v>6823.919921875</v>
      </c>
    </row>
    <row r="50" spans="1:11" ht="14.45" customHeight="1" x14ac:dyDescent="0.2">
      <c r="A50" s="483" t="s">
        <v>467</v>
      </c>
      <c r="B50" s="484" t="s">
        <v>468</v>
      </c>
      <c r="C50" s="485" t="s">
        <v>477</v>
      </c>
      <c r="D50" s="486" t="s">
        <v>478</v>
      </c>
      <c r="E50" s="485" t="s">
        <v>824</v>
      </c>
      <c r="F50" s="486" t="s">
        <v>825</v>
      </c>
      <c r="G50" s="485" t="s">
        <v>834</v>
      </c>
      <c r="H50" s="485" t="s">
        <v>835</v>
      </c>
      <c r="I50" s="488">
        <v>46149.3984375</v>
      </c>
      <c r="J50" s="488">
        <v>1</v>
      </c>
      <c r="K50" s="489">
        <v>46149.3984375</v>
      </c>
    </row>
    <row r="51" spans="1:11" ht="14.45" customHeight="1" x14ac:dyDescent="0.2">
      <c r="A51" s="483" t="s">
        <v>467</v>
      </c>
      <c r="B51" s="484" t="s">
        <v>468</v>
      </c>
      <c r="C51" s="485" t="s">
        <v>477</v>
      </c>
      <c r="D51" s="486" t="s">
        <v>478</v>
      </c>
      <c r="E51" s="485" t="s">
        <v>824</v>
      </c>
      <c r="F51" s="486" t="s">
        <v>825</v>
      </c>
      <c r="G51" s="485" t="s">
        <v>836</v>
      </c>
      <c r="H51" s="485" t="s">
        <v>837</v>
      </c>
      <c r="I51" s="488">
        <v>46149.3984375</v>
      </c>
      <c r="J51" s="488">
        <v>2</v>
      </c>
      <c r="K51" s="489">
        <v>92298.796875</v>
      </c>
    </row>
    <row r="52" spans="1:11" ht="14.45" customHeight="1" x14ac:dyDescent="0.2">
      <c r="A52" s="483" t="s">
        <v>467</v>
      </c>
      <c r="B52" s="484" t="s">
        <v>468</v>
      </c>
      <c r="C52" s="485" t="s">
        <v>477</v>
      </c>
      <c r="D52" s="486" t="s">
        <v>478</v>
      </c>
      <c r="E52" s="485" t="s">
        <v>824</v>
      </c>
      <c r="F52" s="486" t="s">
        <v>825</v>
      </c>
      <c r="G52" s="485" t="s">
        <v>838</v>
      </c>
      <c r="H52" s="485" t="s">
        <v>839</v>
      </c>
      <c r="I52" s="488">
        <v>7260</v>
      </c>
      <c r="J52" s="488">
        <v>1</v>
      </c>
      <c r="K52" s="489">
        <v>7260</v>
      </c>
    </row>
    <row r="53" spans="1:11" ht="14.45" customHeight="1" x14ac:dyDescent="0.2">
      <c r="A53" s="483" t="s">
        <v>467</v>
      </c>
      <c r="B53" s="484" t="s">
        <v>468</v>
      </c>
      <c r="C53" s="485" t="s">
        <v>477</v>
      </c>
      <c r="D53" s="486" t="s">
        <v>478</v>
      </c>
      <c r="E53" s="485" t="s">
        <v>824</v>
      </c>
      <c r="F53" s="486" t="s">
        <v>825</v>
      </c>
      <c r="G53" s="485" t="s">
        <v>840</v>
      </c>
      <c r="H53" s="485" t="s">
        <v>841</v>
      </c>
      <c r="I53" s="488">
        <v>209.93500518798828</v>
      </c>
      <c r="J53" s="488">
        <v>2</v>
      </c>
      <c r="K53" s="489">
        <v>419.87001037597656</v>
      </c>
    </row>
    <row r="54" spans="1:11" ht="14.45" customHeight="1" x14ac:dyDescent="0.2">
      <c r="A54" s="483" t="s">
        <v>467</v>
      </c>
      <c r="B54" s="484" t="s">
        <v>468</v>
      </c>
      <c r="C54" s="485" t="s">
        <v>477</v>
      </c>
      <c r="D54" s="486" t="s">
        <v>478</v>
      </c>
      <c r="E54" s="485" t="s">
        <v>824</v>
      </c>
      <c r="F54" s="486" t="s">
        <v>825</v>
      </c>
      <c r="G54" s="485" t="s">
        <v>842</v>
      </c>
      <c r="H54" s="485" t="s">
        <v>843</v>
      </c>
      <c r="I54" s="488">
        <v>57438.69921875</v>
      </c>
      <c r="J54" s="488">
        <v>1</v>
      </c>
      <c r="K54" s="489">
        <v>57438.69921875</v>
      </c>
    </row>
    <row r="55" spans="1:11" ht="14.45" customHeight="1" x14ac:dyDescent="0.2">
      <c r="A55" s="483" t="s">
        <v>467</v>
      </c>
      <c r="B55" s="484" t="s">
        <v>468</v>
      </c>
      <c r="C55" s="485" t="s">
        <v>477</v>
      </c>
      <c r="D55" s="486" t="s">
        <v>478</v>
      </c>
      <c r="E55" s="485" t="s">
        <v>824</v>
      </c>
      <c r="F55" s="486" t="s">
        <v>825</v>
      </c>
      <c r="G55" s="485" t="s">
        <v>844</v>
      </c>
      <c r="H55" s="485" t="s">
        <v>845</v>
      </c>
      <c r="I55" s="488">
        <v>4247.760009765625</v>
      </c>
      <c r="J55" s="488">
        <v>2</v>
      </c>
      <c r="K55" s="489">
        <v>8495.52001953125</v>
      </c>
    </row>
    <row r="56" spans="1:11" ht="14.45" customHeight="1" x14ac:dyDescent="0.2">
      <c r="A56" s="483" t="s">
        <v>467</v>
      </c>
      <c r="B56" s="484" t="s">
        <v>468</v>
      </c>
      <c r="C56" s="485" t="s">
        <v>477</v>
      </c>
      <c r="D56" s="486" t="s">
        <v>478</v>
      </c>
      <c r="E56" s="485" t="s">
        <v>824</v>
      </c>
      <c r="F56" s="486" t="s">
        <v>825</v>
      </c>
      <c r="G56" s="485" t="s">
        <v>846</v>
      </c>
      <c r="H56" s="485" t="s">
        <v>847</v>
      </c>
      <c r="I56" s="488">
        <v>9486.400390625</v>
      </c>
      <c r="J56" s="488">
        <v>1</v>
      </c>
      <c r="K56" s="489">
        <v>9486.400390625</v>
      </c>
    </row>
    <row r="57" spans="1:11" ht="14.45" customHeight="1" x14ac:dyDescent="0.2">
      <c r="A57" s="483" t="s">
        <v>467</v>
      </c>
      <c r="B57" s="484" t="s">
        <v>468</v>
      </c>
      <c r="C57" s="485" t="s">
        <v>477</v>
      </c>
      <c r="D57" s="486" t="s">
        <v>478</v>
      </c>
      <c r="E57" s="485" t="s">
        <v>824</v>
      </c>
      <c r="F57" s="486" t="s">
        <v>825</v>
      </c>
      <c r="G57" s="485" t="s">
        <v>848</v>
      </c>
      <c r="H57" s="485" t="s">
        <v>849</v>
      </c>
      <c r="I57" s="488">
        <v>7929.52978515625</v>
      </c>
      <c r="J57" s="488">
        <v>3</v>
      </c>
      <c r="K57" s="489">
        <v>23788.58935546875</v>
      </c>
    </row>
    <row r="58" spans="1:11" ht="14.45" customHeight="1" x14ac:dyDescent="0.2">
      <c r="A58" s="483" t="s">
        <v>467</v>
      </c>
      <c r="B58" s="484" t="s">
        <v>468</v>
      </c>
      <c r="C58" s="485" t="s">
        <v>477</v>
      </c>
      <c r="D58" s="486" t="s">
        <v>478</v>
      </c>
      <c r="E58" s="485" t="s">
        <v>824</v>
      </c>
      <c r="F58" s="486" t="s">
        <v>825</v>
      </c>
      <c r="G58" s="485" t="s">
        <v>850</v>
      </c>
      <c r="H58" s="485" t="s">
        <v>851</v>
      </c>
      <c r="I58" s="488">
        <v>30021.5908203125</v>
      </c>
      <c r="J58" s="488">
        <v>2</v>
      </c>
      <c r="K58" s="489">
        <v>60043.181640625</v>
      </c>
    </row>
    <row r="59" spans="1:11" ht="14.45" customHeight="1" x14ac:dyDescent="0.2">
      <c r="A59" s="483" t="s">
        <v>467</v>
      </c>
      <c r="B59" s="484" t="s">
        <v>468</v>
      </c>
      <c r="C59" s="485" t="s">
        <v>477</v>
      </c>
      <c r="D59" s="486" t="s">
        <v>478</v>
      </c>
      <c r="E59" s="485" t="s">
        <v>824</v>
      </c>
      <c r="F59" s="486" t="s">
        <v>825</v>
      </c>
      <c r="G59" s="485" t="s">
        <v>852</v>
      </c>
      <c r="H59" s="485" t="s">
        <v>853</v>
      </c>
      <c r="I59" s="488">
        <v>50493.30078125</v>
      </c>
      <c r="J59" s="488">
        <v>1</v>
      </c>
      <c r="K59" s="489">
        <v>50493.30078125</v>
      </c>
    </row>
    <row r="60" spans="1:11" ht="14.45" customHeight="1" x14ac:dyDescent="0.2">
      <c r="A60" s="483" t="s">
        <v>467</v>
      </c>
      <c r="B60" s="484" t="s">
        <v>468</v>
      </c>
      <c r="C60" s="485" t="s">
        <v>477</v>
      </c>
      <c r="D60" s="486" t="s">
        <v>478</v>
      </c>
      <c r="E60" s="485" t="s">
        <v>824</v>
      </c>
      <c r="F60" s="486" t="s">
        <v>825</v>
      </c>
      <c r="G60" s="485" t="s">
        <v>854</v>
      </c>
      <c r="H60" s="485" t="s">
        <v>855</v>
      </c>
      <c r="I60" s="488">
        <v>1969.9000244140625</v>
      </c>
      <c r="J60" s="488">
        <v>1</v>
      </c>
      <c r="K60" s="489">
        <v>1969.9000244140625</v>
      </c>
    </row>
    <row r="61" spans="1:11" ht="14.45" customHeight="1" x14ac:dyDescent="0.2">
      <c r="A61" s="483" t="s">
        <v>467</v>
      </c>
      <c r="B61" s="484" t="s">
        <v>468</v>
      </c>
      <c r="C61" s="485" t="s">
        <v>477</v>
      </c>
      <c r="D61" s="486" t="s">
        <v>478</v>
      </c>
      <c r="E61" s="485" t="s">
        <v>824</v>
      </c>
      <c r="F61" s="486" t="s">
        <v>825</v>
      </c>
      <c r="G61" s="485" t="s">
        <v>856</v>
      </c>
      <c r="H61" s="485" t="s">
        <v>857</v>
      </c>
      <c r="I61" s="488">
        <v>48000</v>
      </c>
      <c r="J61" s="488">
        <v>5</v>
      </c>
      <c r="K61" s="489">
        <v>240000</v>
      </c>
    </row>
    <row r="62" spans="1:11" ht="14.45" customHeight="1" x14ac:dyDescent="0.2">
      <c r="A62" s="483" t="s">
        <v>467</v>
      </c>
      <c r="B62" s="484" t="s">
        <v>468</v>
      </c>
      <c r="C62" s="485" t="s">
        <v>477</v>
      </c>
      <c r="D62" s="486" t="s">
        <v>478</v>
      </c>
      <c r="E62" s="485" t="s">
        <v>824</v>
      </c>
      <c r="F62" s="486" t="s">
        <v>825</v>
      </c>
      <c r="G62" s="485" t="s">
        <v>858</v>
      </c>
      <c r="H62" s="485" t="s">
        <v>859</v>
      </c>
      <c r="I62" s="488">
        <v>261.14385766167408</v>
      </c>
      <c r="J62" s="488">
        <v>7</v>
      </c>
      <c r="K62" s="489">
        <v>1828.0070036317186</v>
      </c>
    </row>
    <row r="63" spans="1:11" ht="14.45" customHeight="1" x14ac:dyDescent="0.2">
      <c r="A63" s="483" t="s">
        <v>467</v>
      </c>
      <c r="B63" s="484" t="s">
        <v>468</v>
      </c>
      <c r="C63" s="485" t="s">
        <v>477</v>
      </c>
      <c r="D63" s="486" t="s">
        <v>478</v>
      </c>
      <c r="E63" s="485" t="s">
        <v>824</v>
      </c>
      <c r="F63" s="486" t="s">
        <v>825</v>
      </c>
      <c r="G63" s="485" t="s">
        <v>860</v>
      </c>
      <c r="H63" s="485" t="s">
        <v>861</v>
      </c>
      <c r="I63" s="488">
        <v>3502.949951171875</v>
      </c>
      <c r="J63" s="488">
        <v>1</v>
      </c>
      <c r="K63" s="489">
        <v>3502.949951171875</v>
      </c>
    </row>
    <row r="64" spans="1:11" ht="14.45" customHeight="1" x14ac:dyDescent="0.2">
      <c r="A64" s="483" t="s">
        <v>467</v>
      </c>
      <c r="B64" s="484" t="s">
        <v>468</v>
      </c>
      <c r="C64" s="485" t="s">
        <v>477</v>
      </c>
      <c r="D64" s="486" t="s">
        <v>478</v>
      </c>
      <c r="E64" s="485" t="s">
        <v>824</v>
      </c>
      <c r="F64" s="486" t="s">
        <v>825</v>
      </c>
      <c r="G64" s="485" t="s">
        <v>862</v>
      </c>
      <c r="H64" s="485" t="s">
        <v>863</v>
      </c>
      <c r="I64" s="488">
        <v>566.80937504768372</v>
      </c>
      <c r="J64" s="488">
        <v>32</v>
      </c>
      <c r="K64" s="489">
        <v>18137.900001525879</v>
      </c>
    </row>
    <row r="65" spans="1:11" ht="14.45" customHeight="1" x14ac:dyDescent="0.2">
      <c r="A65" s="483" t="s">
        <v>467</v>
      </c>
      <c r="B65" s="484" t="s">
        <v>468</v>
      </c>
      <c r="C65" s="485" t="s">
        <v>477</v>
      </c>
      <c r="D65" s="486" t="s">
        <v>478</v>
      </c>
      <c r="E65" s="485" t="s">
        <v>824</v>
      </c>
      <c r="F65" s="486" t="s">
        <v>825</v>
      </c>
      <c r="G65" s="485" t="s">
        <v>864</v>
      </c>
      <c r="H65" s="485" t="s">
        <v>865</v>
      </c>
      <c r="I65" s="488">
        <v>671.8900146484375</v>
      </c>
      <c r="J65" s="488">
        <v>4</v>
      </c>
      <c r="K65" s="489">
        <v>3075.4400634765625</v>
      </c>
    </row>
    <row r="66" spans="1:11" ht="14.45" customHeight="1" x14ac:dyDescent="0.2">
      <c r="A66" s="483" t="s">
        <v>467</v>
      </c>
      <c r="B66" s="484" t="s">
        <v>468</v>
      </c>
      <c r="C66" s="485" t="s">
        <v>477</v>
      </c>
      <c r="D66" s="486" t="s">
        <v>478</v>
      </c>
      <c r="E66" s="485" t="s">
        <v>824</v>
      </c>
      <c r="F66" s="486" t="s">
        <v>825</v>
      </c>
      <c r="G66" s="485" t="s">
        <v>866</v>
      </c>
      <c r="H66" s="485" t="s">
        <v>867</v>
      </c>
      <c r="I66" s="488">
        <v>2678.637451171875</v>
      </c>
      <c r="J66" s="488">
        <v>9</v>
      </c>
      <c r="K66" s="489">
        <v>24085.0498046875</v>
      </c>
    </row>
    <row r="67" spans="1:11" ht="14.45" customHeight="1" x14ac:dyDescent="0.2">
      <c r="A67" s="483" t="s">
        <v>467</v>
      </c>
      <c r="B67" s="484" t="s">
        <v>468</v>
      </c>
      <c r="C67" s="485" t="s">
        <v>477</v>
      </c>
      <c r="D67" s="486" t="s">
        <v>478</v>
      </c>
      <c r="E67" s="485" t="s">
        <v>824</v>
      </c>
      <c r="F67" s="486" t="s">
        <v>825</v>
      </c>
      <c r="G67" s="485" t="s">
        <v>868</v>
      </c>
      <c r="H67" s="485" t="s">
        <v>869</v>
      </c>
      <c r="I67" s="488">
        <v>2282.06005859375</v>
      </c>
      <c r="J67" s="488">
        <v>5</v>
      </c>
      <c r="K67" s="489">
        <v>11410.30029296875</v>
      </c>
    </row>
    <row r="68" spans="1:11" ht="14.45" customHeight="1" x14ac:dyDescent="0.2">
      <c r="A68" s="483" t="s">
        <v>467</v>
      </c>
      <c r="B68" s="484" t="s">
        <v>468</v>
      </c>
      <c r="C68" s="485" t="s">
        <v>477</v>
      </c>
      <c r="D68" s="486" t="s">
        <v>478</v>
      </c>
      <c r="E68" s="485" t="s">
        <v>824</v>
      </c>
      <c r="F68" s="486" t="s">
        <v>825</v>
      </c>
      <c r="G68" s="485" t="s">
        <v>870</v>
      </c>
      <c r="H68" s="485" t="s">
        <v>871</v>
      </c>
      <c r="I68" s="488">
        <v>1089</v>
      </c>
      <c r="J68" s="488">
        <v>2</v>
      </c>
      <c r="K68" s="489">
        <v>2178</v>
      </c>
    </row>
    <row r="69" spans="1:11" ht="14.45" customHeight="1" x14ac:dyDescent="0.2">
      <c r="A69" s="483" t="s">
        <v>467</v>
      </c>
      <c r="B69" s="484" t="s">
        <v>468</v>
      </c>
      <c r="C69" s="485" t="s">
        <v>477</v>
      </c>
      <c r="D69" s="486" t="s">
        <v>478</v>
      </c>
      <c r="E69" s="485" t="s">
        <v>824</v>
      </c>
      <c r="F69" s="486" t="s">
        <v>825</v>
      </c>
      <c r="G69" s="485" t="s">
        <v>872</v>
      </c>
      <c r="H69" s="485" t="s">
        <v>873</v>
      </c>
      <c r="I69" s="488">
        <v>2562.1749877929688</v>
      </c>
      <c r="J69" s="488">
        <v>4</v>
      </c>
      <c r="K69" s="489">
        <v>10248.699951171875</v>
      </c>
    </row>
    <row r="70" spans="1:11" ht="14.45" customHeight="1" x14ac:dyDescent="0.2">
      <c r="A70" s="483" t="s">
        <v>467</v>
      </c>
      <c r="B70" s="484" t="s">
        <v>468</v>
      </c>
      <c r="C70" s="485" t="s">
        <v>477</v>
      </c>
      <c r="D70" s="486" t="s">
        <v>478</v>
      </c>
      <c r="E70" s="485" t="s">
        <v>824</v>
      </c>
      <c r="F70" s="486" t="s">
        <v>825</v>
      </c>
      <c r="G70" s="485" t="s">
        <v>874</v>
      </c>
      <c r="H70" s="485" t="s">
        <v>875</v>
      </c>
      <c r="I70" s="488">
        <v>34485</v>
      </c>
      <c r="J70" s="488">
        <v>2</v>
      </c>
      <c r="K70" s="489">
        <v>68970</v>
      </c>
    </row>
    <row r="71" spans="1:11" ht="14.45" customHeight="1" x14ac:dyDescent="0.2">
      <c r="A71" s="483" t="s">
        <v>467</v>
      </c>
      <c r="B71" s="484" t="s">
        <v>468</v>
      </c>
      <c r="C71" s="485" t="s">
        <v>477</v>
      </c>
      <c r="D71" s="486" t="s">
        <v>478</v>
      </c>
      <c r="E71" s="485" t="s">
        <v>824</v>
      </c>
      <c r="F71" s="486" t="s">
        <v>825</v>
      </c>
      <c r="G71" s="485" t="s">
        <v>876</v>
      </c>
      <c r="H71" s="485" t="s">
        <v>877</v>
      </c>
      <c r="I71" s="488">
        <v>14832.66015625</v>
      </c>
      <c r="J71" s="488">
        <v>1</v>
      </c>
      <c r="K71" s="489">
        <v>14832.66015625</v>
      </c>
    </row>
    <row r="72" spans="1:11" ht="14.45" customHeight="1" x14ac:dyDescent="0.2">
      <c r="A72" s="483" t="s">
        <v>467</v>
      </c>
      <c r="B72" s="484" t="s">
        <v>468</v>
      </c>
      <c r="C72" s="485" t="s">
        <v>477</v>
      </c>
      <c r="D72" s="486" t="s">
        <v>478</v>
      </c>
      <c r="E72" s="485" t="s">
        <v>824</v>
      </c>
      <c r="F72" s="486" t="s">
        <v>825</v>
      </c>
      <c r="G72" s="485" t="s">
        <v>878</v>
      </c>
      <c r="H72" s="485" t="s">
        <v>879</v>
      </c>
      <c r="I72" s="488">
        <v>17015.5</v>
      </c>
      <c r="J72" s="488">
        <v>1</v>
      </c>
      <c r="K72" s="489">
        <v>17015.5</v>
      </c>
    </row>
    <row r="73" spans="1:11" ht="14.45" customHeight="1" x14ac:dyDescent="0.2">
      <c r="A73" s="483" t="s">
        <v>467</v>
      </c>
      <c r="B73" s="484" t="s">
        <v>468</v>
      </c>
      <c r="C73" s="485" t="s">
        <v>477</v>
      </c>
      <c r="D73" s="486" t="s">
        <v>478</v>
      </c>
      <c r="E73" s="485" t="s">
        <v>824</v>
      </c>
      <c r="F73" s="486" t="s">
        <v>825</v>
      </c>
      <c r="G73" s="485" t="s">
        <v>880</v>
      </c>
      <c r="H73" s="485" t="s">
        <v>881</v>
      </c>
      <c r="I73" s="488">
        <v>334.8800048828125</v>
      </c>
      <c r="J73" s="488">
        <v>2</v>
      </c>
      <c r="K73" s="489">
        <v>669.760009765625</v>
      </c>
    </row>
    <row r="74" spans="1:11" ht="14.45" customHeight="1" x14ac:dyDescent="0.2">
      <c r="A74" s="483" t="s">
        <v>467</v>
      </c>
      <c r="B74" s="484" t="s">
        <v>468</v>
      </c>
      <c r="C74" s="485" t="s">
        <v>477</v>
      </c>
      <c r="D74" s="486" t="s">
        <v>478</v>
      </c>
      <c r="E74" s="485" t="s">
        <v>824</v>
      </c>
      <c r="F74" s="486" t="s">
        <v>825</v>
      </c>
      <c r="G74" s="485" t="s">
        <v>882</v>
      </c>
      <c r="H74" s="485" t="s">
        <v>883</v>
      </c>
      <c r="I74" s="488">
        <v>1573</v>
      </c>
      <c r="J74" s="488">
        <v>1</v>
      </c>
      <c r="K74" s="489">
        <v>1573</v>
      </c>
    </row>
    <row r="75" spans="1:11" ht="14.45" customHeight="1" x14ac:dyDescent="0.2">
      <c r="A75" s="483" t="s">
        <v>467</v>
      </c>
      <c r="B75" s="484" t="s">
        <v>468</v>
      </c>
      <c r="C75" s="485" t="s">
        <v>477</v>
      </c>
      <c r="D75" s="486" t="s">
        <v>478</v>
      </c>
      <c r="E75" s="485" t="s">
        <v>824</v>
      </c>
      <c r="F75" s="486" t="s">
        <v>825</v>
      </c>
      <c r="G75" s="485" t="s">
        <v>884</v>
      </c>
      <c r="H75" s="485" t="s">
        <v>885</v>
      </c>
      <c r="I75" s="488">
        <v>3859.89990234375</v>
      </c>
      <c r="J75" s="488">
        <v>8</v>
      </c>
      <c r="K75" s="489">
        <v>30879.19921875</v>
      </c>
    </row>
    <row r="76" spans="1:11" ht="14.45" customHeight="1" x14ac:dyDescent="0.2">
      <c r="A76" s="483" t="s">
        <v>467</v>
      </c>
      <c r="B76" s="484" t="s">
        <v>468</v>
      </c>
      <c r="C76" s="485" t="s">
        <v>477</v>
      </c>
      <c r="D76" s="486" t="s">
        <v>478</v>
      </c>
      <c r="E76" s="485" t="s">
        <v>824</v>
      </c>
      <c r="F76" s="486" t="s">
        <v>825</v>
      </c>
      <c r="G76" s="485" t="s">
        <v>886</v>
      </c>
      <c r="H76" s="485" t="s">
        <v>887</v>
      </c>
      <c r="I76" s="488">
        <v>30696.490234375</v>
      </c>
      <c r="J76" s="488">
        <v>4</v>
      </c>
      <c r="K76" s="489">
        <v>122785.9609375</v>
      </c>
    </row>
    <row r="77" spans="1:11" ht="14.45" customHeight="1" x14ac:dyDescent="0.2">
      <c r="A77" s="483" t="s">
        <v>467</v>
      </c>
      <c r="B77" s="484" t="s">
        <v>468</v>
      </c>
      <c r="C77" s="485" t="s">
        <v>477</v>
      </c>
      <c r="D77" s="486" t="s">
        <v>478</v>
      </c>
      <c r="E77" s="485" t="s">
        <v>824</v>
      </c>
      <c r="F77" s="486" t="s">
        <v>825</v>
      </c>
      <c r="G77" s="485" t="s">
        <v>888</v>
      </c>
      <c r="H77" s="485" t="s">
        <v>889</v>
      </c>
      <c r="I77" s="488">
        <v>110715</v>
      </c>
      <c r="J77" s="488">
        <v>1</v>
      </c>
      <c r="K77" s="489">
        <v>110715</v>
      </c>
    </row>
    <row r="78" spans="1:11" ht="14.45" customHeight="1" x14ac:dyDescent="0.2">
      <c r="A78" s="483" t="s">
        <v>467</v>
      </c>
      <c r="B78" s="484" t="s">
        <v>468</v>
      </c>
      <c r="C78" s="485" t="s">
        <v>477</v>
      </c>
      <c r="D78" s="486" t="s">
        <v>478</v>
      </c>
      <c r="E78" s="485" t="s">
        <v>824</v>
      </c>
      <c r="F78" s="486" t="s">
        <v>825</v>
      </c>
      <c r="G78" s="485" t="s">
        <v>890</v>
      </c>
      <c r="H78" s="485" t="s">
        <v>891</v>
      </c>
      <c r="I78" s="488">
        <v>119306</v>
      </c>
      <c r="J78" s="488">
        <v>2</v>
      </c>
      <c r="K78" s="489">
        <v>238612</v>
      </c>
    </row>
    <row r="79" spans="1:11" ht="14.45" customHeight="1" x14ac:dyDescent="0.2">
      <c r="A79" s="483" t="s">
        <v>467</v>
      </c>
      <c r="B79" s="484" t="s">
        <v>468</v>
      </c>
      <c r="C79" s="485" t="s">
        <v>477</v>
      </c>
      <c r="D79" s="486" t="s">
        <v>478</v>
      </c>
      <c r="E79" s="485" t="s">
        <v>824</v>
      </c>
      <c r="F79" s="486" t="s">
        <v>825</v>
      </c>
      <c r="G79" s="485" t="s">
        <v>892</v>
      </c>
      <c r="H79" s="485" t="s">
        <v>893</v>
      </c>
      <c r="I79" s="488">
        <v>119708.32421875</v>
      </c>
      <c r="J79" s="488">
        <v>2</v>
      </c>
      <c r="K79" s="489">
        <v>239416.6484375</v>
      </c>
    </row>
    <row r="80" spans="1:11" ht="14.45" customHeight="1" x14ac:dyDescent="0.2">
      <c r="A80" s="483" t="s">
        <v>467</v>
      </c>
      <c r="B80" s="484" t="s">
        <v>468</v>
      </c>
      <c r="C80" s="485" t="s">
        <v>477</v>
      </c>
      <c r="D80" s="486" t="s">
        <v>478</v>
      </c>
      <c r="E80" s="485" t="s">
        <v>824</v>
      </c>
      <c r="F80" s="486" t="s">
        <v>825</v>
      </c>
      <c r="G80" s="485" t="s">
        <v>894</v>
      </c>
      <c r="H80" s="485" t="s">
        <v>895</v>
      </c>
      <c r="I80" s="488">
        <v>34678.6015625</v>
      </c>
      <c r="J80" s="488">
        <v>2</v>
      </c>
      <c r="K80" s="489">
        <v>69357.203125</v>
      </c>
    </row>
    <row r="81" spans="1:11" ht="14.45" customHeight="1" x14ac:dyDescent="0.2">
      <c r="A81" s="483" t="s">
        <v>467</v>
      </c>
      <c r="B81" s="484" t="s">
        <v>468</v>
      </c>
      <c r="C81" s="485" t="s">
        <v>477</v>
      </c>
      <c r="D81" s="486" t="s">
        <v>478</v>
      </c>
      <c r="E81" s="485" t="s">
        <v>824</v>
      </c>
      <c r="F81" s="486" t="s">
        <v>825</v>
      </c>
      <c r="G81" s="485" t="s">
        <v>896</v>
      </c>
      <c r="H81" s="485" t="s">
        <v>897</v>
      </c>
      <c r="I81" s="488">
        <v>49501.1015625</v>
      </c>
      <c r="J81" s="488">
        <v>1</v>
      </c>
      <c r="K81" s="489">
        <v>49501.1015625</v>
      </c>
    </row>
    <row r="82" spans="1:11" ht="14.45" customHeight="1" x14ac:dyDescent="0.2">
      <c r="A82" s="483" t="s">
        <v>467</v>
      </c>
      <c r="B82" s="484" t="s">
        <v>468</v>
      </c>
      <c r="C82" s="485" t="s">
        <v>477</v>
      </c>
      <c r="D82" s="486" t="s">
        <v>478</v>
      </c>
      <c r="E82" s="485" t="s">
        <v>824</v>
      </c>
      <c r="F82" s="486" t="s">
        <v>825</v>
      </c>
      <c r="G82" s="485" t="s">
        <v>898</v>
      </c>
      <c r="H82" s="485" t="s">
        <v>899</v>
      </c>
      <c r="I82" s="488">
        <v>80644.078125</v>
      </c>
      <c r="J82" s="488">
        <v>2</v>
      </c>
      <c r="K82" s="489">
        <v>161288.15625</v>
      </c>
    </row>
    <row r="83" spans="1:11" ht="14.45" customHeight="1" x14ac:dyDescent="0.2">
      <c r="A83" s="483" t="s">
        <v>467</v>
      </c>
      <c r="B83" s="484" t="s">
        <v>468</v>
      </c>
      <c r="C83" s="485" t="s">
        <v>477</v>
      </c>
      <c r="D83" s="486" t="s">
        <v>478</v>
      </c>
      <c r="E83" s="485" t="s">
        <v>824</v>
      </c>
      <c r="F83" s="486" t="s">
        <v>825</v>
      </c>
      <c r="G83" s="485" t="s">
        <v>900</v>
      </c>
      <c r="H83" s="485" t="s">
        <v>901</v>
      </c>
      <c r="I83" s="488">
        <v>1024.3399658203125</v>
      </c>
      <c r="J83" s="488">
        <v>3</v>
      </c>
      <c r="K83" s="489">
        <v>3073.010009765625</v>
      </c>
    </row>
    <row r="84" spans="1:11" ht="14.45" customHeight="1" x14ac:dyDescent="0.2">
      <c r="A84" s="483" t="s">
        <v>467</v>
      </c>
      <c r="B84" s="484" t="s">
        <v>468</v>
      </c>
      <c r="C84" s="485" t="s">
        <v>477</v>
      </c>
      <c r="D84" s="486" t="s">
        <v>478</v>
      </c>
      <c r="E84" s="485" t="s">
        <v>824</v>
      </c>
      <c r="F84" s="486" t="s">
        <v>825</v>
      </c>
      <c r="G84" s="485" t="s">
        <v>902</v>
      </c>
      <c r="H84" s="485" t="s">
        <v>903</v>
      </c>
      <c r="I84" s="488">
        <v>116.16000366210938</v>
      </c>
      <c r="J84" s="488">
        <v>8</v>
      </c>
      <c r="K84" s="489">
        <v>929.280029296875</v>
      </c>
    </row>
    <row r="85" spans="1:11" ht="14.45" customHeight="1" x14ac:dyDescent="0.2">
      <c r="A85" s="483" t="s">
        <v>467</v>
      </c>
      <c r="B85" s="484" t="s">
        <v>468</v>
      </c>
      <c r="C85" s="485" t="s">
        <v>477</v>
      </c>
      <c r="D85" s="486" t="s">
        <v>478</v>
      </c>
      <c r="E85" s="485" t="s">
        <v>824</v>
      </c>
      <c r="F85" s="486" t="s">
        <v>825</v>
      </c>
      <c r="G85" s="485" t="s">
        <v>904</v>
      </c>
      <c r="H85" s="485" t="s">
        <v>905</v>
      </c>
      <c r="I85" s="488">
        <v>71.389999389648438</v>
      </c>
      <c r="J85" s="488">
        <v>20</v>
      </c>
      <c r="K85" s="489">
        <v>1427.7999877929688</v>
      </c>
    </row>
    <row r="86" spans="1:11" ht="14.45" customHeight="1" x14ac:dyDescent="0.2">
      <c r="A86" s="483" t="s">
        <v>467</v>
      </c>
      <c r="B86" s="484" t="s">
        <v>468</v>
      </c>
      <c r="C86" s="485" t="s">
        <v>477</v>
      </c>
      <c r="D86" s="486" t="s">
        <v>478</v>
      </c>
      <c r="E86" s="485" t="s">
        <v>824</v>
      </c>
      <c r="F86" s="486" t="s">
        <v>825</v>
      </c>
      <c r="G86" s="485" t="s">
        <v>906</v>
      </c>
      <c r="H86" s="485" t="s">
        <v>907</v>
      </c>
      <c r="I86" s="488">
        <v>5573.47021484375</v>
      </c>
      <c r="J86" s="488">
        <v>2</v>
      </c>
      <c r="K86" s="489">
        <v>11146.9404296875</v>
      </c>
    </row>
    <row r="87" spans="1:11" ht="14.45" customHeight="1" x14ac:dyDescent="0.2">
      <c r="A87" s="483" t="s">
        <v>467</v>
      </c>
      <c r="B87" s="484" t="s">
        <v>468</v>
      </c>
      <c r="C87" s="485" t="s">
        <v>477</v>
      </c>
      <c r="D87" s="486" t="s">
        <v>478</v>
      </c>
      <c r="E87" s="485" t="s">
        <v>824</v>
      </c>
      <c r="F87" s="486" t="s">
        <v>825</v>
      </c>
      <c r="G87" s="485" t="s">
        <v>908</v>
      </c>
      <c r="H87" s="485" t="s">
        <v>909</v>
      </c>
      <c r="I87" s="488">
        <v>32360.1142578125</v>
      </c>
      <c r="J87" s="488">
        <v>5</v>
      </c>
      <c r="K87" s="489">
        <v>166791.427734375</v>
      </c>
    </row>
    <row r="88" spans="1:11" ht="14.45" customHeight="1" x14ac:dyDescent="0.2">
      <c r="A88" s="483" t="s">
        <v>467</v>
      </c>
      <c r="B88" s="484" t="s">
        <v>468</v>
      </c>
      <c r="C88" s="485" t="s">
        <v>477</v>
      </c>
      <c r="D88" s="486" t="s">
        <v>478</v>
      </c>
      <c r="E88" s="485" t="s">
        <v>824</v>
      </c>
      <c r="F88" s="486" t="s">
        <v>825</v>
      </c>
      <c r="G88" s="485" t="s">
        <v>910</v>
      </c>
      <c r="H88" s="485" t="s">
        <v>911</v>
      </c>
      <c r="I88" s="488">
        <v>16341.46044921875</v>
      </c>
      <c r="J88" s="488">
        <v>2</v>
      </c>
      <c r="K88" s="489">
        <v>32682.9208984375</v>
      </c>
    </row>
    <row r="89" spans="1:11" ht="14.45" customHeight="1" x14ac:dyDescent="0.2">
      <c r="A89" s="483" t="s">
        <v>467</v>
      </c>
      <c r="B89" s="484" t="s">
        <v>468</v>
      </c>
      <c r="C89" s="485" t="s">
        <v>477</v>
      </c>
      <c r="D89" s="486" t="s">
        <v>478</v>
      </c>
      <c r="E89" s="485" t="s">
        <v>824</v>
      </c>
      <c r="F89" s="486" t="s">
        <v>825</v>
      </c>
      <c r="G89" s="485" t="s">
        <v>912</v>
      </c>
      <c r="H89" s="485" t="s">
        <v>913</v>
      </c>
      <c r="I89" s="488">
        <v>11049.97998046875</v>
      </c>
      <c r="J89" s="488">
        <v>2</v>
      </c>
      <c r="K89" s="489">
        <v>22099.9599609375</v>
      </c>
    </row>
    <row r="90" spans="1:11" ht="14.45" customHeight="1" x14ac:dyDescent="0.2">
      <c r="A90" s="483" t="s">
        <v>467</v>
      </c>
      <c r="B90" s="484" t="s">
        <v>468</v>
      </c>
      <c r="C90" s="485" t="s">
        <v>477</v>
      </c>
      <c r="D90" s="486" t="s">
        <v>478</v>
      </c>
      <c r="E90" s="485" t="s">
        <v>824</v>
      </c>
      <c r="F90" s="486" t="s">
        <v>825</v>
      </c>
      <c r="G90" s="485" t="s">
        <v>914</v>
      </c>
      <c r="H90" s="485" t="s">
        <v>915</v>
      </c>
      <c r="I90" s="488">
        <v>238.05246253590985</v>
      </c>
      <c r="J90" s="488">
        <v>6</v>
      </c>
      <c r="K90" s="489">
        <v>1428.3147752154591</v>
      </c>
    </row>
    <row r="91" spans="1:11" ht="14.45" customHeight="1" x14ac:dyDescent="0.2">
      <c r="A91" s="483" t="s">
        <v>467</v>
      </c>
      <c r="B91" s="484" t="s">
        <v>468</v>
      </c>
      <c r="C91" s="485" t="s">
        <v>477</v>
      </c>
      <c r="D91" s="486" t="s">
        <v>478</v>
      </c>
      <c r="E91" s="485" t="s">
        <v>824</v>
      </c>
      <c r="F91" s="486" t="s">
        <v>825</v>
      </c>
      <c r="G91" s="485" t="s">
        <v>916</v>
      </c>
      <c r="H91" s="485" t="s">
        <v>917</v>
      </c>
      <c r="I91" s="488">
        <v>242</v>
      </c>
      <c r="J91" s="488">
        <v>8</v>
      </c>
      <c r="K91" s="489">
        <v>1936</v>
      </c>
    </row>
    <row r="92" spans="1:11" ht="14.45" customHeight="1" x14ac:dyDescent="0.2">
      <c r="A92" s="483" t="s">
        <v>467</v>
      </c>
      <c r="B92" s="484" t="s">
        <v>468</v>
      </c>
      <c r="C92" s="485" t="s">
        <v>477</v>
      </c>
      <c r="D92" s="486" t="s">
        <v>478</v>
      </c>
      <c r="E92" s="485" t="s">
        <v>824</v>
      </c>
      <c r="F92" s="486" t="s">
        <v>825</v>
      </c>
      <c r="G92" s="485" t="s">
        <v>918</v>
      </c>
      <c r="H92" s="485" t="s">
        <v>919</v>
      </c>
      <c r="I92" s="488">
        <v>1331</v>
      </c>
      <c r="J92" s="488">
        <v>2</v>
      </c>
      <c r="K92" s="489">
        <v>2662</v>
      </c>
    </row>
    <row r="93" spans="1:11" ht="14.45" customHeight="1" x14ac:dyDescent="0.2">
      <c r="A93" s="483" t="s">
        <v>467</v>
      </c>
      <c r="B93" s="484" t="s">
        <v>468</v>
      </c>
      <c r="C93" s="485" t="s">
        <v>477</v>
      </c>
      <c r="D93" s="486" t="s">
        <v>478</v>
      </c>
      <c r="E93" s="485" t="s">
        <v>824</v>
      </c>
      <c r="F93" s="486" t="s">
        <v>825</v>
      </c>
      <c r="G93" s="485" t="s">
        <v>920</v>
      </c>
      <c r="H93" s="485" t="s">
        <v>921</v>
      </c>
      <c r="I93" s="488">
        <v>30855</v>
      </c>
      <c r="J93" s="488">
        <v>1</v>
      </c>
      <c r="K93" s="489">
        <v>30855</v>
      </c>
    </row>
    <row r="94" spans="1:11" ht="14.45" customHeight="1" x14ac:dyDescent="0.2">
      <c r="A94" s="483" t="s">
        <v>467</v>
      </c>
      <c r="B94" s="484" t="s">
        <v>468</v>
      </c>
      <c r="C94" s="485" t="s">
        <v>477</v>
      </c>
      <c r="D94" s="486" t="s">
        <v>478</v>
      </c>
      <c r="E94" s="485" t="s">
        <v>824</v>
      </c>
      <c r="F94" s="486" t="s">
        <v>825</v>
      </c>
      <c r="G94" s="485" t="s">
        <v>922</v>
      </c>
      <c r="H94" s="485" t="s">
        <v>923</v>
      </c>
      <c r="I94" s="488">
        <v>357.12495380715279</v>
      </c>
      <c r="J94" s="488">
        <v>20</v>
      </c>
      <c r="K94" s="489">
        <v>7142.4990761430554</v>
      </c>
    </row>
    <row r="95" spans="1:11" ht="14.45" customHeight="1" x14ac:dyDescent="0.2">
      <c r="A95" s="483" t="s">
        <v>467</v>
      </c>
      <c r="B95" s="484" t="s">
        <v>468</v>
      </c>
      <c r="C95" s="485" t="s">
        <v>477</v>
      </c>
      <c r="D95" s="486" t="s">
        <v>478</v>
      </c>
      <c r="E95" s="485" t="s">
        <v>824</v>
      </c>
      <c r="F95" s="486" t="s">
        <v>825</v>
      </c>
      <c r="G95" s="485" t="s">
        <v>924</v>
      </c>
      <c r="H95" s="485" t="s">
        <v>925</v>
      </c>
      <c r="I95" s="488">
        <v>400.0080803765191</v>
      </c>
      <c r="J95" s="488">
        <v>238</v>
      </c>
      <c r="K95" s="489">
        <v>69705.5009765625</v>
      </c>
    </row>
    <row r="96" spans="1:11" ht="14.45" customHeight="1" x14ac:dyDescent="0.2">
      <c r="A96" s="483" t="s">
        <v>467</v>
      </c>
      <c r="B96" s="484" t="s">
        <v>468</v>
      </c>
      <c r="C96" s="485" t="s">
        <v>477</v>
      </c>
      <c r="D96" s="486" t="s">
        <v>478</v>
      </c>
      <c r="E96" s="485" t="s">
        <v>824</v>
      </c>
      <c r="F96" s="486" t="s">
        <v>825</v>
      </c>
      <c r="G96" s="485" t="s">
        <v>926</v>
      </c>
      <c r="H96" s="485" t="s">
        <v>927</v>
      </c>
      <c r="I96" s="488">
        <v>15554</v>
      </c>
      <c r="J96" s="488">
        <v>1</v>
      </c>
      <c r="K96" s="489">
        <v>15554</v>
      </c>
    </row>
    <row r="97" spans="1:11" ht="14.45" customHeight="1" x14ac:dyDescent="0.2">
      <c r="A97" s="483" t="s">
        <v>467</v>
      </c>
      <c r="B97" s="484" t="s">
        <v>468</v>
      </c>
      <c r="C97" s="485" t="s">
        <v>477</v>
      </c>
      <c r="D97" s="486" t="s">
        <v>478</v>
      </c>
      <c r="E97" s="485" t="s">
        <v>824</v>
      </c>
      <c r="F97" s="486" t="s">
        <v>825</v>
      </c>
      <c r="G97" s="485" t="s">
        <v>928</v>
      </c>
      <c r="H97" s="485" t="s">
        <v>929</v>
      </c>
      <c r="I97" s="488">
        <v>20055.75</v>
      </c>
      <c r="J97" s="488">
        <v>1</v>
      </c>
      <c r="K97" s="489">
        <v>20055.75</v>
      </c>
    </row>
    <row r="98" spans="1:11" ht="14.45" customHeight="1" x14ac:dyDescent="0.2">
      <c r="A98" s="483" t="s">
        <v>467</v>
      </c>
      <c r="B98" s="484" t="s">
        <v>468</v>
      </c>
      <c r="C98" s="485" t="s">
        <v>477</v>
      </c>
      <c r="D98" s="486" t="s">
        <v>478</v>
      </c>
      <c r="E98" s="485" t="s">
        <v>824</v>
      </c>
      <c r="F98" s="486" t="s">
        <v>825</v>
      </c>
      <c r="G98" s="485" t="s">
        <v>930</v>
      </c>
      <c r="H98" s="485" t="s">
        <v>931</v>
      </c>
      <c r="I98" s="488">
        <v>874.68321757880142</v>
      </c>
      <c r="J98" s="488">
        <v>7</v>
      </c>
      <c r="K98" s="489">
        <v>6122.78252305161</v>
      </c>
    </row>
    <row r="99" spans="1:11" ht="14.45" customHeight="1" x14ac:dyDescent="0.2">
      <c r="A99" s="483" t="s">
        <v>467</v>
      </c>
      <c r="B99" s="484" t="s">
        <v>468</v>
      </c>
      <c r="C99" s="485" t="s">
        <v>477</v>
      </c>
      <c r="D99" s="486" t="s">
        <v>478</v>
      </c>
      <c r="E99" s="485" t="s">
        <v>824</v>
      </c>
      <c r="F99" s="486" t="s">
        <v>825</v>
      </c>
      <c r="G99" s="485" t="s">
        <v>932</v>
      </c>
      <c r="H99" s="485" t="s">
        <v>933</v>
      </c>
      <c r="I99" s="488">
        <v>369.41371229263046</v>
      </c>
      <c r="J99" s="488">
        <v>12</v>
      </c>
      <c r="K99" s="489">
        <v>4432.9645475115658</v>
      </c>
    </row>
    <row r="100" spans="1:11" ht="14.45" customHeight="1" x14ac:dyDescent="0.2">
      <c r="A100" s="483" t="s">
        <v>467</v>
      </c>
      <c r="B100" s="484" t="s">
        <v>468</v>
      </c>
      <c r="C100" s="485" t="s">
        <v>477</v>
      </c>
      <c r="D100" s="486" t="s">
        <v>478</v>
      </c>
      <c r="E100" s="485" t="s">
        <v>824</v>
      </c>
      <c r="F100" s="486" t="s">
        <v>825</v>
      </c>
      <c r="G100" s="485" t="s">
        <v>934</v>
      </c>
      <c r="H100" s="485" t="s">
        <v>935</v>
      </c>
      <c r="I100" s="488">
        <v>8107</v>
      </c>
      <c r="J100" s="488">
        <v>1</v>
      </c>
      <c r="K100" s="489">
        <v>8107</v>
      </c>
    </row>
    <row r="101" spans="1:11" ht="14.45" customHeight="1" x14ac:dyDescent="0.2">
      <c r="A101" s="483" t="s">
        <v>467</v>
      </c>
      <c r="B101" s="484" t="s">
        <v>468</v>
      </c>
      <c r="C101" s="485" t="s">
        <v>477</v>
      </c>
      <c r="D101" s="486" t="s">
        <v>478</v>
      </c>
      <c r="E101" s="485" t="s">
        <v>824</v>
      </c>
      <c r="F101" s="486" t="s">
        <v>825</v>
      </c>
      <c r="G101" s="485" t="s">
        <v>936</v>
      </c>
      <c r="H101" s="485" t="s">
        <v>937</v>
      </c>
      <c r="I101" s="488">
        <v>44863.0595703125</v>
      </c>
      <c r="J101" s="488">
        <v>4</v>
      </c>
      <c r="K101" s="489">
        <v>179452.23828125</v>
      </c>
    </row>
    <row r="102" spans="1:11" ht="14.45" customHeight="1" x14ac:dyDescent="0.2">
      <c r="A102" s="483" t="s">
        <v>467</v>
      </c>
      <c r="B102" s="484" t="s">
        <v>468</v>
      </c>
      <c r="C102" s="485" t="s">
        <v>477</v>
      </c>
      <c r="D102" s="486" t="s">
        <v>478</v>
      </c>
      <c r="E102" s="485" t="s">
        <v>824</v>
      </c>
      <c r="F102" s="486" t="s">
        <v>825</v>
      </c>
      <c r="G102" s="485" t="s">
        <v>938</v>
      </c>
      <c r="H102" s="485" t="s">
        <v>939</v>
      </c>
      <c r="I102" s="488">
        <v>16214</v>
      </c>
      <c r="J102" s="488">
        <v>1</v>
      </c>
      <c r="K102" s="489">
        <v>16214</v>
      </c>
    </row>
    <row r="103" spans="1:11" ht="14.45" customHeight="1" x14ac:dyDescent="0.2">
      <c r="A103" s="483" t="s">
        <v>467</v>
      </c>
      <c r="B103" s="484" t="s">
        <v>468</v>
      </c>
      <c r="C103" s="485" t="s">
        <v>477</v>
      </c>
      <c r="D103" s="486" t="s">
        <v>478</v>
      </c>
      <c r="E103" s="485" t="s">
        <v>824</v>
      </c>
      <c r="F103" s="486" t="s">
        <v>825</v>
      </c>
      <c r="G103" s="485" t="s">
        <v>940</v>
      </c>
      <c r="H103" s="485" t="s">
        <v>941</v>
      </c>
      <c r="I103" s="488">
        <v>15754.2001953125</v>
      </c>
      <c r="J103" s="488">
        <v>2</v>
      </c>
      <c r="K103" s="489">
        <v>31508.400390625</v>
      </c>
    </row>
    <row r="104" spans="1:11" ht="14.45" customHeight="1" x14ac:dyDescent="0.2">
      <c r="A104" s="483" t="s">
        <v>467</v>
      </c>
      <c r="B104" s="484" t="s">
        <v>468</v>
      </c>
      <c r="C104" s="485" t="s">
        <v>477</v>
      </c>
      <c r="D104" s="486" t="s">
        <v>478</v>
      </c>
      <c r="E104" s="485" t="s">
        <v>824</v>
      </c>
      <c r="F104" s="486" t="s">
        <v>825</v>
      </c>
      <c r="G104" s="485" t="s">
        <v>942</v>
      </c>
      <c r="H104" s="485" t="s">
        <v>943</v>
      </c>
      <c r="I104" s="488">
        <v>16214</v>
      </c>
      <c r="J104" s="488">
        <v>1</v>
      </c>
      <c r="K104" s="489">
        <v>16214</v>
      </c>
    </row>
    <row r="105" spans="1:11" ht="14.45" customHeight="1" x14ac:dyDescent="0.2">
      <c r="A105" s="483" t="s">
        <v>467</v>
      </c>
      <c r="B105" s="484" t="s">
        <v>468</v>
      </c>
      <c r="C105" s="485" t="s">
        <v>477</v>
      </c>
      <c r="D105" s="486" t="s">
        <v>478</v>
      </c>
      <c r="E105" s="485" t="s">
        <v>824</v>
      </c>
      <c r="F105" s="486" t="s">
        <v>825</v>
      </c>
      <c r="G105" s="485" t="s">
        <v>944</v>
      </c>
      <c r="H105" s="485" t="s">
        <v>945</v>
      </c>
      <c r="I105" s="488">
        <v>16214</v>
      </c>
      <c r="J105" s="488">
        <v>1</v>
      </c>
      <c r="K105" s="489">
        <v>16214</v>
      </c>
    </row>
    <row r="106" spans="1:11" ht="14.45" customHeight="1" x14ac:dyDescent="0.2">
      <c r="A106" s="483" t="s">
        <v>467</v>
      </c>
      <c r="B106" s="484" t="s">
        <v>468</v>
      </c>
      <c r="C106" s="485" t="s">
        <v>477</v>
      </c>
      <c r="D106" s="486" t="s">
        <v>478</v>
      </c>
      <c r="E106" s="485" t="s">
        <v>824</v>
      </c>
      <c r="F106" s="486" t="s">
        <v>825</v>
      </c>
      <c r="G106" s="485" t="s">
        <v>946</v>
      </c>
      <c r="H106" s="485" t="s">
        <v>947</v>
      </c>
      <c r="I106" s="488">
        <v>7953.7333984375</v>
      </c>
      <c r="J106" s="488">
        <v>3</v>
      </c>
      <c r="K106" s="489">
        <v>23861.2001953125</v>
      </c>
    </row>
    <row r="107" spans="1:11" ht="14.45" customHeight="1" x14ac:dyDescent="0.2">
      <c r="A107" s="483" t="s">
        <v>467</v>
      </c>
      <c r="B107" s="484" t="s">
        <v>468</v>
      </c>
      <c r="C107" s="485" t="s">
        <v>477</v>
      </c>
      <c r="D107" s="486" t="s">
        <v>478</v>
      </c>
      <c r="E107" s="485" t="s">
        <v>824</v>
      </c>
      <c r="F107" s="486" t="s">
        <v>825</v>
      </c>
      <c r="G107" s="485" t="s">
        <v>948</v>
      </c>
      <c r="H107" s="485" t="s">
        <v>949</v>
      </c>
      <c r="I107" s="488">
        <v>7877.10009765625</v>
      </c>
      <c r="J107" s="488">
        <v>2</v>
      </c>
      <c r="K107" s="489">
        <v>15754.2001953125</v>
      </c>
    </row>
    <row r="108" spans="1:11" ht="14.45" customHeight="1" x14ac:dyDescent="0.2">
      <c r="A108" s="483" t="s">
        <v>467</v>
      </c>
      <c r="B108" s="484" t="s">
        <v>468</v>
      </c>
      <c r="C108" s="485" t="s">
        <v>477</v>
      </c>
      <c r="D108" s="486" t="s">
        <v>478</v>
      </c>
      <c r="E108" s="485" t="s">
        <v>824</v>
      </c>
      <c r="F108" s="486" t="s">
        <v>825</v>
      </c>
      <c r="G108" s="485" t="s">
        <v>950</v>
      </c>
      <c r="H108" s="485" t="s">
        <v>951</v>
      </c>
      <c r="I108" s="488">
        <v>15294.400390625</v>
      </c>
      <c r="J108" s="488">
        <v>1</v>
      </c>
      <c r="K108" s="489">
        <v>15294.400390625</v>
      </c>
    </row>
    <row r="109" spans="1:11" ht="14.45" customHeight="1" x14ac:dyDescent="0.2">
      <c r="A109" s="483" t="s">
        <v>467</v>
      </c>
      <c r="B109" s="484" t="s">
        <v>468</v>
      </c>
      <c r="C109" s="485" t="s">
        <v>477</v>
      </c>
      <c r="D109" s="486" t="s">
        <v>478</v>
      </c>
      <c r="E109" s="485" t="s">
        <v>824</v>
      </c>
      <c r="F109" s="486" t="s">
        <v>825</v>
      </c>
      <c r="G109" s="485" t="s">
        <v>952</v>
      </c>
      <c r="H109" s="485" t="s">
        <v>953</v>
      </c>
      <c r="I109" s="488">
        <v>15294.400390625</v>
      </c>
      <c r="J109" s="488">
        <v>1</v>
      </c>
      <c r="K109" s="489">
        <v>15294.400390625</v>
      </c>
    </row>
    <row r="110" spans="1:11" ht="14.45" customHeight="1" x14ac:dyDescent="0.2">
      <c r="A110" s="483" t="s">
        <v>467</v>
      </c>
      <c r="B110" s="484" t="s">
        <v>468</v>
      </c>
      <c r="C110" s="485" t="s">
        <v>477</v>
      </c>
      <c r="D110" s="486" t="s">
        <v>478</v>
      </c>
      <c r="E110" s="485" t="s">
        <v>824</v>
      </c>
      <c r="F110" s="486" t="s">
        <v>825</v>
      </c>
      <c r="G110" s="485" t="s">
        <v>954</v>
      </c>
      <c r="H110" s="485" t="s">
        <v>955</v>
      </c>
      <c r="I110" s="488">
        <v>8107</v>
      </c>
      <c r="J110" s="488">
        <v>1</v>
      </c>
      <c r="K110" s="489">
        <v>8107</v>
      </c>
    </row>
    <row r="111" spans="1:11" ht="14.45" customHeight="1" x14ac:dyDescent="0.2">
      <c r="A111" s="483" t="s">
        <v>467</v>
      </c>
      <c r="B111" s="484" t="s">
        <v>468</v>
      </c>
      <c r="C111" s="485" t="s">
        <v>477</v>
      </c>
      <c r="D111" s="486" t="s">
        <v>478</v>
      </c>
      <c r="E111" s="485" t="s">
        <v>824</v>
      </c>
      <c r="F111" s="486" t="s">
        <v>825</v>
      </c>
      <c r="G111" s="485" t="s">
        <v>956</v>
      </c>
      <c r="H111" s="485" t="s">
        <v>957</v>
      </c>
      <c r="I111" s="488">
        <v>15600.93359375</v>
      </c>
      <c r="J111" s="488">
        <v>4</v>
      </c>
      <c r="K111" s="489">
        <v>62097.201171875</v>
      </c>
    </row>
    <row r="112" spans="1:11" ht="14.45" customHeight="1" x14ac:dyDescent="0.2">
      <c r="A112" s="483" t="s">
        <v>467</v>
      </c>
      <c r="B112" s="484" t="s">
        <v>468</v>
      </c>
      <c r="C112" s="485" t="s">
        <v>477</v>
      </c>
      <c r="D112" s="486" t="s">
        <v>478</v>
      </c>
      <c r="E112" s="485" t="s">
        <v>824</v>
      </c>
      <c r="F112" s="486" t="s">
        <v>825</v>
      </c>
      <c r="G112" s="485" t="s">
        <v>958</v>
      </c>
      <c r="H112" s="485" t="s">
        <v>959</v>
      </c>
      <c r="I112" s="488">
        <v>7647.2001953125</v>
      </c>
      <c r="J112" s="488">
        <v>1</v>
      </c>
      <c r="K112" s="489">
        <v>7647.2001953125</v>
      </c>
    </row>
    <row r="113" spans="1:11" ht="14.45" customHeight="1" x14ac:dyDescent="0.2">
      <c r="A113" s="483" t="s">
        <v>467</v>
      </c>
      <c r="B113" s="484" t="s">
        <v>468</v>
      </c>
      <c r="C113" s="485" t="s">
        <v>477</v>
      </c>
      <c r="D113" s="486" t="s">
        <v>478</v>
      </c>
      <c r="E113" s="485" t="s">
        <v>824</v>
      </c>
      <c r="F113" s="486" t="s">
        <v>825</v>
      </c>
      <c r="G113" s="485" t="s">
        <v>960</v>
      </c>
      <c r="H113" s="485" t="s">
        <v>961</v>
      </c>
      <c r="I113" s="488">
        <v>7647.2001953125</v>
      </c>
      <c r="J113" s="488">
        <v>1</v>
      </c>
      <c r="K113" s="489">
        <v>7647.2001953125</v>
      </c>
    </row>
    <row r="114" spans="1:11" ht="14.45" customHeight="1" x14ac:dyDescent="0.2">
      <c r="A114" s="483" t="s">
        <v>467</v>
      </c>
      <c r="B114" s="484" t="s">
        <v>468</v>
      </c>
      <c r="C114" s="485" t="s">
        <v>477</v>
      </c>
      <c r="D114" s="486" t="s">
        <v>478</v>
      </c>
      <c r="E114" s="485" t="s">
        <v>824</v>
      </c>
      <c r="F114" s="486" t="s">
        <v>825</v>
      </c>
      <c r="G114" s="485" t="s">
        <v>962</v>
      </c>
      <c r="H114" s="485" t="s">
        <v>963</v>
      </c>
      <c r="I114" s="488">
        <v>7926.93017578125</v>
      </c>
      <c r="J114" s="488">
        <v>2</v>
      </c>
      <c r="K114" s="489">
        <v>15853.8603515625</v>
      </c>
    </row>
    <row r="115" spans="1:11" ht="14.45" customHeight="1" x14ac:dyDescent="0.2">
      <c r="A115" s="483" t="s">
        <v>467</v>
      </c>
      <c r="B115" s="484" t="s">
        <v>468</v>
      </c>
      <c r="C115" s="485" t="s">
        <v>477</v>
      </c>
      <c r="D115" s="486" t="s">
        <v>478</v>
      </c>
      <c r="E115" s="485" t="s">
        <v>824</v>
      </c>
      <c r="F115" s="486" t="s">
        <v>825</v>
      </c>
      <c r="G115" s="485" t="s">
        <v>964</v>
      </c>
      <c r="H115" s="485" t="s">
        <v>965</v>
      </c>
      <c r="I115" s="488">
        <v>7647.2001953125</v>
      </c>
      <c r="J115" s="488">
        <v>1</v>
      </c>
      <c r="K115" s="489">
        <v>7647.2001953125</v>
      </c>
    </row>
    <row r="116" spans="1:11" ht="14.45" customHeight="1" x14ac:dyDescent="0.2">
      <c r="A116" s="483" t="s">
        <v>467</v>
      </c>
      <c r="B116" s="484" t="s">
        <v>468</v>
      </c>
      <c r="C116" s="485" t="s">
        <v>477</v>
      </c>
      <c r="D116" s="486" t="s">
        <v>478</v>
      </c>
      <c r="E116" s="485" t="s">
        <v>824</v>
      </c>
      <c r="F116" s="486" t="s">
        <v>825</v>
      </c>
      <c r="G116" s="485" t="s">
        <v>966</v>
      </c>
      <c r="H116" s="485" t="s">
        <v>967</v>
      </c>
      <c r="I116" s="488">
        <v>7953.7333984375</v>
      </c>
      <c r="J116" s="488">
        <v>3</v>
      </c>
      <c r="K116" s="489">
        <v>23861.2001953125</v>
      </c>
    </row>
    <row r="117" spans="1:11" ht="14.45" customHeight="1" x14ac:dyDescent="0.2">
      <c r="A117" s="483" t="s">
        <v>467</v>
      </c>
      <c r="B117" s="484" t="s">
        <v>468</v>
      </c>
      <c r="C117" s="485" t="s">
        <v>477</v>
      </c>
      <c r="D117" s="486" t="s">
        <v>478</v>
      </c>
      <c r="E117" s="485" t="s">
        <v>824</v>
      </c>
      <c r="F117" s="486" t="s">
        <v>825</v>
      </c>
      <c r="G117" s="485" t="s">
        <v>968</v>
      </c>
      <c r="H117" s="485" t="s">
        <v>969</v>
      </c>
      <c r="I117" s="488">
        <v>8107</v>
      </c>
      <c r="J117" s="488">
        <v>1</v>
      </c>
      <c r="K117" s="489">
        <v>8107</v>
      </c>
    </row>
    <row r="118" spans="1:11" ht="14.45" customHeight="1" x14ac:dyDescent="0.2">
      <c r="A118" s="483" t="s">
        <v>467</v>
      </c>
      <c r="B118" s="484" t="s">
        <v>468</v>
      </c>
      <c r="C118" s="485" t="s">
        <v>477</v>
      </c>
      <c r="D118" s="486" t="s">
        <v>478</v>
      </c>
      <c r="E118" s="485" t="s">
        <v>824</v>
      </c>
      <c r="F118" s="486" t="s">
        <v>825</v>
      </c>
      <c r="G118" s="485" t="s">
        <v>970</v>
      </c>
      <c r="H118" s="485" t="s">
        <v>971</v>
      </c>
      <c r="I118" s="488">
        <v>7877.10009765625</v>
      </c>
      <c r="J118" s="488">
        <v>2</v>
      </c>
      <c r="K118" s="489">
        <v>15754.2001953125</v>
      </c>
    </row>
    <row r="119" spans="1:11" ht="14.45" customHeight="1" x14ac:dyDescent="0.2">
      <c r="A119" s="483" t="s">
        <v>467</v>
      </c>
      <c r="B119" s="484" t="s">
        <v>468</v>
      </c>
      <c r="C119" s="485" t="s">
        <v>477</v>
      </c>
      <c r="D119" s="486" t="s">
        <v>478</v>
      </c>
      <c r="E119" s="485" t="s">
        <v>824</v>
      </c>
      <c r="F119" s="486" t="s">
        <v>825</v>
      </c>
      <c r="G119" s="485" t="s">
        <v>972</v>
      </c>
      <c r="H119" s="485" t="s">
        <v>973</v>
      </c>
      <c r="I119" s="488">
        <v>7647.2001953125</v>
      </c>
      <c r="J119" s="488">
        <v>1</v>
      </c>
      <c r="K119" s="489">
        <v>7647.2001953125</v>
      </c>
    </row>
    <row r="120" spans="1:11" ht="14.45" customHeight="1" x14ac:dyDescent="0.2">
      <c r="A120" s="483" t="s">
        <v>467</v>
      </c>
      <c r="B120" s="484" t="s">
        <v>468</v>
      </c>
      <c r="C120" s="485" t="s">
        <v>477</v>
      </c>
      <c r="D120" s="486" t="s">
        <v>478</v>
      </c>
      <c r="E120" s="485" t="s">
        <v>824</v>
      </c>
      <c r="F120" s="486" t="s">
        <v>825</v>
      </c>
      <c r="G120" s="485" t="s">
        <v>974</v>
      </c>
      <c r="H120" s="485" t="s">
        <v>975</v>
      </c>
      <c r="I120" s="488">
        <v>7877.10009765625</v>
      </c>
      <c r="J120" s="488">
        <v>2</v>
      </c>
      <c r="K120" s="489">
        <v>15754.2001953125</v>
      </c>
    </row>
    <row r="121" spans="1:11" ht="14.45" customHeight="1" x14ac:dyDescent="0.2">
      <c r="A121" s="483" t="s">
        <v>467</v>
      </c>
      <c r="B121" s="484" t="s">
        <v>468</v>
      </c>
      <c r="C121" s="485" t="s">
        <v>477</v>
      </c>
      <c r="D121" s="486" t="s">
        <v>478</v>
      </c>
      <c r="E121" s="485" t="s">
        <v>824</v>
      </c>
      <c r="F121" s="486" t="s">
        <v>825</v>
      </c>
      <c r="G121" s="485" t="s">
        <v>976</v>
      </c>
      <c r="H121" s="485" t="s">
        <v>977</v>
      </c>
      <c r="I121" s="488">
        <v>7647.2001953125</v>
      </c>
      <c r="J121" s="488">
        <v>1</v>
      </c>
      <c r="K121" s="489">
        <v>7647.2001953125</v>
      </c>
    </row>
    <row r="122" spans="1:11" ht="14.45" customHeight="1" x14ac:dyDescent="0.2">
      <c r="A122" s="483" t="s">
        <v>467</v>
      </c>
      <c r="B122" s="484" t="s">
        <v>468</v>
      </c>
      <c r="C122" s="485" t="s">
        <v>477</v>
      </c>
      <c r="D122" s="486" t="s">
        <v>478</v>
      </c>
      <c r="E122" s="485" t="s">
        <v>824</v>
      </c>
      <c r="F122" s="486" t="s">
        <v>825</v>
      </c>
      <c r="G122" s="485" t="s">
        <v>978</v>
      </c>
      <c r="H122" s="485" t="s">
        <v>979</v>
      </c>
      <c r="I122" s="488">
        <v>7877.10009765625</v>
      </c>
      <c r="J122" s="488">
        <v>2</v>
      </c>
      <c r="K122" s="489">
        <v>15754.2001953125</v>
      </c>
    </row>
    <row r="123" spans="1:11" ht="14.45" customHeight="1" x14ac:dyDescent="0.2">
      <c r="A123" s="483" t="s">
        <v>467</v>
      </c>
      <c r="B123" s="484" t="s">
        <v>468</v>
      </c>
      <c r="C123" s="485" t="s">
        <v>477</v>
      </c>
      <c r="D123" s="486" t="s">
        <v>478</v>
      </c>
      <c r="E123" s="485" t="s">
        <v>824</v>
      </c>
      <c r="F123" s="486" t="s">
        <v>825</v>
      </c>
      <c r="G123" s="485" t="s">
        <v>980</v>
      </c>
      <c r="H123" s="485" t="s">
        <v>981</v>
      </c>
      <c r="I123" s="488">
        <v>7647.2001953125</v>
      </c>
      <c r="J123" s="488">
        <v>1</v>
      </c>
      <c r="K123" s="489">
        <v>7647.2001953125</v>
      </c>
    </row>
    <row r="124" spans="1:11" ht="14.45" customHeight="1" x14ac:dyDescent="0.2">
      <c r="A124" s="483" t="s">
        <v>467</v>
      </c>
      <c r="B124" s="484" t="s">
        <v>468</v>
      </c>
      <c r="C124" s="485" t="s">
        <v>477</v>
      </c>
      <c r="D124" s="486" t="s">
        <v>478</v>
      </c>
      <c r="E124" s="485" t="s">
        <v>824</v>
      </c>
      <c r="F124" s="486" t="s">
        <v>825</v>
      </c>
      <c r="G124" s="485" t="s">
        <v>982</v>
      </c>
      <c r="H124" s="485" t="s">
        <v>983</v>
      </c>
      <c r="I124" s="488">
        <v>16214</v>
      </c>
      <c r="J124" s="488">
        <v>1</v>
      </c>
      <c r="K124" s="489">
        <v>16214</v>
      </c>
    </row>
    <row r="125" spans="1:11" ht="14.45" customHeight="1" x14ac:dyDescent="0.2">
      <c r="A125" s="483" t="s">
        <v>467</v>
      </c>
      <c r="B125" s="484" t="s">
        <v>468</v>
      </c>
      <c r="C125" s="485" t="s">
        <v>477</v>
      </c>
      <c r="D125" s="486" t="s">
        <v>478</v>
      </c>
      <c r="E125" s="485" t="s">
        <v>824</v>
      </c>
      <c r="F125" s="486" t="s">
        <v>825</v>
      </c>
      <c r="G125" s="485" t="s">
        <v>984</v>
      </c>
      <c r="H125" s="485" t="s">
        <v>985</v>
      </c>
      <c r="I125" s="488">
        <v>7647.2001953125</v>
      </c>
      <c r="J125" s="488">
        <v>1</v>
      </c>
      <c r="K125" s="489">
        <v>7647.2001953125</v>
      </c>
    </row>
    <row r="126" spans="1:11" ht="14.45" customHeight="1" x14ac:dyDescent="0.2">
      <c r="A126" s="483" t="s">
        <v>467</v>
      </c>
      <c r="B126" s="484" t="s">
        <v>468</v>
      </c>
      <c r="C126" s="485" t="s">
        <v>477</v>
      </c>
      <c r="D126" s="486" t="s">
        <v>478</v>
      </c>
      <c r="E126" s="485" t="s">
        <v>824</v>
      </c>
      <c r="F126" s="486" t="s">
        <v>825</v>
      </c>
      <c r="G126" s="485" t="s">
        <v>986</v>
      </c>
      <c r="H126" s="485" t="s">
        <v>987</v>
      </c>
      <c r="I126" s="488">
        <v>8107</v>
      </c>
      <c r="J126" s="488">
        <v>1</v>
      </c>
      <c r="K126" s="489">
        <v>8107</v>
      </c>
    </row>
    <row r="127" spans="1:11" ht="14.45" customHeight="1" x14ac:dyDescent="0.2">
      <c r="A127" s="483" t="s">
        <v>467</v>
      </c>
      <c r="B127" s="484" t="s">
        <v>468</v>
      </c>
      <c r="C127" s="485" t="s">
        <v>477</v>
      </c>
      <c r="D127" s="486" t="s">
        <v>478</v>
      </c>
      <c r="E127" s="485" t="s">
        <v>824</v>
      </c>
      <c r="F127" s="486" t="s">
        <v>825</v>
      </c>
      <c r="G127" s="485" t="s">
        <v>988</v>
      </c>
      <c r="H127" s="485" t="s">
        <v>989</v>
      </c>
      <c r="I127" s="488">
        <v>8107</v>
      </c>
      <c r="J127" s="488">
        <v>1</v>
      </c>
      <c r="K127" s="489">
        <v>8107</v>
      </c>
    </row>
    <row r="128" spans="1:11" ht="14.45" customHeight="1" x14ac:dyDescent="0.2">
      <c r="A128" s="483" t="s">
        <v>467</v>
      </c>
      <c r="B128" s="484" t="s">
        <v>468</v>
      </c>
      <c r="C128" s="485" t="s">
        <v>477</v>
      </c>
      <c r="D128" s="486" t="s">
        <v>478</v>
      </c>
      <c r="E128" s="485" t="s">
        <v>824</v>
      </c>
      <c r="F128" s="486" t="s">
        <v>825</v>
      </c>
      <c r="G128" s="485" t="s">
        <v>990</v>
      </c>
      <c r="H128" s="485" t="s">
        <v>991</v>
      </c>
      <c r="I128" s="488">
        <v>8107</v>
      </c>
      <c r="J128" s="488">
        <v>1</v>
      </c>
      <c r="K128" s="489">
        <v>8107</v>
      </c>
    </row>
    <row r="129" spans="1:11" ht="14.45" customHeight="1" x14ac:dyDescent="0.2">
      <c r="A129" s="483" t="s">
        <v>467</v>
      </c>
      <c r="B129" s="484" t="s">
        <v>468</v>
      </c>
      <c r="C129" s="485" t="s">
        <v>477</v>
      </c>
      <c r="D129" s="486" t="s">
        <v>478</v>
      </c>
      <c r="E129" s="485" t="s">
        <v>824</v>
      </c>
      <c r="F129" s="486" t="s">
        <v>825</v>
      </c>
      <c r="G129" s="485" t="s">
        <v>992</v>
      </c>
      <c r="H129" s="485" t="s">
        <v>993</v>
      </c>
      <c r="I129" s="488">
        <v>7953.7333984375</v>
      </c>
      <c r="J129" s="488">
        <v>3</v>
      </c>
      <c r="K129" s="489">
        <v>23861.2001953125</v>
      </c>
    </row>
    <row r="130" spans="1:11" ht="14.45" customHeight="1" x14ac:dyDescent="0.2">
      <c r="A130" s="483" t="s">
        <v>467</v>
      </c>
      <c r="B130" s="484" t="s">
        <v>468</v>
      </c>
      <c r="C130" s="485" t="s">
        <v>477</v>
      </c>
      <c r="D130" s="486" t="s">
        <v>478</v>
      </c>
      <c r="E130" s="485" t="s">
        <v>824</v>
      </c>
      <c r="F130" s="486" t="s">
        <v>825</v>
      </c>
      <c r="G130" s="485" t="s">
        <v>994</v>
      </c>
      <c r="H130" s="485" t="s">
        <v>995</v>
      </c>
      <c r="I130" s="488">
        <v>7768.2001953125</v>
      </c>
      <c r="J130" s="488">
        <v>1</v>
      </c>
      <c r="K130" s="489">
        <v>7768.2001953125</v>
      </c>
    </row>
    <row r="131" spans="1:11" ht="14.45" customHeight="1" x14ac:dyDescent="0.2">
      <c r="A131" s="483" t="s">
        <v>467</v>
      </c>
      <c r="B131" s="484" t="s">
        <v>468</v>
      </c>
      <c r="C131" s="485" t="s">
        <v>477</v>
      </c>
      <c r="D131" s="486" t="s">
        <v>478</v>
      </c>
      <c r="E131" s="485" t="s">
        <v>824</v>
      </c>
      <c r="F131" s="486" t="s">
        <v>825</v>
      </c>
      <c r="G131" s="485" t="s">
        <v>996</v>
      </c>
      <c r="H131" s="485" t="s">
        <v>997</v>
      </c>
      <c r="I131" s="488">
        <v>2879.800048828125</v>
      </c>
      <c r="J131" s="488">
        <v>1</v>
      </c>
      <c r="K131" s="489">
        <v>2879.800048828125</v>
      </c>
    </row>
    <row r="132" spans="1:11" ht="14.45" customHeight="1" x14ac:dyDescent="0.2">
      <c r="A132" s="483" t="s">
        <v>467</v>
      </c>
      <c r="B132" s="484" t="s">
        <v>468</v>
      </c>
      <c r="C132" s="485" t="s">
        <v>477</v>
      </c>
      <c r="D132" s="486" t="s">
        <v>478</v>
      </c>
      <c r="E132" s="485" t="s">
        <v>824</v>
      </c>
      <c r="F132" s="486" t="s">
        <v>825</v>
      </c>
      <c r="G132" s="485" t="s">
        <v>998</v>
      </c>
      <c r="H132" s="485" t="s">
        <v>999</v>
      </c>
      <c r="I132" s="488">
        <v>54753.7109375</v>
      </c>
      <c r="J132" s="488">
        <v>1</v>
      </c>
      <c r="K132" s="489">
        <v>54753.7109375</v>
      </c>
    </row>
    <row r="133" spans="1:11" ht="14.45" customHeight="1" x14ac:dyDescent="0.2">
      <c r="A133" s="483" t="s">
        <v>467</v>
      </c>
      <c r="B133" s="484" t="s">
        <v>468</v>
      </c>
      <c r="C133" s="485" t="s">
        <v>477</v>
      </c>
      <c r="D133" s="486" t="s">
        <v>478</v>
      </c>
      <c r="E133" s="485" t="s">
        <v>824</v>
      </c>
      <c r="F133" s="486" t="s">
        <v>825</v>
      </c>
      <c r="G133" s="485" t="s">
        <v>1000</v>
      </c>
      <c r="H133" s="485" t="s">
        <v>1001</v>
      </c>
      <c r="I133" s="488">
        <v>3708.64990234375</v>
      </c>
      <c r="J133" s="488">
        <v>1</v>
      </c>
      <c r="K133" s="489">
        <v>3708.64990234375</v>
      </c>
    </row>
    <row r="134" spans="1:11" ht="14.45" customHeight="1" x14ac:dyDescent="0.2">
      <c r="A134" s="483" t="s">
        <v>467</v>
      </c>
      <c r="B134" s="484" t="s">
        <v>468</v>
      </c>
      <c r="C134" s="485" t="s">
        <v>477</v>
      </c>
      <c r="D134" s="486" t="s">
        <v>478</v>
      </c>
      <c r="E134" s="485" t="s">
        <v>824</v>
      </c>
      <c r="F134" s="486" t="s">
        <v>825</v>
      </c>
      <c r="G134" s="485" t="s">
        <v>1002</v>
      </c>
      <c r="H134" s="485" t="s">
        <v>1003</v>
      </c>
      <c r="I134" s="488">
        <v>13247.080078125</v>
      </c>
      <c r="J134" s="488">
        <v>1</v>
      </c>
      <c r="K134" s="489">
        <v>13247.080078125</v>
      </c>
    </row>
    <row r="135" spans="1:11" ht="14.45" customHeight="1" x14ac:dyDescent="0.2">
      <c r="A135" s="483" t="s">
        <v>467</v>
      </c>
      <c r="B135" s="484" t="s">
        <v>468</v>
      </c>
      <c r="C135" s="485" t="s">
        <v>477</v>
      </c>
      <c r="D135" s="486" t="s">
        <v>478</v>
      </c>
      <c r="E135" s="485" t="s">
        <v>824</v>
      </c>
      <c r="F135" s="486" t="s">
        <v>825</v>
      </c>
      <c r="G135" s="485" t="s">
        <v>1004</v>
      </c>
      <c r="H135" s="485" t="s">
        <v>1005</v>
      </c>
      <c r="I135" s="488">
        <v>267.74687135776844</v>
      </c>
      <c r="J135" s="488">
        <v>45</v>
      </c>
      <c r="K135" s="489">
        <v>12045.172013197947</v>
      </c>
    </row>
    <row r="136" spans="1:11" ht="14.45" customHeight="1" x14ac:dyDescent="0.2">
      <c r="A136" s="483" t="s">
        <v>467</v>
      </c>
      <c r="B136" s="484" t="s">
        <v>468</v>
      </c>
      <c r="C136" s="485" t="s">
        <v>477</v>
      </c>
      <c r="D136" s="486" t="s">
        <v>478</v>
      </c>
      <c r="E136" s="485" t="s">
        <v>824</v>
      </c>
      <c r="F136" s="486" t="s">
        <v>825</v>
      </c>
      <c r="G136" s="485" t="s">
        <v>1006</v>
      </c>
      <c r="H136" s="485" t="s">
        <v>1007</v>
      </c>
      <c r="I136" s="488">
        <v>229.44969631685581</v>
      </c>
      <c r="J136" s="488">
        <v>2</v>
      </c>
      <c r="K136" s="489">
        <v>458.89939263371161</v>
      </c>
    </row>
    <row r="137" spans="1:11" ht="14.45" customHeight="1" x14ac:dyDescent="0.2">
      <c r="A137" s="483" t="s">
        <v>467</v>
      </c>
      <c r="B137" s="484" t="s">
        <v>468</v>
      </c>
      <c r="C137" s="485" t="s">
        <v>477</v>
      </c>
      <c r="D137" s="486" t="s">
        <v>478</v>
      </c>
      <c r="E137" s="485" t="s">
        <v>824</v>
      </c>
      <c r="F137" s="486" t="s">
        <v>825</v>
      </c>
      <c r="G137" s="485" t="s">
        <v>1008</v>
      </c>
      <c r="H137" s="485" t="s">
        <v>1009</v>
      </c>
      <c r="I137" s="488">
        <v>113572.184375</v>
      </c>
      <c r="J137" s="488">
        <v>5</v>
      </c>
      <c r="K137" s="489">
        <v>567860.921875</v>
      </c>
    </row>
    <row r="138" spans="1:11" ht="14.45" customHeight="1" x14ac:dyDescent="0.2">
      <c r="A138" s="483" t="s">
        <v>467</v>
      </c>
      <c r="B138" s="484" t="s">
        <v>468</v>
      </c>
      <c r="C138" s="485" t="s">
        <v>477</v>
      </c>
      <c r="D138" s="486" t="s">
        <v>478</v>
      </c>
      <c r="E138" s="485" t="s">
        <v>824</v>
      </c>
      <c r="F138" s="486" t="s">
        <v>825</v>
      </c>
      <c r="G138" s="485" t="s">
        <v>1010</v>
      </c>
      <c r="H138" s="485" t="s">
        <v>1011</v>
      </c>
      <c r="I138" s="488">
        <v>80990.13671875</v>
      </c>
      <c r="J138" s="488">
        <v>2</v>
      </c>
      <c r="K138" s="489">
        <v>161980.2734375</v>
      </c>
    </row>
    <row r="139" spans="1:11" ht="14.45" customHeight="1" x14ac:dyDescent="0.2">
      <c r="A139" s="483" t="s">
        <v>467</v>
      </c>
      <c r="B139" s="484" t="s">
        <v>468</v>
      </c>
      <c r="C139" s="485" t="s">
        <v>477</v>
      </c>
      <c r="D139" s="486" t="s">
        <v>478</v>
      </c>
      <c r="E139" s="485" t="s">
        <v>824</v>
      </c>
      <c r="F139" s="486" t="s">
        <v>825</v>
      </c>
      <c r="G139" s="485" t="s">
        <v>1012</v>
      </c>
      <c r="H139" s="485" t="s">
        <v>1013</v>
      </c>
      <c r="I139" s="488">
        <v>48114.26171875</v>
      </c>
      <c r="J139" s="488">
        <v>1</v>
      </c>
      <c r="K139" s="489">
        <v>48114.26171875</v>
      </c>
    </row>
    <row r="140" spans="1:11" ht="14.45" customHeight="1" x14ac:dyDescent="0.2">
      <c r="A140" s="483" t="s">
        <v>467</v>
      </c>
      <c r="B140" s="484" t="s">
        <v>468</v>
      </c>
      <c r="C140" s="485" t="s">
        <v>477</v>
      </c>
      <c r="D140" s="486" t="s">
        <v>478</v>
      </c>
      <c r="E140" s="485" t="s">
        <v>824</v>
      </c>
      <c r="F140" s="486" t="s">
        <v>825</v>
      </c>
      <c r="G140" s="485" t="s">
        <v>1014</v>
      </c>
      <c r="H140" s="485" t="s">
        <v>1015</v>
      </c>
      <c r="I140" s="488">
        <v>6384.14990234375</v>
      </c>
      <c r="J140" s="488">
        <v>2</v>
      </c>
      <c r="K140" s="489">
        <v>12768.2998046875</v>
      </c>
    </row>
    <row r="141" spans="1:11" ht="14.45" customHeight="1" x14ac:dyDescent="0.2">
      <c r="A141" s="483" t="s">
        <v>467</v>
      </c>
      <c r="B141" s="484" t="s">
        <v>468</v>
      </c>
      <c r="C141" s="485" t="s">
        <v>477</v>
      </c>
      <c r="D141" s="486" t="s">
        <v>478</v>
      </c>
      <c r="E141" s="485" t="s">
        <v>824</v>
      </c>
      <c r="F141" s="486" t="s">
        <v>825</v>
      </c>
      <c r="G141" s="485" t="s">
        <v>1016</v>
      </c>
      <c r="H141" s="485" t="s">
        <v>1017</v>
      </c>
      <c r="I141" s="488">
        <v>9317</v>
      </c>
      <c r="J141" s="488">
        <v>1</v>
      </c>
      <c r="K141" s="489">
        <v>9317</v>
      </c>
    </row>
    <row r="142" spans="1:11" ht="14.45" customHeight="1" x14ac:dyDescent="0.2">
      <c r="A142" s="483" t="s">
        <v>467</v>
      </c>
      <c r="B142" s="484" t="s">
        <v>468</v>
      </c>
      <c r="C142" s="485" t="s">
        <v>477</v>
      </c>
      <c r="D142" s="486" t="s">
        <v>478</v>
      </c>
      <c r="E142" s="485" t="s">
        <v>824</v>
      </c>
      <c r="F142" s="486" t="s">
        <v>825</v>
      </c>
      <c r="G142" s="485" t="s">
        <v>1018</v>
      </c>
      <c r="H142" s="485" t="s">
        <v>1019</v>
      </c>
      <c r="I142" s="488">
        <v>367.07493168061103</v>
      </c>
      <c r="J142" s="488">
        <v>1</v>
      </c>
      <c r="K142" s="489">
        <v>367.07493168061103</v>
      </c>
    </row>
    <row r="143" spans="1:11" ht="14.45" customHeight="1" x14ac:dyDescent="0.2">
      <c r="A143" s="483" t="s">
        <v>467</v>
      </c>
      <c r="B143" s="484" t="s">
        <v>468</v>
      </c>
      <c r="C143" s="485" t="s">
        <v>477</v>
      </c>
      <c r="D143" s="486" t="s">
        <v>478</v>
      </c>
      <c r="E143" s="485" t="s">
        <v>824</v>
      </c>
      <c r="F143" s="486" t="s">
        <v>825</v>
      </c>
      <c r="G143" s="485" t="s">
        <v>1020</v>
      </c>
      <c r="H143" s="485" t="s">
        <v>1021</v>
      </c>
      <c r="I143" s="488">
        <v>3748.10009765625</v>
      </c>
      <c r="J143" s="488">
        <v>1</v>
      </c>
      <c r="K143" s="489">
        <v>3748.10009765625</v>
      </c>
    </row>
    <row r="144" spans="1:11" ht="14.45" customHeight="1" x14ac:dyDescent="0.2">
      <c r="A144" s="483" t="s">
        <v>467</v>
      </c>
      <c r="B144" s="484" t="s">
        <v>468</v>
      </c>
      <c r="C144" s="485" t="s">
        <v>477</v>
      </c>
      <c r="D144" s="486" t="s">
        <v>478</v>
      </c>
      <c r="E144" s="485" t="s">
        <v>824</v>
      </c>
      <c r="F144" s="486" t="s">
        <v>825</v>
      </c>
      <c r="G144" s="485" t="s">
        <v>1022</v>
      </c>
      <c r="H144" s="485" t="s">
        <v>1023</v>
      </c>
      <c r="I144" s="488">
        <v>13491.5</v>
      </c>
      <c r="J144" s="488">
        <v>1</v>
      </c>
      <c r="K144" s="489">
        <v>13491.5</v>
      </c>
    </row>
    <row r="145" spans="1:11" ht="14.45" customHeight="1" x14ac:dyDescent="0.2">
      <c r="A145" s="483" t="s">
        <v>467</v>
      </c>
      <c r="B145" s="484" t="s">
        <v>468</v>
      </c>
      <c r="C145" s="485" t="s">
        <v>477</v>
      </c>
      <c r="D145" s="486" t="s">
        <v>478</v>
      </c>
      <c r="E145" s="485" t="s">
        <v>736</v>
      </c>
      <c r="F145" s="486" t="s">
        <v>737</v>
      </c>
      <c r="G145" s="485" t="s">
        <v>1024</v>
      </c>
      <c r="H145" s="485" t="s">
        <v>1025</v>
      </c>
      <c r="I145" s="488">
        <v>234.74000549316406</v>
      </c>
      <c r="J145" s="488">
        <v>20</v>
      </c>
      <c r="K145" s="489">
        <v>4694.7998046875</v>
      </c>
    </row>
    <row r="146" spans="1:11" ht="14.45" customHeight="1" x14ac:dyDescent="0.2">
      <c r="A146" s="483" t="s">
        <v>467</v>
      </c>
      <c r="B146" s="484" t="s">
        <v>468</v>
      </c>
      <c r="C146" s="485" t="s">
        <v>477</v>
      </c>
      <c r="D146" s="486" t="s">
        <v>478</v>
      </c>
      <c r="E146" s="485" t="s">
        <v>736</v>
      </c>
      <c r="F146" s="486" t="s">
        <v>737</v>
      </c>
      <c r="G146" s="485" t="s">
        <v>1026</v>
      </c>
      <c r="H146" s="485" t="s">
        <v>1027</v>
      </c>
      <c r="I146" s="488">
        <v>98.949996948242188</v>
      </c>
      <c r="J146" s="488">
        <v>25</v>
      </c>
      <c r="K146" s="489">
        <v>2473.800048828125</v>
      </c>
    </row>
    <row r="147" spans="1:11" ht="14.45" customHeight="1" x14ac:dyDescent="0.2">
      <c r="A147" s="483" t="s">
        <v>467</v>
      </c>
      <c r="B147" s="484" t="s">
        <v>468</v>
      </c>
      <c r="C147" s="485" t="s">
        <v>477</v>
      </c>
      <c r="D147" s="486" t="s">
        <v>478</v>
      </c>
      <c r="E147" s="485" t="s">
        <v>736</v>
      </c>
      <c r="F147" s="486" t="s">
        <v>737</v>
      </c>
      <c r="G147" s="485" t="s">
        <v>1028</v>
      </c>
      <c r="H147" s="485" t="s">
        <v>1029</v>
      </c>
      <c r="I147" s="488">
        <v>2.6225000023841858</v>
      </c>
      <c r="J147" s="488">
        <v>5120</v>
      </c>
      <c r="K147" s="489">
        <v>12925.22021484375</v>
      </c>
    </row>
    <row r="148" spans="1:11" ht="14.45" customHeight="1" x14ac:dyDescent="0.2">
      <c r="A148" s="483" t="s">
        <v>467</v>
      </c>
      <c r="B148" s="484" t="s">
        <v>468</v>
      </c>
      <c r="C148" s="485" t="s">
        <v>477</v>
      </c>
      <c r="D148" s="486" t="s">
        <v>478</v>
      </c>
      <c r="E148" s="485" t="s">
        <v>736</v>
      </c>
      <c r="F148" s="486" t="s">
        <v>737</v>
      </c>
      <c r="G148" s="485" t="s">
        <v>1030</v>
      </c>
      <c r="H148" s="485" t="s">
        <v>1031</v>
      </c>
      <c r="I148" s="488">
        <v>2.4750000238418579</v>
      </c>
      <c r="J148" s="488">
        <v>2048</v>
      </c>
      <c r="K148" s="489">
        <v>5062.64013671875</v>
      </c>
    </row>
    <row r="149" spans="1:11" ht="14.45" customHeight="1" x14ac:dyDescent="0.2">
      <c r="A149" s="483" t="s">
        <v>467</v>
      </c>
      <c r="B149" s="484" t="s">
        <v>468</v>
      </c>
      <c r="C149" s="485" t="s">
        <v>477</v>
      </c>
      <c r="D149" s="486" t="s">
        <v>478</v>
      </c>
      <c r="E149" s="485" t="s">
        <v>736</v>
      </c>
      <c r="F149" s="486" t="s">
        <v>737</v>
      </c>
      <c r="G149" s="485" t="s">
        <v>1032</v>
      </c>
      <c r="H149" s="485" t="s">
        <v>1033</v>
      </c>
      <c r="I149" s="488">
        <v>2.3599998950958252</v>
      </c>
      <c r="J149" s="488">
        <v>3840</v>
      </c>
      <c r="K149" s="489">
        <v>9060.42041015625</v>
      </c>
    </row>
    <row r="150" spans="1:11" ht="14.45" customHeight="1" x14ac:dyDescent="0.2">
      <c r="A150" s="483" t="s">
        <v>467</v>
      </c>
      <c r="B150" s="484" t="s">
        <v>468</v>
      </c>
      <c r="C150" s="485" t="s">
        <v>477</v>
      </c>
      <c r="D150" s="486" t="s">
        <v>478</v>
      </c>
      <c r="E150" s="485" t="s">
        <v>736</v>
      </c>
      <c r="F150" s="486" t="s">
        <v>737</v>
      </c>
      <c r="G150" s="485" t="s">
        <v>1034</v>
      </c>
      <c r="H150" s="485" t="s">
        <v>1035</v>
      </c>
      <c r="I150" s="488">
        <v>0.31299999654293059</v>
      </c>
      <c r="J150" s="488">
        <v>19000</v>
      </c>
      <c r="K150" s="489">
        <v>5984.7198791503906</v>
      </c>
    </row>
    <row r="151" spans="1:11" ht="14.45" customHeight="1" x14ac:dyDescent="0.2">
      <c r="A151" s="483" t="s">
        <v>467</v>
      </c>
      <c r="B151" s="484" t="s">
        <v>468</v>
      </c>
      <c r="C151" s="485" t="s">
        <v>477</v>
      </c>
      <c r="D151" s="486" t="s">
        <v>478</v>
      </c>
      <c r="E151" s="485" t="s">
        <v>736</v>
      </c>
      <c r="F151" s="486" t="s">
        <v>737</v>
      </c>
      <c r="G151" s="485" t="s">
        <v>1036</v>
      </c>
      <c r="H151" s="485" t="s">
        <v>1037</v>
      </c>
      <c r="I151" s="488">
        <v>2.690000057220459</v>
      </c>
      <c r="J151" s="488">
        <v>1536</v>
      </c>
      <c r="K151" s="489">
        <v>4125.919921875</v>
      </c>
    </row>
    <row r="152" spans="1:11" ht="14.45" customHeight="1" x14ac:dyDescent="0.2">
      <c r="A152" s="483" t="s">
        <v>467</v>
      </c>
      <c r="B152" s="484" t="s">
        <v>468</v>
      </c>
      <c r="C152" s="485" t="s">
        <v>477</v>
      </c>
      <c r="D152" s="486" t="s">
        <v>478</v>
      </c>
      <c r="E152" s="485" t="s">
        <v>736</v>
      </c>
      <c r="F152" s="486" t="s">
        <v>737</v>
      </c>
      <c r="G152" s="485" t="s">
        <v>1038</v>
      </c>
      <c r="H152" s="485" t="s">
        <v>1039</v>
      </c>
      <c r="I152" s="488">
        <v>3.0899999141693115</v>
      </c>
      <c r="J152" s="488">
        <v>1000</v>
      </c>
      <c r="K152" s="489">
        <v>3085.5</v>
      </c>
    </row>
    <row r="153" spans="1:11" ht="14.45" customHeight="1" x14ac:dyDescent="0.2">
      <c r="A153" s="483" t="s">
        <v>467</v>
      </c>
      <c r="B153" s="484" t="s">
        <v>468</v>
      </c>
      <c r="C153" s="485" t="s">
        <v>477</v>
      </c>
      <c r="D153" s="486" t="s">
        <v>478</v>
      </c>
      <c r="E153" s="485" t="s">
        <v>736</v>
      </c>
      <c r="F153" s="486" t="s">
        <v>737</v>
      </c>
      <c r="G153" s="485" t="s">
        <v>1040</v>
      </c>
      <c r="H153" s="485" t="s">
        <v>1041</v>
      </c>
      <c r="I153" s="488">
        <v>1.5399999618530273</v>
      </c>
      <c r="J153" s="488">
        <v>768</v>
      </c>
      <c r="K153" s="489">
        <v>1185.800048828125</v>
      </c>
    </row>
    <row r="154" spans="1:11" ht="14.45" customHeight="1" x14ac:dyDescent="0.2">
      <c r="A154" s="483" t="s">
        <v>467</v>
      </c>
      <c r="B154" s="484" t="s">
        <v>468</v>
      </c>
      <c r="C154" s="485" t="s">
        <v>477</v>
      </c>
      <c r="D154" s="486" t="s">
        <v>478</v>
      </c>
      <c r="E154" s="485" t="s">
        <v>736</v>
      </c>
      <c r="F154" s="486" t="s">
        <v>737</v>
      </c>
      <c r="G154" s="485" t="s">
        <v>1042</v>
      </c>
      <c r="H154" s="485" t="s">
        <v>1043</v>
      </c>
      <c r="I154" s="488">
        <v>4.0660001754760744</v>
      </c>
      <c r="J154" s="488">
        <v>4800</v>
      </c>
      <c r="K154" s="489">
        <v>19518.25</v>
      </c>
    </row>
    <row r="155" spans="1:11" ht="14.45" customHeight="1" x14ac:dyDescent="0.2">
      <c r="A155" s="483" t="s">
        <v>467</v>
      </c>
      <c r="B155" s="484" t="s">
        <v>468</v>
      </c>
      <c r="C155" s="485" t="s">
        <v>477</v>
      </c>
      <c r="D155" s="486" t="s">
        <v>478</v>
      </c>
      <c r="E155" s="485" t="s">
        <v>736</v>
      </c>
      <c r="F155" s="486" t="s">
        <v>737</v>
      </c>
      <c r="G155" s="485" t="s">
        <v>1044</v>
      </c>
      <c r="H155" s="485" t="s">
        <v>1045</v>
      </c>
      <c r="I155" s="488">
        <v>0.13111110693878597</v>
      </c>
      <c r="J155" s="488">
        <v>16000</v>
      </c>
      <c r="K155" s="489">
        <v>2090</v>
      </c>
    </row>
    <row r="156" spans="1:11" ht="14.45" customHeight="1" x14ac:dyDescent="0.2">
      <c r="A156" s="483" t="s">
        <v>467</v>
      </c>
      <c r="B156" s="484" t="s">
        <v>468</v>
      </c>
      <c r="C156" s="485" t="s">
        <v>477</v>
      </c>
      <c r="D156" s="486" t="s">
        <v>478</v>
      </c>
      <c r="E156" s="485" t="s">
        <v>736</v>
      </c>
      <c r="F156" s="486" t="s">
        <v>737</v>
      </c>
      <c r="G156" s="485" t="s">
        <v>1046</v>
      </c>
      <c r="H156" s="485" t="s">
        <v>1047</v>
      </c>
      <c r="I156" s="488">
        <v>2.8875000178813934</v>
      </c>
      <c r="J156" s="488">
        <v>19200</v>
      </c>
      <c r="K156" s="489">
        <v>55424.25048828125</v>
      </c>
    </row>
    <row r="157" spans="1:11" ht="14.45" customHeight="1" x14ac:dyDescent="0.2">
      <c r="A157" s="483" t="s">
        <v>467</v>
      </c>
      <c r="B157" s="484" t="s">
        <v>468</v>
      </c>
      <c r="C157" s="485" t="s">
        <v>477</v>
      </c>
      <c r="D157" s="486" t="s">
        <v>478</v>
      </c>
      <c r="E157" s="485" t="s">
        <v>736</v>
      </c>
      <c r="F157" s="486" t="s">
        <v>737</v>
      </c>
      <c r="G157" s="485" t="s">
        <v>1048</v>
      </c>
      <c r="H157" s="485" t="s">
        <v>1049</v>
      </c>
      <c r="I157" s="488">
        <v>2.4433333476384482</v>
      </c>
      <c r="J157" s="488">
        <v>8640</v>
      </c>
      <c r="K157" s="489">
        <v>21099.719970703125</v>
      </c>
    </row>
    <row r="158" spans="1:11" ht="14.45" customHeight="1" x14ac:dyDescent="0.2">
      <c r="A158" s="483" t="s">
        <v>467</v>
      </c>
      <c r="B158" s="484" t="s">
        <v>468</v>
      </c>
      <c r="C158" s="485" t="s">
        <v>477</v>
      </c>
      <c r="D158" s="486" t="s">
        <v>478</v>
      </c>
      <c r="E158" s="485" t="s">
        <v>736</v>
      </c>
      <c r="F158" s="486" t="s">
        <v>737</v>
      </c>
      <c r="G158" s="485" t="s">
        <v>1050</v>
      </c>
      <c r="H158" s="485" t="s">
        <v>1051</v>
      </c>
      <c r="I158" s="488">
        <v>2.6500000953674316</v>
      </c>
      <c r="J158" s="488">
        <v>3840</v>
      </c>
      <c r="K158" s="489">
        <v>10164</v>
      </c>
    </row>
    <row r="159" spans="1:11" ht="14.45" customHeight="1" x14ac:dyDescent="0.2">
      <c r="A159" s="483" t="s">
        <v>467</v>
      </c>
      <c r="B159" s="484" t="s">
        <v>468</v>
      </c>
      <c r="C159" s="485" t="s">
        <v>477</v>
      </c>
      <c r="D159" s="486" t="s">
        <v>478</v>
      </c>
      <c r="E159" s="485" t="s">
        <v>736</v>
      </c>
      <c r="F159" s="486" t="s">
        <v>737</v>
      </c>
      <c r="G159" s="485" t="s">
        <v>1028</v>
      </c>
      <c r="H159" s="485" t="s">
        <v>1052</v>
      </c>
      <c r="I159" s="488">
        <v>2.7799999713897705</v>
      </c>
      <c r="J159" s="488">
        <v>1024</v>
      </c>
      <c r="K159" s="489">
        <v>2843.5</v>
      </c>
    </row>
    <row r="160" spans="1:11" ht="14.45" customHeight="1" x14ac:dyDescent="0.2">
      <c r="A160" s="483" t="s">
        <v>467</v>
      </c>
      <c r="B160" s="484" t="s">
        <v>468</v>
      </c>
      <c r="C160" s="485" t="s">
        <v>477</v>
      </c>
      <c r="D160" s="486" t="s">
        <v>478</v>
      </c>
      <c r="E160" s="485" t="s">
        <v>736</v>
      </c>
      <c r="F160" s="486" t="s">
        <v>737</v>
      </c>
      <c r="G160" s="485" t="s">
        <v>1053</v>
      </c>
      <c r="H160" s="485" t="s">
        <v>1054</v>
      </c>
      <c r="I160" s="488">
        <v>0.6277777883741591</v>
      </c>
      <c r="J160" s="488">
        <v>5000</v>
      </c>
      <c r="K160" s="489">
        <v>3107.8800048828125</v>
      </c>
    </row>
    <row r="161" spans="1:11" ht="14.45" customHeight="1" x14ac:dyDescent="0.2">
      <c r="A161" s="483" t="s">
        <v>467</v>
      </c>
      <c r="B161" s="484" t="s">
        <v>468</v>
      </c>
      <c r="C161" s="485" t="s">
        <v>477</v>
      </c>
      <c r="D161" s="486" t="s">
        <v>478</v>
      </c>
      <c r="E161" s="485" t="s">
        <v>736</v>
      </c>
      <c r="F161" s="486" t="s">
        <v>737</v>
      </c>
      <c r="G161" s="485" t="s">
        <v>1055</v>
      </c>
      <c r="H161" s="485" t="s">
        <v>1056</v>
      </c>
      <c r="I161" s="488">
        <v>1.0616666773955028</v>
      </c>
      <c r="J161" s="488">
        <v>9000</v>
      </c>
      <c r="K161" s="489">
        <v>9130.8301391601563</v>
      </c>
    </row>
    <row r="162" spans="1:11" ht="14.45" customHeight="1" x14ac:dyDescent="0.2">
      <c r="A162" s="483" t="s">
        <v>467</v>
      </c>
      <c r="B162" s="484" t="s">
        <v>468</v>
      </c>
      <c r="C162" s="485" t="s">
        <v>477</v>
      </c>
      <c r="D162" s="486" t="s">
        <v>478</v>
      </c>
      <c r="E162" s="485" t="s">
        <v>736</v>
      </c>
      <c r="F162" s="486" t="s">
        <v>737</v>
      </c>
      <c r="G162" s="485" t="s">
        <v>1057</v>
      </c>
      <c r="H162" s="485" t="s">
        <v>1058</v>
      </c>
      <c r="I162" s="488">
        <v>1.7699999570846559</v>
      </c>
      <c r="J162" s="488">
        <v>5000</v>
      </c>
      <c r="K162" s="489">
        <v>8842.6800537109375</v>
      </c>
    </row>
    <row r="163" spans="1:11" ht="14.45" customHeight="1" x14ac:dyDescent="0.2">
      <c r="A163" s="483" t="s">
        <v>467</v>
      </c>
      <c r="B163" s="484" t="s">
        <v>468</v>
      </c>
      <c r="C163" s="485" t="s">
        <v>477</v>
      </c>
      <c r="D163" s="486" t="s">
        <v>478</v>
      </c>
      <c r="E163" s="485" t="s">
        <v>736</v>
      </c>
      <c r="F163" s="486" t="s">
        <v>737</v>
      </c>
      <c r="G163" s="485" t="s">
        <v>1059</v>
      </c>
      <c r="H163" s="485" t="s">
        <v>1060</v>
      </c>
      <c r="I163" s="488">
        <v>12.829999923706055</v>
      </c>
      <c r="J163" s="488">
        <v>100</v>
      </c>
      <c r="K163" s="489">
        <v>1282.5999755859375</v>
      </c>
    </row>
    <row r="164" spans="1:11" ht="14.45" customHeight="1" x14ac:dyDescent="0.2">
      <c r="A164" s="483" t="s">
        <v>467</v>
      </c>
      <c r="B164" s="484" t="s">
        <v>468</v>
      </c>
      <c r="C164" s="485" t="s">
        <v>477</v>
      </c>
      <c r="D164" s="486" t="s">
        <v>478</v>
      </c>
      <c r="E164" s="485" t="s">
        <v>736</v>
      </c>
      <c r="F164" s="486" t="s">
        <v>737</v>
      </c>
      <c r="G164" s="485" t="s">
        <v>1061</v>
      </c>
      <c r="H164" s="485" t="s">
        <v>1062</v>
      </c>
      <c r="I164" s="488">
        <v>1.575000027815501</v>
      </c>
      <c r="J164" s="488">
        <v>4200</v>
      </c>
      <c r="K164" s="489">
        <v>6602.60009765625</v>
      </c>
    </row>
    <row r="165" spans="1:11" ht="14.45" customHeight="1" x14ac:dyDescent="0.2">
      <c r="A165" s="483" t="s">
        <v>467</v>
      </c>
      <c r="B165" s="484" t="s">
        <v>468</v>
      </c>
      <c r="C165" s="485" t="s">
        <v>477</v>
      </c>
      <c r="D165" s="486" t="s">
        <v>478</v>
      </c>
      <c r="E165" s="485" t="s">
        <v>736</v>
      </c>
      <c r="F165" s="486" t="s">
        <v>737</v>
      </c>
      <c r="G165" s="485" t="s">
        <v>1063</v>
      </c>
      <c r="H165" s="485" t="s">
        <v>1064</v>
      </c>
      <c r="I165" s="488">
        <v>6352.5</v>
      </c>
      <c r="J165" s="488">
        <v>2</v>
      </c>
      <c r="K165" s="489">
        <v>12705</v>
      </c>
    </row>
    <row r="166" spans="1:11" ht="14.45" customHeight="1" x14ac:dyDescent="0.2">
      <c r="A166" s="483" t="s">
        <v>467</v>
      </c>
      <c r="B166" s="484" t="s">
        <v>468</v>
      </c>
      <c r="C166" s="485" t="s">
        <v>477</v>
      </c>
      <c r="D166" s="486" t="s">
        <v>478</v>
      </c>
      <c r="E166" s="485" t="s">
        <v>740</v>
      </c>
      <c r="F166" s="486" t="s">
        <v>741</v>
      </c>
      <c r="G166" s="485" t="s">
        <v>1065</v>
      </c>
      <c r="H166" s="485" t="s">
        <v>1066</v>
      </c>
      <c r="I166" s="488">
        <v>0.55000001192092896</v>
      </c>
      <c r="J166" s="488">
        <v>1000</v>
      </c>
      <c r="K166" s="489">
        <v>550</v>
      </c>
    </row>
    <row r="167" spans="1:11" ht="14.45" customHeight="1" x14ac:dyDescent="0.2">
      <c r="A167" s="483" t="s">
        <v>467</v>
      </c>
      <c r="B167" s="484" t="s">
        <v>468</v>
      </c>
      <c r="C167" s="485" t="s">
        <v>477</v>
      </c>
      <c r="D167" s="486" t="s">
        <v>478</v>
      </c>
      <c r="E167" s="485" t="s">
        <v>740</v>
      </c>
      <c r="F167" s="486" t="s">
        <v>741</v>
      </c>
      <c r="G167" s="485" t="s">
        <v>1067</v>
      </c>
      <c r="H167" s="485" t="s">
        <v>1068</v>
      </c>
      <c r="I167" s="488">
        <v>1.4700000286102295</v>
      </c>
      <c r="J167" s="488">
        <v>200</v>
      </c>
      <c r="K167" s="489">
        <v>294</v>
      </c>
    </row>
    <row r="168" spans="1:11" ht="14.45" customHeight="1" x14ac:dyDescent="0.2">
      <c r="A168" s="483" t="s">
        <v>467</v>
      </c>
      <c r="B168" s="484" t="s">
        <v>468</v>
      </c>
      <c r="C168" s="485" t="s">
        <v>477</v>
      </c>
      <c r="D168" s="486" t="s">
        <v>478</v>
      </c>
      <c r="E168" s="485" t="s">
        <v>754</v>
      </c>
      <c r="F168" s="486" t="s">
        <v>755</v>
      </c>
      <c r="G168" s="485" t="s">
        <v>1069</v>
      </c>
      <c r="H168" s="485" t="s">
        <v>1070</v>
      </c>
      <c r="I168" s="488">
        <v>4.9800000190734863</v>
      </c>
      <c r="J168" s="488">
        <v>100</v>
      </c>
      <c r="K168" s="489">
        <v>498</v>
      </c>
    </row>
    <row r="169" spans="1:11" ht="14.45" customHeight="1" x14ac:dyDescent="0.2">
      <c r="A169" s="483" t="s">
        <v>467</v>
      </c>
      <c r="B169" s="484" t="s">
        <v>468</v>
      </c>
      <c r="C169" s="485" t="s">
        <v>477</v>
      </c>
      <c r="D169" s="486" t="s">
        <v>478</v>
      </c>
      <c r="E169" s="485" t="s">
        <v>754</v>
      </c>
      <c r="F169" s="486" t="s">
        <v>755</v>
      </c>
      <c r="G169" s="485" t="s">
        <v>765</v>
      </c>
      <c r="H169" s="485" t="s">
        <v>766</v>
      </c>
      <c r="I169" s="488">
        <v>13.310000419616699</v>
      </c>
      <c r="J169" s="488">
        <v>102</v>
      </c>
      <c r="K169" s="489">
        <v>1357.6200561523438</v>
      </c>
    </row>
    <row r="170" spans="1:11" ht="14.45" customHeight="1" x14ac:dyDescent="0.2">
      <c r="A170" s="483" t="s">
        <v>467</v>
      </c>
      <c r="B170" s="484" t="s">
        <v>468</v>
      </c>
      <c r="C170" s="485" t="s">
        <v>477</v>
      </c>
      <c r="D170" s="486" t="s">
        <v>478</v>
      </c>
      <c r="E170" s="485" t="s">
        <v>754</v>
      </c>
      <c r="F170" s="486" t="s">
        <v>755</v>
      </c>
      <c r="G170" s="485" t="s">
        <v>1071</v>
      </c>
      <c r="H170" s="485" t="s">
        <v>1072</v>
      </c>
      <c r="I170" s="488">
        <v>25.533000755310059</v>
      </c>
      <c r="J170" s="488">
        <v>110</v>
      </c>
      <c r="K170" s="489">
        <v>2808.6000061035156</v>
      </c>
    </row>
    <row r="171" spans="1:11" ht="14.45" customHeight="1" x14ac:dyDescent="0.2">
      <c r="A171" s="483" t="s">
        <v>467</v>
      </c>
      <c r="B171" s="484" t="s">
        <v>468</v>
      </c>
      <c r="C171" s="485" t="s">
        <v>477</v>
      </c>
      <c r="D171" s="486" t="s">
        <v>478</v>
      </c>
      <c r="E171" s="485" t="s">
        <v>754</v>
      </c>
      <c r="F171" s="486" t="s">
        <v>755</v>
      </c>
      <c r="G171" s="485" t="s">
        <v>1073</v>
      </c>
      <c r="H171" s="485" t="s">
        <v>1074</v>
      </c>
      <c r="I171" s="488">
        <v>438.01998901367188</v>
      </c>
      <c r="J171" s="488">
        <v>1</v>
      </c>
      <c r="K171" s="489">
        <v>438.01998901367188</v>
      </c>
    </row>
    <row r="172" spans="1:11" ht="14.45" customHeight="1" x14ac:dyDescent="0.2">
      <c r="A172" s="483" t="s">
        <v>467</v>
      </c>
      <c r="B172" s="484" t="s">
        <v>468</v>
      </c>
      <c r="C172" s="485" t="s">
        <v>477</v>
      </c>
      <c r="D172" s="486" t="s">
        <v>478</v>
      </c>
      <c r="E172" s="485" t="s">
        <v>754</v>
      </c>
      <c r="F172" s="486" t="s">
        <v>755</v>
      </c>
      <c r="G172" s="485" t="s">
        <v>1075</v>
      </c>
      <c r="H172" s="485" t="s">
        <v>1076</v>
      </c>
      <c r="I172" s="488">
        <v>758.19000244140625</v>
      </c>
      <c r="J172" s="488">
        <v>1</v>
      </c>
      <c r="K172" s="489">
        <v>758.19000244140625</v>
      </c>
    </row>
    <row r="173" spans="1:11" ht="14.45" customHeight="1" x14ac:dyDescent="0.2">
      <c r="A173" s="483" t="s">
        <v>467</v>
      </c>
      <c r="B173" s="484" t="s">
        <v>468</v>
      </c>
      <c r="C173" s="485" t="s">
        <v>477</v>
      </c>
      <c r="D173" s="486" t="s">
        <v>478</v>
      </c>
      <c r="E173" s="485" t="s">
        <v>754</v>
      </c>
      <c r="F173" s="486" t="s">
        <v>755</v>
      </c>
      <c r="G173" s="485" t="s">
        <v>1077</v>
      </c>
      <c r="H173" s="485" t="s">
        <v>1078</v>
      </c>
      <c r="I173" s="488">
        <v>1.2100000381469727</v>
      </c>
      <c r="J173" s="488">
        <v>2000</v>
      </c>
      <c r="K173" s="489">
        <v>2420</v>
      </c>
    </row>
    <row r="174" spans="1:11" ht="14.45" customHeight="1" x14ac:dyDescent="0.2">
      <c r="A174" s="483" t="s">
        <v>467</v>
      </c>
      <c r="B174" s="484" t="s">
        <v>468</v>
      </c>
      <c r="C174" s="485" t="s">
        <v>477</v>
      </c>
      <c r="D174" s="486" t="s">
        <v>478</v>
      </c>
      <c r="E174" s="485" t="s">
        <v>754</v>
      </c>
      <c r="F174" s="486" t="s">
        <v>755</v>
      </c>
      <c r="G174" s="485" t="s">
        <v>1079</v>
      </c>
      <c r="H174" s="485" t="s">
        <v>1080</v>
      </c>
      <c r="I174" s="488">
        <v>1.2699999809265137</v>
      </c>
      <c r="J174" s="488">
        <v>1000</v>
      </c>
      <c r="K174" s="489">
        <v>1270.5</v>
      </c>
    </row>
    <row r="175" spans="1:11" ht="14.45" customHeight="1" x14ac:dyDescent="0.2">
      <c r="A175" s="483" t="s">
        <v>467</v>
      </c>
      <c r="B175" s="484" t="s">
        <v>468</v>
      </c>
      <c r="C175" s="485" t="s">
        <v>477</v>
      </c>
      <c r="D175" s="486" t="s">
        <v>478</v>
      </c>
      <c r="E175" s="485" t="s">
        <v>754</v>
      </c>
      <c r="F175" s="486" t="s">
        <v>755</v>
      </c>
      <c r="G175" s="485" t="s">
        <v>1081</v>
      </c>
      <c r="H175" s="485" t="s">
        <v>1082</v>
      </c>
      <c r="I175" s="488">
        <v>5.2950000762939453</v>
      </c>
      <c r="J175" s="488">
        <v>480</v>
      </c>
      <c r="K175" s="489">
        <v>2541</v>
      </c>
    </row>
    <row r="176" spans="1:11" ht="14.45" customHeight="1" x14ac:dyDescent="0.2">
      <c r="A176" s="483" t="s">
        <v>467</v>
      </c>
      <c r="B176" s="484" t="s">
        <v>468</v>
      </c>
      <c r="C176" s="485" t="s">
        <v>477</v>
      </c>
      <c r="D176" s="486" t="s">
        <v>478</v>
      </c>
      <c r="E176" s="485" t="s">
        <v>754</v>
      </c>
      <c r="F176" s="486" t="s">
        <v>755</v>
      </c>
      <c r="G176" s="485" t="s">
        <v>771</v>
      </c>
      <c r="H176" s="485" t="s">
        <v>772</v>
      </c>
      <c r="I176" s="488">
        <v>0.43999999761581421</v>
      </c>
      <c r="J176" s="488">
        <v>100</v>
      </c>
      <c r="K176" s="489">
        <v>44</v>
      </c>
    </row>
    <row r="177" spans="1:11" ht="14.45" customHeight="1" x14ac:dyDescent="0.2">
      <c r="A177" s="483" t="s">
        <v>467</v>
      </c>
      <c r="B177" s="484" t="s">
        <v>468</v>
      </c>
      <c r="C177" s="485" t="s">
        <v>477</v>
      </c>
      <c r="D177" s="486" t="s">
        <v>478</v>
      </c>
      <c r="E177" s="485" t="s">
        <v>754</v>
      </c>
      <c r="F177" s="486" t="s">
        <v>755</v>
      </c>
      <c r="G177" s="485" t="s">
        <v>1083</v>
      </c>
      <c r="H177" s="485" t="s">
        <v>1084</v>
      </c>
      <c r="I177" s="488">
        <v>0.47999998927116394</v>
      </c>
      <c r="J177" s="488">
        <v>100</v>
      </c>
      <c r="K177" s="489">
        <v>48</v>
      </c>
    </row>
    <row r="178" spans="1:11" ht="14.45" customHeight="1" x14ac:dyDescent="0.2">
      <c r="A178" s="483" t="s">
        <v>467</v>
      </c>
      <c r="B178" s="484" t="s">
        <v>468</v>
      </c>
      <c r="C178" s="485" t="s">
        <v>477</v>
      </c>
      <c r="D178" s="486" t="s">
        <v>478</v>
      </c>
      <c r="E178" s="485" t="s">
        <v>754</v>
      </c>
      <c r="F178" s="486" t="s">
        <v>755</v>
      </c>
      <c r="G178" s="485" t="s">
        <v>1085</v>
      </c>
      <c r="H178" s="485" t="s">
        <v>1086</v>
      </c>
      <c r="I178" s="488">
        <v>5.7899999618530273</v>
      </c>
      <c r="J178" s="488">
        <v>100</v>
      </c>
      <c r="K178" s="489">
        <v>579.1099853515625</v>
      </c>
    </row>
    <row r="179" spans="1:11" ht="14.45" customHeight="1" x14ac:dyDescent="0.2">
      <c r="A179" s="483" t="s">
        <v>467</v>
      </c>
      <c r="B179" s="484" t="s">
        <v>468</v>
      </c>
      <c r="C179" s="485" t="s">
        <v>477</v>
      </c>
      <c r="D179" s="486" t="s">
        <v>478</v>
      </c>
      <c r="E179" s="485" t="s">
        <v>754</v>
      </c>
      <c r="F179" s="486" t="s">
        <v>755</v>
      </c>
      <c r="G179" s="485" t="s">
        <v>1087</v>
      </c>
      <c r="H179" s="485" t="s">
        <v>1088</v>
      </c>
      <c r="I179" s="488">
        <v>0.94999998807907104</v>
      </c>
      <c r="J179" s="488">
        <v>300</v>
      </c>
      <c r="K179" s="489">
        <v>284.95999908447266</v>
      </c>
    </row>
    <row r="180" spans="1:11" ht="14.45" customHeight="1" x14ac:dyDescent="0.2">
      <c r="A180" s="483" t="s">
        <v>467</v>
      </c>
      <c r="B180" s="484" t="s">
        <v>468</v>
      </c>
      <c r="C180" s="485" t="s">
        <v>477</v>
      </c>
      <c r="D180" s="486" t="s">
        <v>478</v>
      </c>
      <c r="E180" s="485" t="s">
        <v>799</v>
      </c>
      <c r="F180" s="486" t="s">
        <v>800</v>
      </c>
      <c r="G180" s="485" t="s">
        <v>1089</v>
      </c>
      <c r="H180" s="485" t="s">
        <v>1090</v>
      </c>
      <c r="I180" s="488">
        <v>0.31000000238418579</v>
      </c>
      <c r="J180" s="488">
        <v>240</v>
      </c>
      <c r="K180" s="489">
        <v>74.400001525878906</v>
      </c>
    </row>
    <row r="181" spans="1:11" ht="14.45" customHeight="1" x14ac:dyDescent="0.2">
      <c r="A181" s="483" t="s">
        <v>467</v>
      </c>
      <c r="B181" s="484" t="s">
        <v>468</v>
      </c>
      <c r="C181" s="485" t="s">
        <v>477</v>
      </c>
      <c r="D181" s="486" t="s">
        <v>478</v>
      </c>
      <c r="E181" s="485" t="s">
        <v>799</v>
      </c>
      <c r="F181" s="486" t="s">
        <v>800</v>
      </c>
      <c r="G181" s="485" t="s">
        <v>803</v>
      </c>
      <c r="H181" s="485" t="s">
        <v>804</v>
      </c>
      <c r="I181" s="488">
        <v>0.30777778559260899</v>
      </c>
      <c r="J181" s="488">
        <v>1000</v>
      </c>
      <c r="K181" s="489">
        <v>308</v>
      </c>
    </row>
    <row r="182" spans="1:11" ht="14.45" customHeight="1" x14ac:dyDescent="0.2">
      <c r="A182" s="483" t="s">
        <v>467</v>
      </c>
      <c r="B182" s="484" t="s">
        <v>468</v>
      </c>
      <c r="C182" s="485" t="s">
        <v>477</v>
      </c>
      <c r="D182" s="486" t="s">
        <v>478</v>
      </c>
      <c r="E182" s="485" t="s">
        <v>809</v>
      </c>
      <c r="F182" s="486" t="s">
        <v>810</v>
      </c>
      <c r="G182" s="485" t="s">
        <v>1091</v>
      </c>
      <c r="H182" s="485" t="s">
        <v>1092</v>
      </c>
      <c r="I182" s="488">
        <v>7.0166667302449541</v>
      </c>
      <c r="J182" s="488">
        <v>520</v>
      </c>
      <c r="K182" s="489">
        <v>3648.7999267578125</v>
      </c>
    </row>
    <row r="183" spans="1:11" ht="14.45" customHeight="1" x14ac:dyDescent="0.2">
      <c r="A183" s="483" t="s">
        <v>467</v>
      </c>
      <c r="B183" s="484" t="s">
        <v>468</v>
      </c>
      <c r="C183" s="485" t="s">
        <v>477</v>
      </c>
      <c r="D183" s="486" t="s">
        <v>478</v>
      </c>
      <c r="E183" s="485" t="s">
        <v>809</v>
      </c>
      <c r="F183" s="486" t="s">
        <v>810</v>
      </c>
      <c r="G183" s="485" t="s">
        <v>813</v>
      </c>
      <c r="H183" s="485" t="s">
        <v>814</v>
      </c>
      <c r="I183" s="488">
        <v>0.70142857517514912</v>
      </c>
      <c r="J183" s="488">
        <v>3800</v>
      </c>
      <c r="K183" s="489">
        <v>2716</v>
      </c>
    </row>
    <row r="184" spans="1:11" ht="14.45" customHeight="1" x14ac:dyDescent="0.2">
      <c r="A184" s="483" t="s">
        <v>467</v>
      </c>
      <c r="B184" s="484" t="s">
        <v>468</v>
      </c>
      <c r="C184" s="485" t="s">
        <v>477</v>
      </c>
      <c r="D184" s="486" t="s">
        <v>478</v>
      </c>
      <c r="E184" s="485" t="s">
        <v>809</v>
      </c>
      <c r="F184" s="486" t="s">
        <v>810</v>
      </c>
      <c r="G184" s="485" t="s">
        <v>815</v>
      </c>
      <c r="H184" s="485" t="s">
        <v>816</v>
      </c>
      <c r="I184" s="488">
        <v>0.66799999475479122</v>
      </c>
      <c r="J184" s="488">
        <v>2200</v>
      </c>
      <c r="K184" s="489">
        <v>1500</v>
      </c>
    </row>
    <row r="185" spans="1:11" ht="14.45" customHeight="1" x14ac:dyDescent="0.2">
      <c r="A185" s="483" t="s">
        <v>467</v>
      </c>
      <c r="B185" s="484" t="s">
        <v>468</v>
      </c>
      <c r="C185" s="485" t="s">
        <v>477</v>
      </c>
      <c r="D185" s="486" t="s">
        <v>478</v>
      </c>
      <c r="E185" s="485" t="s">
        <v>809</v>
      </c>
      <c r="F185" s="486" t="s">
        <v>810</v>
      </c>
      <c r="G185" s="485" t="s">
        <v>813</v>
      </c>
      <c r="H185" s="485" t="s">
        <v>818</v>
      </c>
      <c r="I185" s="488">
        <v>1.0499999920527141</v>
      </c>
      <c r="J185" s="488">
        <v>1600</v>
      </c>
      <c r="K185" s="489">
        <v>1680</v>
      </c>
    </row>
    <row r="186" spans="1:11" ht="14.45" customHeight="1" thickBot="1" x14ac:dyDescent="0.25">
      <c r="A186" s="490" t="s">
        <v>467</v>
      </c>
      <c r="B186" s="491" t="s">
        <v>468</v>
      </c>
      <c r="C186" s="492" t="s">
        <v>477</v>
      </c>
      <c r="D186" s="493" t="s">
        <v>478</v>
      </c>
      <c r="E186" s="492" t="s">
        <v>809</v>
      </c>
      <c r="F186" s="493" t="s">
        <v>810</v>
      </c>
      <c r="G186" s="492" t="s">
        <v>815</v>
      </c>
      <c r="H186" s="492" t="s">
        <v>819</v>
      </c>
      <c r="I186" s="495">
        <v>0.91333333651224768</v>
      </c>
      <c r="J186" s="495">
        <v>1600</v>
      </c>
      <c r="K186" s="496">
        <v>1474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601B9AA-164E-45EB-8065-B1EBC6C33412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24.168181818181814</v>
      </c>
      <c r="D6" s="308"/>
      <c r="E6" s="308"/>
      <c r="F6" s="307"/>
      <c r="G6" s="309">
        <f ca="1">SUM(Tabulka[05 h_vram])/2</f>
        <v>39419.800000000003</v>
      </c>
      <c r="H6" s="308">
        <f ca="1">SUM(Tabulka[06 h_naduv])/2</f>
        <v>122.5</v>
      </c>
      <c r="I6" s="308">
        <f ca="1">SUM(Tabulka[07 h_nadzk])/2</f>
        <v>569.25</v>
      </c>
      <c r="J6" s="307">
        <f ca="1">SUM(Tabulka[08 h_oon])/2</f>
        <v>319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816483</v>
      </c>
      <c r="N6" s="308">
        <f ca="1">SUM(Tabulka[12 m_oc])/2</f>
        <v>816483</v>
      </c>
      <c r="O6" s="307">
        <f ca="1">SUM(Tabulka[13 m_sk])/2</f>
        <v>14690922</v>
      </c>
      <c r="P6" s="306">
        <f ca="1">SUM(Tabulka[14_vzsk])/2</f>
        <v>79240</v>
      </c>
      <c r="Q6" s="306">
        <f ca="1">SUM(Tabulka[15_vzpl])/2</f>
        <v>49469.525332828816</v>
      </c>
      <c r="R6" s="305">
        <f ca="1">IF(Q6=0,0,P6/Q6)</f>
        <v>1.6017942251694699</v>
      </c>
      <c r="S6" s="304">
        <f ca="1">Q6-P6</f>
        <v>-29770.474667171184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4.8363636363636369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412939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412939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4264771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15905.913978494624</v>
      </c>
      <c r="R8" s="288">
        <f ca="1">IF(Tabulka[[#This Row],[15_vzpl]]=0,"",Tabulka[[#This Row],[14_vzsk]]/Tabulka[[#This Row],[15_vzpl]])</f>
        <v>3.7721818489099203E-2</v>
      </c>
      <c r="S8" s="287">
        <f ca="1">IF(Tabulka[[#This Row],[15_vzpl]]-Tabulka[[#This Row],[14_vzsk]]=0,"",Tabulka[[#This Row],[15_vzpl]]-Tabulka[[#This Row],[14_vzsk]])</f>
        <v>15305.913978494624</v>
      </c>
    </row>
    <row r="9" spans="1:19" x14ac:dyDescent="0.25">
      <c r="A9" s="286">
        <v>99</v>
      </c>
      <c r="B9" s="285" t="s">
        <v>1109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1.3181818181818181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12377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12377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663748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15905.913978494624</v>
      </c>
      <c r="R9" s="288">
        <f ca="1">IF(Tabulka[[#This Row],[15_vzpl]]=0,"",Tabulka[[#This Row],[14_vzsk]]/Tabulka[[#This Row],[15_vzpl]])</f>
        <v>3.7721818489099203E-2</v>
      </c>
      <c r="S9" s="287">
        <f ca="1">IF(Tabulka[[#This Row],[15_vzpl]]-Tabulka[[#This Row],[14_vzsk]]=0,"",Tabulka[[#This Row],[15_vzpl]]-Tabulka[[#This Row],[14_vzsk]])</f>
        <v>15305.913978494624</v>
      </c>
    </row>
    <row r="10" spans="1:19" x14ac:dyDescent="0.25">
      <c r="A10" s="286">
        <v>100</v>
      </c>
      <c r="B10" s="285" t="s">
        <v>1110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0.5636363636363636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13443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13443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322284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1111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2.9545454545454537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387119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387119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3278739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1094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9.6954545454545435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15755.800000000001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262.75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248130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248130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5873411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75140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20730.278021000864</v>
      </c>
      <c r="R12" s="288">
        <f ca="1">IF(Tabulka[[#This Row],[15_vzpl]]=0,"",Tabulka[[#This Row],[14_vzsk]]/Tabulka[[#This Row],[15_vzpl]])</f>
        <v>3.6246498924847619</v>
      </c>
      <c r="S12" s="287">
        <f ca="1">IF(Tabulka[[#This Row],[15_vzpl]]-Tabulka[[#This Row],[14_vzsk]]=0,"",Tabulka[[#This Row],[15_vzpl]]-Tabulka[[#This Row],[14_vzsk]])</f>
        <v>-54409.721978999136</v>
      </c>
    </row>
    <row r="13" spans="1:19" x14ac:dyDescent="0.25">
      <c r="A13" s="286">
        <v>526</v>
      </c>
      <c r="B13" s="285" t="s">
        <v>1112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9.6363636363636367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15649.2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245216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245216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5694113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75140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20730.278021000864</v>
      </c>
      <c r="R13" s="288">
        <f ca="1">IF(Tabulka[[#This Row],[15_vzpl]]=0,"",Tabulka[[#This Row],[14_vzsk]]/Tabulka[[#This Row],[15_vzpl]])</f>
        <v>3.6246498924847619</v>
      </c>
      <c r="S13" s="287">
        <f ca="1">IF(Tabulka[[#This Row],[15_vzpl]]-Tabulka[[#This Row],[14_vzsk]]=0,"",Tabulka[[#This Row],[15_vzpl]]-Tabulka[[#This Row],[14_vzsk]])</f>
        <v>-54409.721978999136</v>
      </c>
    </row>
    <row r="14" spans="1:19" x14ac:dyDescent="0.25">
      <c r="A14" s="286">
        <v>746</v>
      </c>
      <c r="B14" s="285" t="s">
        <v>1113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5.9090909090909083E-2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106.6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262.75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179298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1095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7.9999999999999991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12556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92.5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140375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140375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3927899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12833.333333333332</v>
      </c>
      <c r="R15" s="288">
        <f ca="1">IF(Tabulka[[#This Row],[15_vzpl]]=0,"",Tabulka[[#This Row],[14_vzsk]]/Tabulka[[#This Row],[15_vzpl]])</f>
        <v>0.27272727272727276</v>
      </c>
      <c r="S15" s="287">
        <f ca="1">IF(Tabulka[[#This Row],[15_vzpl]]-Tabulka[[#This Row],[14_vzsk]]=0,"",Tabulka[[#This Row],[15_vzpl]]-Tabulka[[#This Row],[14_vzsk]])</f>
        <v>9333.3333333333321</v>
      </c>
    </row>
    <row r="16" spans="1:19" x14ac:dyDescent="0.25">
      <c r="A16" s="286">
        <v>303</v>
      </c>
      <c r="B16" s="285" t="s">
        <v>1114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12833.333333333332</v>
      </c>
      <c r="R16" s="288">
        <f ca="1">IF(Tabulka[[#This Row],[15_vzpl]]=0,"",Tabulka[[#This Row],[14_vzsk]]/Tabulka[[#This Row],[15_vzpl]])</f>
        <v>0.27272727272727276</v>
      </c>
      <c r="S16" s="287">
        <f ca="1">IF(Tabulka[[#This Row],[15_vzpl]]-Tabulka[[#This Row],[14_vzsk]]=0,"",Tabulka[[#This Row],[15_vzpl]]-Tabulka[[#This Row],[14_vzsk]])</f>
        <v>9333.3333333333321</v>
      </c>
    </row>
    <row r="17" spans="1:19" x14ac:dyDescent="0.25">
      <c r="A17" s="286">
        <v>304</v>
      </c>
      <c r="B17" s="285" t="s">
        <v>1115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0.72727272727272718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92.5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424355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305</v>
      </c>
      <c r="B18" s="285" t="s">
        <v>1116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31034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31034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697761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310</v>
      </c>
      <c r="B19" s="285" t="s">
        <v>1117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13522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13522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484038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409</v>
      </c>
      <c r="B20" s="285" t="s">
        <v>1118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4.5454545454545459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76780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76780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2112078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642</v>
      </c>
      <c r="B21" s="285" t="s">
        <v>1119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209667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1096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1.6363636363636367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2800.0000000000005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15039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15039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624841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1120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1.6363636363636367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2800.0000000000005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15039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15039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624841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8" t="s">
        <v>208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B182EB8-3BF4-458E-ACF8-E88AF02E21B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8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1108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5.05</v>
      </c>
      <c r="F4" s="315"/>
      <c r="G4" s="315"/>
      <c r="H4" s="315"/>
      <c r="I4" s="315">
        <v>816</v>
      </c>
      <c r="J4" s="315"/>
      <c r="K4" s="315">
        <v>21</v>
      </c>
      <c r="L4" s="315"/>
      <c r="M4" s="315"/>
      <c r="N4" s="315"/>
      <c r="O4" s="315"/>
      <c r="P4" s="315"/>
      <c r="Q4" s="315">
        <v>363843</v>
      </c>
      <c r="R4" s="315"/>
      <c r="S4" s="315">
        <v>1445.9921798631476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1.05</v>
      </c>
      <c r="I5">
        <v>176</v>
      </c>
      <c r="Q5">
        <v>40546</v>
      </c>
      <c r="S5">
        <v>1445.9921798631476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0.6</v>
      </c>
      <c r="I6">
        <v>104</v>
      </c>
      <c r="Q6">
        <v>26172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3.4</v>
      </c>
      <c r="I7">
        <v>536</v>
      </c>
      <c r="K7">
        <v>21</v>
      </c>
      <c r="Q7">
        <v>297125</v>
      </c>
    </row>
    <row r="8" spans="1:19" x14ac:dyDescent="0.25">
      <c r="A8" s="322" t="s">
        <v>166</v>
      </c>
      <c r="B8" s="321">
        <v>5</v>
      </c>
      <c r="C8">
        <v>1</v>
      </c>
      <c r="D8" t="s">
        <v>1094</v>
      </c>
      <c r="E8">
        <v>10.55</v>
      </c>
      <c r="I8">
        <v>1814.8</v>
      </c>
      <c r="L8">
        <v>36</v>
      </c>
      <c r="Q8">
        <v>539598</v>
      </c>
      <c r="R8">
        <v>10640</v>
      </c>
      <c r="S8">
        <v>1884.5707291818965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10.5</v>
      </c>
      <c r="I9">
        <v>1805.6</v>
      </c>
      <c r="Q9">
        <v>532998</v>
      </c>
      <c r="R9">
        <v>10640</v>
      </c>
      <c r="S9">
        <v>1884.5707291818965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0.05</v>
      </c>
      <c r="I10">
        <v>9.1999999999999993</v>
      </c>
      <c r="L10">
        <v>36</v>
      </c>
      <c r="Q10">
        <v>6600</v>
      </c>
    </row>
    <row r="11" spans="1:19" x14ac:dyDescent="0.25">
      <c r="A11" s="320" t="s">
        <v>169</v>
      </c>
      <c r="B11" s="319">
        <v>8</v>
      </c>
      <c r="C11">
        <v>1</v>
      </c>
      <c r="D11" t="s">
        <v>1095</v>
      </c>
      <c r="E11">
        <v>8.8000000000000007</v>
      </c>
      <c r="I11">
        <v>1552</v>
      </c>
      <c r="Q11">
        <v>347255</v>
      </c>
      <c r="S11">
        <v>1166.6666666666667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1166.6666666666667</v>
      </c>
    </row>
    <row r="13" spans="1:19" x14ac:dyDescent="0.25">
      <c r="A13" s="320" t="s">
        <v>171</v>
      </c>
      <c r="B13" s="319">
        <v>10</v>
      </c>
      <c r="C13">
        <v>1</v>
      </c>
      <c r="D13">
        <v>304</v>
      </c>
      <c r="E13">
        <v>0.8</v>
      </c>
      <c r="I13">
        <v>144</v>
      </c>
      <c r="Q13">
        <v>35782</v>
      </c>
    </row>
    <row r="14" spans="1:19" x14ac:dyDescent="0.25">
      <c r="A14" s="322" t="s">
        <v>172</v>
      </c>
      <c r="B14" s="321">
        <v>11</v>
      </c>
      <c r="C14">
        <v>1</v>
      </c>
      <c r="D14">
        <v>305</v>
      </c>
      <c r="E14">
        <v>1</v>
      </c>
      <c r="I14">
        <v>184</v>
      </c>
      <c r="Q14">
        <v>59620</v>
      </c>
    </row>
    <row r="15" spans="1:19" x14ac:dyDescent="0.25">
      <c r="A15" s="320" t="s">
        <v>173</v>
      </c>
      <c r="B15" s="319">
        <v>12</v>
      </c>
      <c r="C15">
        <v>1</v>
      </c>
      <c r="D15">
        <v>310</v>
      </c>
      <c r="E15">
        <v>1</v>
      </c>
      <c r="I15">
        <v>184</v>
      </c>
      <c r="Q15">
        <v>40400</v>
      </c>
    </row>
    <row r="16" spans="1:19" x14ac:dyDescent="0.25">
      <c r="A16" s="318" t="s">
        <v>161</v>
      </c>
      <c r="B16" s="317">
        <v>2020</v>
      </c>
      <c r="C16">
        <v>1</v>
      </c>
      <c r="D16">
        <v>409</v>
      </c>
      <c r="E16">
        <v>5</v>
      </c>
      <c r="I16">
        <v>864</v>
      </c>
      <c r="Q16">
        <v>187992</v>
      </c>
    </row>
    <row r="17" spans="3:19" x14ac:dyDescent="0.25">
      <c r="C17">
        <v>1</v>
      </c>
      <c r="D17">
        <v>642</v>
      </c>
      <c r="E17">
        <v>1</v>
      </c>
      <c r="I17">
        <v>176</v>
      </c>
      <c r="Q17">
        <v>23461</v>
      </c>
    </row>
    <row r="18" spans="3:19" x14ac:dyDescent="0.25">
      <c r="C18">
        <v>1</v>
      </c>
      <c r="D18" t="s">
        <v>1096</v>
      </c>
      <c r="E18">
        <v>1.8</v>
      </c>
      <c r="I18">
        <v>331.2</v>
      </c>
      <c r="Q18">
        <v>55940</v>
      </c>
    </row>
    <row r="19" spans="3:19" x14ac:dyDescent="0.25">
      <c r="C19">
        <v>1</v>
      </c>
      <c r="D19">
        <v>30</v>
      </c>
      <c r="E19">
        <v>1.8</v>
      </c>
      <c r="I19">
        <v>331.2</v>
      </c>
      <c r="Q19">
        <v>55940</v>
      </c>
    </row>
    <row r="20" spans="3:19" x14ac:dyDescent="0.25">
      <c r="C20" t="s">
        <v>1097</v>
      </c>
      <c r="E20">
        <v>26.200000000000003</v>
      </c>
      <c r="I20">
        <v>4513.9999999999991</v>
      </c>
      <c r="K20">
        <v>21</v>
      </c>
      <c r="L20">
        <v>36</v>
      </c>
      <c r="Q20">
        <v>1306636</v>
      </c>
      <c r="R20">
        <v>10640</v>
      </c>
      <c r="S20">
        <v>4497.2295757117108</v>
      </c>
    </row>
    <row r="21" spans="3:19" x14ac:dyDescent="0.25">
      <c r="C21">
        <v>2</v>
      </c>
      <c r="D21" t="s">
        <v>210</v>
      </c>
      <c r="E21">
        <v>5.05</v>
      </c>
      <c r="I21">
        <v>744</v>
      </c>
      <c r="K21">
        <v>19</v>
      </c>
      <c r="Q21">
        <v>339820</v>
      </c>
      <c r="S21">
        <v>1445.9921798631476</v>
      </c>
    </row>
    <row r="22" spans="3:19" x14ac:dyDescent="0.25">
      <c r="C22">
        <v>2</v>
      </c>
      <c r="D22">
        <v>99</v>
      </c>
      <c r="E22">
        <v>1.05</v>
      </c>
      <c r="I22">
        <v>136</v>
      </c>
      <c r="Q22">
        <v>40072</v>
      </c>
      <c r="S22">
        <v>1445.9921798631476</v>
      </c>
    </row>
    <row r="23" spans="3:19" x14ac:dyDescent="0.25">
      <c r="C23">
        <v>2</v>
      </c>
      <c r="D23">
        <v>100</v>
      </c>
      <c r="E23">
        <v>0.6</v>
      </c>
      <c r="I23">
        <v>96</v>
      </c>
      <c r="Q23">
        <v>26172</v>
      </c>
    </row>
    <row r="24" spans="3:19" x14ac:dyDescent="0.25">
      <c r="C24">
        <v>2</v>
      </c>
      <c r="D24">
        <v>101</v>
      </c>
      <c r="E24">
        <v>3.4</v>
      </c>
      <c r="I24">
        <v>512</v>
      </c>
      <c r="K24">
        <v>19</v>
      </c>
      <c r="Q24">
        <v>273576</v>
      </c>
    </row>
    <row r="25" spans="3:19" x14ac:dyDescent="0.25">
      <c r="C25">
        <v>2</v>
      </c>
      <c r="D25" t="s">
        <v>1094</v>
      </c>
      <c r="E25">
        <v>10.55</v>
      </c>
      <c r="I25">
        <v>1609.2</v>
      </c>
      <c r="L25">
        <v>40</v>
      </c>
      <c r="Q25">
        <v>503050</v>
      </c>
      <c r="R25">
        <v>18100</v>
      </c>
      <c r="S25">
        <v>1884.5707291818965</v>
      </c>
    </row>
    <row r="26" spans="3:19" x14ac:dyDescent="0.25">
      <c r="C26">
        <v>2</v>
      </c>
      <c r="D26">
        <v>526</v>
      </c>
      <c r="E26">
        <v>10.5</v>
      </c>
      <c r="I26">
        <v>1601.2</v>
      </c>
      <c r="Q26">
        <v>495801</v>
      </c>
      <c r="R26">
        <v>18100</v>
      </c>
      <c r="S26">
        <v>1884.5707291818965</v>
      </c>
    </row>
    <row r="27" spans="3:19" x14ac:dyDescent="0.25">
      <c r="C27">
        <v>2</v>
      </c>
      <c r="D27">
        <v>746</v>
      </c>
      <c r="E27">
        <v>0.05</v>
      </c>
      <c r="I27">
        <v>8</v>
      </c>
      <c r="L27">
        <v>40</v>
      </c>
      <c r="Q27">
        <v>7249</v>
      </c>
    </row>
    <row r="28" spans="3:19" x14ac:dyDescent="0.25">
      <c r="C28">
        <v>2</v>
      </c>
      <c r="D28" t="s">
        <v>1095</v>
      </c>
      <c r="E28">
        <v>8.8000000000000007</v>
      </c>
      <c r="I28">
        <v>1248</v>
      </c>
      <c r="J28">
        <v>1</v>
      </c>
      <c r="K28">
        <v>16</v>
      </c>
      <c r="Q28">
        <v>336997</v>
      </c>
      <c r="S28">
        <v>1166.6666666666667</v>
      </c>
    </row>
    <row r="29" spans="3:19" x14ac:dyDescent="0.25">
      <c r="C29">
        <v>2</v>
      </c>
      <c r="D29">
        <v>303</v>
      </c>
      <c r="S29">
        <v>1166.6666666666667</v>
      </c>
    </row>
    <row r="30" spans="3:19" x14ac:dyDescent="0.25">
      <c r="C30">
        <v>2</v>
      </c>
      <c r="D30">
        <v>304</v>
      </c>
      <c r="E30">
        <v>0.8</v>
      </c>
      <c r="I30">
        <v>64</v>
      </c>
      <c r="J30">
        <v>1</v>
      </c>
      <c r="K30">
        <v>16</v>
      </c>
      <c r="Q30">
        <v>31070</v>
      </c>
    </row>
    <row r="31" spans="3:19" x14ac:dyDescent="0.25">
      <c r="C31">
        <v>2</v>
      </c>
      <c r="D31">
        <v>305</v>
      </c>
      <c r="E31">
        <v>1</v>
      </c>
      <c r="I31">
        <v>160</v>
      </c>
      <c r="Q31">
        <v>59620</v>
      </c>
    </row>
    <row r="32" spans="3:19" x14ac:dyDescent="0.25">
      <c r="C32">
        <v>2</v>
      </c>
      <c r="D32">
        <v>310</v>
      </c>
      <c r="E32">
        <v>1</v>
      </c>
      <c r="I32">
        <v>160</v>
      </c>
      <c r="Q32">
        <v>40400</v>
      </c>
    </row>
    <row r="33" spans="3:19" x14ac:dyDescent="0.25">
      <c r="C33">
        <v>2</v>
      </c>
      <c r="D33">
        <v>409</v>
      </c>
      <c r="E33">
        <v>5</v>
      </c>
      <c r="I33">
        <v>704</v>
      </c>
      <c r="Q33">
        <v>182537</v>
      </c>
    </row>
    <row r="34" spans="3:19" x14ac:dyDescent="0.25">
      <c r="C34">
        <v>2</v>
      </c>
      <c r="D34">
        <v>642</v>
      </c>
      <c r="E34">
        <v>1</v>
      </c>
      <c r="I34">
        <v>160</v>
      </c>
      <c r="Q34">
        <v>23370</v>
      </c>
    </row>
    <row r="35" spans="3:19" x14ac:dyDescent="0.25">
      <c r="C35">
        <v>2</v>
      </c>
      <c r="D35" t="s">
        <v>1096</v>
      </c>
      <c r="E35">
        <v>1.8</v>
      </c>
      <c r="I35">
        <v>252.8</v>
      </c>
      <c r="Q35">
        <v>55388</v>
      </c>
    </row>
    <row r="36" spans="3:19" x14ac:dyDescent="0.25">
      <c r="C36">
        <v>2</v>
      </c>
      <c r="D36">
        <v>30</v>
      </c>
      <c r="E36">
        <v>1.8</v>
      </c>
      <c r="I36">
        <v>252.8</v>
      </c>
      <c r="Q36">
        <v>55388</v>
      </c>
    </row>
    <row r="37" spans="3:19" x14ac:dyDescent="0.25">
      <c r="C37" t="s">
        <v>1098</v>
      </c>
      <c r="E37">
        <v>26.200000000000003</v>
      </c>
      <c r="I37">
        <v>3854</v>
      </c>
      <c r="J37">
        <v>1</v>
      </c>
      <c r="K37">
        <v>35</v>
      </c>
      <c r="L37">
        <v>40</v>
      </c>
      <c r="Q37">
        <v>1235255</v>
      </c>
      <c r="R37">
        <v>18100</v>
      </c>
      <c r="S37">
        <v>4497.2295757117108</v>
      </c>
    </row>
    <row r="38" spans="3:19" x14ac:dyDescent="0.25">
      <c r="C38">
        <v>3</v>
      </c>
      <c r="D38" t="s">
        <v>210</v>
      </c>
      <c r="E38">
        <v>5</v>
      </c>
      <c r="I38">
        <v>824</v>
      </c>
      <c r="Q38">
        <v>325692</v>
      </c>
      <c r="R38">
        <v>600</v>
      </c>
      <c r="S38">
        <v>1445.9921798631476</v>
      </c>
    </row>
    <row r="39" spans="3:19" x14ac:dyDescent="0.25">
      <c r="C39">
        <v>3</v>
      </c>
      <c r="D39">
        <v>99</v>
      </c>
      <c r="E39">
        <v>1.2</v>
      </c>
      <c r="I39">
        <v>200</v>
      </c>
      <c r="Q39">
        <v>63646</v>
      </c>
      <c r="R39">
        <v>600</v>
      </c>
      <c r="S39">
        <v>1445.9921798631476</v>
      </c>
    </row>
    <row r="40" spans="3:19" x14ac:dyDescent="0.25">
      <c r="C40">
        <v>3</v>
      </c>
      <c r="D40">
        <v>100</v>
      </c>
      <c r="E40">
        <v>0.6</v>
      </c>
      <c r="I40">
        <v>112</v>
      </c>
      <c r="Q40">
        <v>26172</v>
      </c>
    </row>
    <row r="41" spans="3:19" x14ac:dyDescent="0.25">
      <c r="C41">
        <v>3</v>
      </c>
      <c r="D41">
        <v>101</v>
      </c>
      <c r="E41">
        <v>3.2</v>
      </c>
      <c r="I41">
        <v>512</v>
      </c>
      <c r="Q41">
        <v>235874</v>
      </c>
    </row>
    <row r="42" spans="3:19" x14ac:dyDescent="0.25">
      <c r="C42">
        <v>3</v>
      </c>
      <c r="D42" t="s">
        <v>1094</v>
      </c>
      <c r="E42">
        <v>10.55</v>
      </c>
      <c r="I42">
        <v>1615</v>
      </c>
      <c r="L42">
        <v>21</v>
      </c>
      <c r="Q42">
        <v>507271</v>
      </c>
      <c r="S42">
        <v>1884.5707291818965</v>
      </c>
    </row>
    <row r="43" spans="3:19" x14ac:dyDescent="0.25">
      <c r="C43">
        <v>3</v>
      </c>
      <c r="D43">
        <v>526</v>
      </c>
      <c r="E43">
        <v>10.5</v>
      </c>
      <c r="I43">
        <v>1607.2</v>
      </c>
      <c r="Q43">
        <v>502888</v>
      </c>
      <c r="S43">
        <v>1884.5707291818965</v>
      </c>
    </row>
    <row r="44" spans="3:19" x14ac:dyDescent="0.25">
      <c r="C44">
        <v>3</v>
      </c>
      <c r="D44">
        <v>746</v>
      </c>
      <c r="E44">
        <v>0.05</v>
      </c>
      <c r="I44">
        <v>7.8</v>
      </c>
      <c r="L44">
        <v>21</v>
      </c>
      <c r="Q44">
        <v>4383</v>
      </c>
    </row>
    <row r="45" spans="3:19" x14ac:dyDescent="0.25">
      <c r="C45">
        <v>3</v>
      </c>
      <c r="D45" t="s">
        <v>1095</v>
      </c>
      <c r="E45">
        <v>8.8000000000000007</v>
      </c>
      <c r="I45">
        <v>1104</v>
      </c>
      <c r="Q45">
        <v>298404</v>
      </c>
      <c r="R45">
        <v>100</v>
      </c>
      <c r="S45">
        <v>1166.6666666666667</v>
      </c>
    </row>
    <row r="46" spans="3:19" x14ac:dyDescent="0.25">
      <c r="C46">
        <v>3</v>
      </c>
      <c r="D46">
        <v>303</v>
      </c>
      <c r="R46">
        <v>100</v>
      </c>
      <c r="S46">
        <v>1166.6666666666667</v>
      </c>
    </row>
    <row r="47" spans="3:19" x14ac:dyDescent="0.25">
      <c r="C47">
        <v>3</v>
      </c>
      <c r="D47">
        <v>304</v>
      </c>
      <c r="E47">
        <v>0.8</v>
      </c>
      <c r="I47">
        <v>80</v>
      </c>
      <c r="Q47">
        <v>27335</v>
      </c>
    </row>
    <row r="48" spans="3:19" x14ac:dyDescent="0.25">
      <c r="C48">
        <v>3</v>
      </c>
      <c r="D48">
        <v>305</v>
      </c>
      <c r="E48">
        <v>1</v>
      </c>
      <c r="I48">
        <v>152</v>
      </c>
      <c r="Q48">
        <v>60817</v>
      </c>
    </row>
    <row r="49" spans="3:19" x14ac:dyDescent="0.25">
      <c r="C49">
        <v>3</v>
      </c>
      <c r="D49">
        <v>310</v>
      </c>
      <c r="E49">
        <v>1</v>
      </c>
      <c r="I49">
        <v>144</v>
      </c>
      <c r="Q49">
        <v>40867</v>
      </c>
    </row>
    <row r="50" spans="3:19" x14ac:dyDescent="0.25">
      <c r="C50">
        <v>3</v>
      </c>
      <c r="D50">
        <v>409</v>
      </c>
      <c r="E50">
        <v>5</v>
      </c>
      <c r="I50">
        <v>588</v>
      </c>
      <c r="Q50">
        <v>145814</v>
      </c>
    </row>
    <row r="51" spans="3:19" x14ac:dyDescent="0.25">
      <c r="C51">
        <v>3</v>
      </c>
      <c r="D51">
        <v>642</v>
      </c>
      <c r="E51">
        <v>1</v>
      </c>
      <c r="I51">
        <v>140</v>
      </c>
      <c r="Q51">
        <v>23571</v>
      </c>
    </row>
    <row r="52" spans="3:19" x14ac:dyDescent="0.25">
      <c r="C52">
        <v>3</v>
      </c>
      <c r="D52" t="s">
        <v>1096</v>
      </c>
      <c r="E52">
        <v>1.8</v>
      </c>
      <c r="I52">
        <v>276.8</v>
      </c>
      <c r="Q52">
        <v>56017</v>
      </c>
    </row>
    <row r="53" spans="3:19" x14ac:dyDescent="0.25">
      <c r="C53">
        <v>3</v>
      </c>
      <c r="D53">
        <v>30</v>
      </c>
      <c r="E53">
        <v>1.8</v>
      </c>
      <c r="I53">
        <v>276.8</v>
      </c>
      <c r="Q53">
        <v>56017</v>
      </c>
    </row>
    <row r="54" spans="3:19" x14ac:dyDescent="0.25">
      <c r="C54" t="s">
        <v>1099</v>
      </c>
      <c r="E54">
        <v>26.150000000000002</v>
      </c>
      <c r="I54">
        <v>3819.8</v>
      </c>
      <c r="L54">
        <v>21</v>
      </c>
      <c r="Q54">
        <v>1187384</v>
      </c>
      <c r="R54">
        <v>700</v>
      </c>
      <c r="S54">
        <v>4497.2295757117108</v>
      </c>
    </row>
    <row r="55" spans="3:19" x14ac:dyDescent="0.25">
      <c r="C55">
        <v>4</v>
      </c>
      <c r="D55" t="s">
        <v>210</v>
      </c>
      <c r="E55">
        <v>5</v>
      </c>
      <c r="I55">
        <v>820</v>
      </c>
      <c r="J55">
        <v>46.5</v>
      </c>
      <c r="K55">
        <v>14</v>
      </c>
      <c r="Q55">
        <v>343481</v>
      </c>
      <c r="S55">
        <v>1445.9921798631476</v>
      </c>
    </row>
    <row r="56" spans="3:19" x14ac:dyDescent="0.25">
      <c r="C56">
        <v>4</v>
      </c>
      <c r="D56">
        <v>99</v>
      </c>
      <c r="E56">
        <v>1.2</v>
      </c>
      <c r="I56">
        <v>208</v>
      </c>
      <c r="Q56">
        <v>46482</v>
      </c>
      <c r="S56">
        <v>1445.9921798631476</v>
      </c>
    </row>
    <row r="57" spans="3:19" x14ac:dyDescent="0.25">
      <c r="C57">
        <v>4</v>
      </c>
      <c r="D57">
        <v>100</v>
      </c>
      <c r="E57">
        <v>0.6</v>
      </c>
      <c r="I57">
        <v>96</v>
      </c>
      <c r="Q57">
        <v>26172</v>
      </c>
    </row>
    <row r="58" spans="3:19" x14ac:dyDescent="0.25">
      <c r="C58">
        <v>4</v>
      </c>
      <c r="D58">
        <v>101</v>
      </c>
      <c r="E58">
        <v>3.2</v>
      </c>
      <c r="I58">
        <v>516</v>
      </c>
      <c r="J58">
        <v>46.5</v>
      </c>
      <c r="K58">
        <v>14</v>
      </c>
      <c r="Q58">
        <v>270827</v>
      </c>
    </row>
    <row r="59" spans="3:19" x14ac:dyDescent="0.25">
      <c r="C59">
        <v>4</v>
      </c>
      <c r="D59" t="s">
        <v>1094</v>
      </c>
      <c r="E59">
        <v>10.55</v>
      </c>
      <c r="I59">
        <v>1768.8</v>
      </c>
      <c r="L59">
        <v>22</v>
      </c>
      <c r="Q59">
        <v>478113</v>
      </c>
      <c r="S59">
        <v>1884.5707291818965</v>
      </c>
    </row>
    <row r="60" spans="3:19" x14ac:dyDescent="0.25">
      <c r="C60">
        <v>4</v>
      </c>
      <c r="D60">
        <v>526</v>
      </c>
      <c r="E60">
        <v>10.5</v>
      </c>
      <c r="I60">
        <v>1760</v>
      </c>
      <c r="Q60">
        <v>473564</v>
      </c>
      <c r="S60">
        <v>1884.5707291818965</v>
      </c>
    </row>
    <row r="61" spans="3:19" x14ac:dyDescent="0.25">
      <c r="C61">
        <v>4</v>
      </c>
      <c r="D61">
        <v>746</v>
      </c>
      <c r="E61">
        <v>0.05</v>
      </c>
      <c r="I61">
        <v>8.8000000000000007</v>
      </c>
      <c r="L61">
        <v>22</v>
      </c>
      <c r="Q61">
        <v>4549</v>
      </c>
    </row>
    <row r="62" spans="3:19" x14ac:dyDescent="0.25">
      <c r="C62">
        <v>4</v>
      </c>
      <c r="D62" t="s">
        <v>1095</v>
      </c>
      <c r="E62">
        <v>8.8000000000000007</v>
      </c>
      <c r="I62">
        <v>1024</v>
      </c>
      <c r="K62">
        <v>12</v>
      </c>
      <c r="Q62">
        <v>268852</v>
      </c>
      <c r="S62">
        <v>1166.6666666666667</v>
      </c>
    </row>
    <row r="63" spans="3:19" x14ac:dyDescent="0.25">
      <c r="C63">
        <v>4</v>
      </c>
      <c r="D63">
        <v>303</v>
      </c>
      <c r="S63">
        <v>1166.6666666666667</v>
      </c>
    </row>
    <row r="64" spans="3:19" x14ac:dyDescent="0.25">
      <c r="C64">
        <v>4</v>
      </c>
      <c r="D64">
        <v>304</v>
      </c>
      <c r="E64">
        <v>0.8</v>
      </c>
      <c r="I64">
        <v>136</v>
      </c>
      <c r="K64">
        <v>12</v>
      </c>
      <c r="Q64">
        <v>38614</v>
      </c>
    </row>
    <row r="65" spans="3:19" x14ac:dyDescent="0.25">
      <c r="C65">
        <v>4</v>
      </c>
      <c r="D65">
        <v>305</v>
      </c>
      <c r="E65">
        <v>1</v>
      </c>
      <c r="I65">
        <v>160</v>
      </c>
      <c r="Q65">
        <v>55428</v>
      </c>
    </row>
    <row r="66" spans="3:19" x14ac:dyDescent="0.25">
      <c r="C66">
        <v>4</v>
      </c>
      <c r="D66">
        <v>310</v>
      </c>
      <c r="E66">
        <v>1</v>
      </c>
      <c r="I66">
        <v>168</v>
      </c>
      <c r="Q66">
        <v>35436</v>
      </c>
    </row>
    <row r="67" spans="3:19" x14ac:dyDescent="0.25">
      <c r="C67">
        <v>4</v>
      </c>
      <c r="D67">
        <v>409</v>
      </c>
      <c r="E67">
        <v>5</v>
      </c>
      <c r="I67">
        <v>560</v>
      </c>
      <c r="Q67">
        <v>139374</v>
      </c>
    </row>
    <row r="68" spans="3:19" x14ac:dyDescent="0.25">
      <c r="C68">
        <v>4</v>
      </c>
      <c r="D68">
        <v>642</v>
      </c>
      <c r="E68">
        <v>1</v>
      </c>
    </row>
    <row r="69" spans="3:19" x14ac:dyDescent="0.25">
      <c r="C69">
        <v>4</v>
      </c>
      <c r="D69" t="s">
        <v>1096</v>
      </c>
      <c r="E69">
        <v>1.8</v>
      </c>
      <c r="I69">
        <v>278.39999999999998</v>
      </c>
      <c r="Q69">
        <v>56279</v>
      </c>
    </row>
    <row r="70" spans="3:19" x14ac:dyDescent="0.25">
      <c r="C70">
        <v>4</v>
      </c>
      <c r="D70">
        <v>30</v>
      </c>
      <c r="E70">
        <v>1.8</v>
      </c>
      <c r="I70">
        <v>278.39999999999998</v>
      </c>
      <c r="Q70">
        <v>56279</v>
      </c>
    </row>
    <row r="71" spans="3:19" x14ac:dyDescent="0.25">
      <c r="C71" t="s">
        <v>1100</v>
      </c>
      <c r="E71">
        <v>26.150000000000002</v>
      </c>
      <c r="I71">
        <v>3891.2000000000003</v>
      </c>
      <c r="J71">
        <v>46.5</v>
      </c>
      <c r="K71">
        <v>26</v>
      </c>
      <c r="L71">
        <v>22</v>
      </c>
      <c r="Q71">
        <v>1146725</v>
      </c>
      <c r="S71">
        <v>4497.2295757117108</v>
      </c>
    </row>
    <row r="72" spans="3:19" x14ac:dyDescent="0.25">
      <c r="C72">
        <v>5</v>
      </c>
      <c r="D72" t="s">
        <v>210</v>
      </c>
      <c r="E72">
        <v>5</v>
      </c>
      <c r="I72">
        <v>844</v>
      </c>
      <c r="J72">
        <v>5</v>
      </c>
      <c r="K72">
        <v>34</v>
      </c>
      <c r="Q72">
        <v>343946</v>
      </c>
      <c r="S72">
        <v>1445.9921798631476</v>
      </c>
    </row>
    <row r="73" spans="3:19" x14ac:dyDescent="0.25">
      <c r="C73">
        <v>5</v>
      </c>
      <c r="D73">
        <v>99</v>
      </c>
      <c r="E73">
        <v>1.2</v>
      </c>
      <c r="I73">
        <v>200</v>
      </c>
      <c r="Q73">
        <v>46482</v>
      </c>
      <c r="S73">
        <v>1445.9921798631476</v>
      </c>
    </row>
    <row r="74" spans="3:19" x14ac:dyDescent="0.25">
      <c r="C74">
        <v>5</v>
      </c>
      <c r="D74">
        <v>100</v>
      </c>
      <c r="E74">
        <v>0.6</v>
      </c>
      <c r="I74">
        <v>104</v>
      </c>
      <c r="Q74">
        <v>26172</v>
      </c>
    </row>
    <row r="75" spans="3:19" x14ac:dyDescent="0.25">
      <c r="C75">
        <v>5</v>
      </c>
      <c r="D75">
        <v>101</v>
      </c>
      <c r="E75">
        <v>3.2</v>
      </c>
      <c r="I75">
        <v>540</v>
      </c>
      <c r="J75">
        <v>5</v>
      </c>
      <c r="K75">
        <v>34</v>
      </c>
      <c r="Q75">
        <v>271292</v>
      </c>
    </row>
    <row r="76" spans="3:19" x14ac:dyDescent="0.25">
      <c r="C76">
        <v>5</v>
      </c>
      <c r="D76" t="s">
        <v>1094</v>
      </c>
      <c r="E76">
        <v>10.55</v>
      </c>
      <c r="I76">
        <v>1669.2</v>
      </c>
      <c r="L76">
        <v>26</v>
      </c>
      <c r="Q76">
        <v>487953</v>
      </c>
      <c r="R76">
        <v>5000</v>
      </c>
      <c r="S76">
        <v>1884.5707291818965</v>
      </c>
    </row>
    <row r="77" spans="3:19" x14ac:dyDescent="0.25">
      <c r="C77">
        <v>5</v>
      </c>
      <c r="D77">
        <v>526</v>
      </c>
      <c r="E77">
        <v>10.5</v>
      </c>
      <c r="I77">
        <v>1660.8</v>
      </c>
      <c r="Q77">
        <v>482804</v>
      </c>
      <c r="R77">
        <v>5000</v>
      </c>
      <c r="S77">
        <v>1884.5707291818965</v>
      </c>
    </row>
    <row r="78" spans="3:19" x14ac:dyDescent="0.25">
      <c r="C78">
        <v>5</v>
      </c>
      <c r="D78">
        <v>746</v>
      </c>
      <c r="E78">
        <v>0.05</v>
      </c>
      <c r="I78">
        <v>8.4</v>
      </c>
      <c r="L78">
        <v>26</v>
      </c>
      <c r="Q78">
        <v>5149</v>
      </c>
    </row>
    <row r="79" spans="3:19" x14ac:dyDescent="0.25">
      <c r="C79">
        <v>5</v>
      </c>
      <c r="D79" t="s">
        <v>1095</v>
      </c>
      <c r="E79">
        <v>8.8000000000000007</v>
      </c>
      <c r="I79">
        <v>1344</v>
      </c>
      <c r="K79">
        <v>16</v>
      </c>
      <c r="Q79">
        <v>327569</v>
      </c>
      <c r="S79">
        <v>1166.6666666666667</v>
      </c>
    </row>
    <row r="80" spans="3:19" x14ac:dyDescent="0.25">
      <c r="C80">
        <v>5</v>
      </c>
      <c r="D80">
        <v>303</v>
      </c>
      <c r="S80">
        <v>1166.6666666666667</v>
      </c>
    </row>
    <row r="81" spans="3:19" x14ac:dyDescent="0.25">
      <c r="C81">
        <v>5</v>
      </c>
      <c r="D81">
        <v>304</v>
      </c>
      <c r="E81">
        <v>0.8</v>
      </c>
      <c r="I81">
        <v>136</v>
      </c>
      <c r="K81">
        <v>16</v>
      </c>
      <c r="Q81">
        <v>39677</v>
      </c>
    </row>
    <row r="82" spans="3:19" x14ac:dyDescent="0.25">
      <c r="C82">
        <v>5</v>
      </c>
      <c r="D82">
        <v>305</v>
      </c>
      <c r="E82">
        <v>1</v>
      </c>
      <c r="I82">
        <v>168</v>
      </c>
      <c r="Q82">
        <v>59620</v>
      </c>
    </row>
    <row r="83" spans="3:19" x14ac:dyDescent="0.25">
      <c r="C83">
        <v>5</v>
      </c>
      <c r="D83">
        <v>310</v>
      </c>
      <c r="E83">
        <v>1</v>
      </c>
      <c r="I83">
        <v>168</v>
      </c>
      <c r="Q83">
        <v>40400</v>
      </c>
    </row>
    <row r="84" spans="3:19" x14ac:dyDescent="0.25">
      <c r="C84">
        <v>5</v>
      </c>
      <c r="D84">
        <v>409</v>
      </c>
      <c r="E84">
        <v>5</v>
      </c>
      <c r="I84">
        <v>832</v>
      </c>
      <c r="Q84">
        <v>182307</v>
      </c>
    </row>
    <row r="85" spans="3:19" x14ac:dyDescent="0.25">
      <c r="C85">
        <v>5</v>
      </c>
      <c r="D85">
        <v>642</v>
      </c>
      <c r="E85">
        <v>1</v>
      </c>
      <c r="I85">
        <v>40</v>
      </c>
      <c r="Q85">
        <v>5565</v>
      </c>
    </row>
    <row r="86" spans="3:19" x14ac:dyDescent="0.25">
      <c r="C86">
        <v>5</v>
      </c>
      <c r="D86" t="s">
        <v>1096</v>
      </c>
      <c r="E86">
        <v>1.8</v>
      </c>
      <c r="I86">
        <v>298.39999999999998</v>
      </c>
      <c r="Q86">
        <v>55943</v>
      </c>
    </row>
    <row r="87" spans="3:19" x14ac:dyDescent="0.25">
      <c r="C87">
        <v>5</v>
      </c>
      <c r="D87">
        <v>30</v>
      </c>
      <c r="E87">
        <v>1.8</v>
      </c>
      <c r="I87">
        <v>298.39999999999998</v>
      </c>
      <c r="Q87">
        <v>55943</v>
      </c>
    </row>
    <row r="88" spans="3:19" x14ac:dyDescent="0.25">
      <c r="C88" t="s">
        <v>1101</v>
      </c>
      <c r="E88">
        <v>26.150000000000002</v>
      </c>
      <c r="I88">
        <v>4155.6000000000004</v>
      </c>
      <c r="J88">
        <v>5</v>
      </c>
      <c r="K88">
        <v>50</v>
      </c>
      <c r="L88">
        <v>26</v>
      </c>
      <c r="Q88">
        <v>1215411</v>
      </c>
      <c r="R88">
        <v>5000</v>
      </c>
      <c r="S88">
        <v>4497.2295757117108</v>
      </c>
    </row>
    <row r="89" spans="3:19" x14ac:dyDescent="0.25">
      <c r="C89">
        <v>6</v>
      </c>
      <c r="D89" t="s">
        <v>210</v>
      </c>
      <c r="E89">
        <v>5</v>
      </c>
      <c r="I89">
        <v>872</v>
      </c>
      <c r="K89">
        <v>30</v>
      </c>
      <c r="Q89">
        <v>343461</v>
      </c>
      <c r="S89">
        <v>1445.9921798631476</v>
      </c>
    </row>
    <row r="90" spans="3:19" x14ac:dyDescent="0.25">
      <c r="C90">
        <v>6</v>
      </c>
      <c r="D90">
        <v>99</v>
      </c>
      <c r="E90">
        <v>1.2</v>
      </c>
      <c r="I90">
        <v>208</v>
      </c>
      <c r="Q90">
        <v>46631</v>
      </c>
      <c r="S90">
        <v>1445.9921798631476</v>
      </c>
    </row>
    <row r="91" spans="3:19" x14ac:dyDescent="0.25">
      <c r="C91">
        <v>6</v>
      </c>
      <c r="D91">
        <v>100</v>
      </c>
      <c r="E91">
        <v>0.6</v>
      </c>
      <c r="I91">
        <v>112</v>
      </c>
      <c r="Q91">
        <v>26172</v>
      </c>
    </row>
    <row r="92" spans="3:19" x14ac:dyDescent="0.25">
      <c r="C92">
        <v>6</v>
      </c>
      <c r="D92">
        <v>101</v>
      </c>
      <c r="E92">
        <v>3.2</v>
      </c>
      <c r="I92">
        <v>552</v>
      </c>
      <c r="K92">
        <v>30</v>
      </c>
      <c r="Q92">
        <v>270658</v>
      </c>
    </row>
    <row r="93" spans="3:19" x14ac:dyDescent="0.25">
      <c r="C93">
        <v>6</v>
      </c>
      <c r="D93" t="s">
        <v>1094</v>
      </c>
      <c r="E93">
        <v>10.55</v>
      </c>
      <c r="I93">
        <v>1623.2</v>
      </c>
      <c r="L93">
        <v>70</v>
      </c>
      <c r="Q93">
        <v>479645</v>
      </c>
      <c r="S93">
        <v>1884.5707291818965</v>
      </c>
    </row>
    <row r="94" spans="3:19" x14ac:dyDescent="0.25">
      <c r="C94">
        <v>6</v>
      </c>
      <c r="D94">
        <v>526</v>
      </c>
      <c r="E94">
        <v>10.5</v>
      </c>
      <c r="I94">
        <v>1614.4</v>
      </c>
      <c r="Q94">
        <v>464396</v>
      </c>
      <c r="S94">
        <v>1884.5707291818965</v>
      </c>
    </row>
    <row r="95" spans="3:19" x14ac:dyDescent="0.25">
      <c r="C95">
        <v>6</v>
      </c>
      <c r="D95">
        <v>746</v>
      </c>
      <c r="E95">
        <v>0.05</v>
      </c>
      <c r="I95">
        <v>8.8000000000000007</v>
      </c>
      <c r="L95">
        <v>70</v>
      </c>
      <c r="Q95">
        <v>15249</v>
      </c>
    </row>
    <row r="96" spans="3:19" x14ac:dyDescent="0.25">
      <c r="C96">
        <v>6</v>
      </c>
      <c r="D96" t="s">
        <v>1095</v>
      </c>
      <c r="E96">
        <v>8.8000000000000007</v>
      </c>
      <c r="I96">
        <v>1428</v>
      </c>
      <c r="K96">
        <v>15</v>
      </c>
      <c r="Q96">
        <v>347234</v>
      </c>
      <c r="S96">
        <v>1166.6666666666667</v>
      </c>
    </row>
    <row r="97" spans="3:19" x14ac:dyDescent="0.25">
      <c r="C97">
        <v>6</v>
      </c>
      <c r="D97">
        <v>303</v>
      </c>
      <c r="S97">
        <v>1166.6666666666667</v>
      </c>
    </row>
    <row r="98" spans="3:19" x14ac:dyDescent="0.25">
      <c r="C98">
        <v>6</v>
      </c>
      <c r="D98">
        <v>304</v>
      </c>
      <c r="E98">
        <v>0.8</v>
      </c>
      <c r="I98">
        <v>120</v>
      </c>
      <c r="K98">
        <v>15</v>
      </c>
      <c r="Q98">
        <v>39494</v>
      </c>
    </row>
    <row r="99" spans="3:19" x14ac:dyDescent="0.25">
      <c r="C99">
        <v>6</v>
      </c>
      <c r="D99">
        <v>305</v>
      </c>
      <c r="E99">
        <v>1</v>
      </c>
      <c r="I99">
        <v>176</v>
      </c>
      <c r="Q99">
        <v>59620</v>
      </c>
    </row>
    <row r="100" spans="3:19" x14ac:dyDescent="0.25">
      <c r="C100">
        <v>6</v>
      </c>
      <c r="D100">
        <v>310</v>
      </c>
      <c r="E100">
        <v>1</v>
      </c>
      <c r="I100">
        <v>144</v>
      </c>
      <c r="Q100">
        <v>40898</v>
      </c>
    </row>
    <row r="101" spans="3:19" x14ac:dyDescent="0.25">
      <c r="C101">
        <v>6</v>
      </c>
      <c r="D101">
        <v>409</v>
      </c>
      <c r="E101">
        <v>5</v>
      </c>
      <c r="I101">
        <v>824</v>
      </c>
      <c r="Q101">
        <v>183740</v>
      </c>
    </row>
    <row r="102" spans="3:19" x14ac:dyDescent="0.25">
      <c r="C102">
        <v>6</v>
      </c>
      <c r="D102">
        <v>642</v>
      </c>
      <c r="E102">
        <v>1</v>
      </c>
      <c r="I102">
        <v>164</v>
      </c>
      <c r="Q102">
        <v>23482</v>
      </c>
    </row>
    <row r="103" spans="3:19" x14ac:dyDescent="0.25">
      <c r="C103">
        <v>6</v>
      </c>
      <c r="D103" t="s">
        <v>1096</v>
      </c>
      <c r="E103">
        <v>1.8</v>
      </c>
      <c r="I103">
        <v>282.39999999999998</v>
      </c>
      <c r="Q103">
        <v>56287</v>
      </c>
    </row>
    <row r="104" spans="3:19" x14ac:dyDescent="0.25">
      <c r="C104">
        <v>6</v>
      </c>
      <c r="D104">
        <v>30</v>
      </c>
      <c r="E104">
        <v>1.8</v>
      </c>
      <c r="I104">
        <v>282.39999999999998</v>
      </c>
      <c r="Q104">
        <v>56287</v>
      </c>
    </row>
    <row r="105" spans="3:19" x14ac:dyDescent="0.25">
      <c r="C105" t="s">
        <v>1102</v>
      </c>
      <c r="E105">
        <v>26.150000000000002</v>
      </c>
      <c r="I105">
        <v>4205.6000000000004</v>
      </c>
      <c r="K105">
        <v>45</v>
      </c>
      <c r="L105">
        <v>70</v>
      </c>
      <c r="Q105">
        <v>1226627</v>
      </c>
      <c r="S105">
        <v>4497.2295757117108</v>
      </c>
    </row>
    <row r="106" spans="3:19" x14ac:dyDescent="0.25">
      <c r="C106">
        <v>7</v>
      </c>
      <c r="D106" t="s">
        <v>210</v>
      </c>
      <c r="E106">
        <v>5</v>
      </c>
      <c r="I106">
        <v>740</v>
      </c>
      <c r="J106">
        <v>50</v>
      </c>
      <c r="K106">
        <v>32</v>
      </c>
      <c r="O106">
        <v>412939</v>
      </c>
      <c r="P106">
        <v>412939</v>
      </c>
      <c r="Q106">
        <v>808977</v>
      </c>
      <c r="S106">
        <v>1445.9921798631476</v>
      </c>
    </row>
    <row r="107" spans="3:19" x14ac:dyDescent="0.25">
      <c r="C107">
        <v>7</v>
      </c>
      <c r="D107">
        <v>99</v>
      </c>
      <c r="E107">
        <v>1.2</v>
      </c>
      <c r="I107">
        <v>168</v>
      </c>
      <c r="O107">
        <v>12377</v>
      </c>
      <c r="P107">
        <v>12377</v>
      </c>
      <c r="Q107">
        <v>59193</v>
      </c>
      <c r="S107">
        <v>1445.9921798631476</v>
      </c>
    </row>
    <row r="108" spans="3:19" x14ac:dyDescent="0.25">
      <c r="C108">
        <v>7</v>
      </c>
      <c r="D108">
        <v>100</v>
      </c>
      <c r="E108">
        <v>0.6</v>
      </c>
      <c r="I108">
        <v>88</v>
      </c>
      <c r="O108">
        <v>13443</v>
      </c>
      <c r="P108">
        <v>13443</v>
      </c>
      <c r="Q108">
        <v>39615</v>
      </c>
    </row>
    <row r="109" spans="3:19" x14ac:dyDescent="0.25">
      <c r="C109">
        <v>7</v>
      </c>
      <c r="D109">
        <v>101</v>
      </c>
      <c r="E109">
        <v>3.2</v>
      </c>
      <c r="I109">
        <v>484</v>
      </c>
      <c r="J109">
        <v>50</v>
      </c>
      <c r="K109">
        <v>32</v>
      </c>
      <c r="O109">
        <v>387119</v>
      </c>
      <c r="P109">
        <v>387119</v>
      </c>
      <c r="Q109">
        <v>710169</v>
      </c>
    </row>
    <row r="110" spans="3:19" x14ac:dyDescent="0.25">
      <c r="C110">
        <v>7</v>
      </c>
      <c r="D110" t="s">
        <v>1094</v>
      </c>
      <c r="E110">
        <v>10.55</v>
      </c>
      <c r="I110">
        <v>1436.4</v>
      </c>
      <c r="L110">
        <v>96</v>
      </c>
      <c r="O110">
        <v>248130</v>
      </c>
      <c r="P110">
        <v>248130</v>
      </c>
      <c r="Q110">
        <v>731468</v>
      </c>
      <c r="S110">
        <v>1884.5707291818965</v>
      </c>
    </row>
    <row r="111" spans="3:19" x14ac:dyDescent="0.25">
      <c r="C111">
        <v>7</v>
      </c>
      <c r="D111">
        <v>526</v>
      </c>
      <c r="E111">
        <v>10.5</v>
      </c>
      <c r="I111">
        <v>1428</v>
      </c>
      <c r="O111">
        <v>245216</v>
      </c>
      <c r="P111">
        <v>245216</v>
      </c>
      <c r="Q111">
        <v>708098</v>
      </c>
      <c r="S111">
        <v>1884.5707291818965</v>
      </c>
    </row>
    <row r="112" spans="3:19" x14ac:dyDescent="0.25">
      <c r="C112">
        <v>7</v>
      </c>
      <c r="D112">
        <v>746</v>
      </c>
      <c r="E112">
        <v>0.05</v>
      </c>
      <c r="I112">
        <v>8.4</v>
      </c>
      <c r="L112">
        <v>96</v>
      </c>
      <c r="O112">
        <v>2914</v>
      </c>
      <c r="P112">
        <v>2914</v>
      </c>
      <c r="Q112">
        <v>23370</v>
      </c>
    </row>
    <row r="113" spans="3:19" x14ac:dyDescent="0.25">
      <c r="C113">
        <v>7</v>
      </c>
      <c r="D113" t="s">
        <v>1095</v>
      </c>
      <c r="E113">
        <v>8.8000000000000007</v>
      </c>
      <c r="I113">
        <v>1064</v>
      </c>
      <c r="O113">
        <v>127875</v>
      </c>
      <c r="P113">
        <v>127875</v>
      </c>
      <c r="Q113">
        <v>481652</v>
      </c>
      <c r="S113">
        <v>1166.6666666666667</v>
      </c>
    </row>
    <row r="114" spans="3:19" x14ac:dyDescent="0.25">
      <c r="C114">
        <v>7</v>
      </c>
      <c r="D114">
        <v>303</v>
      </c>
      <c r="S114">
        <v>1166.6666666666667</v>
      </c>
    </row>
    <row r="115" spans="3:19" x14ac:dyDescent="0.25">
      <c r="C115">
        <v>7</v>
      </c>
      <c r="D115">
        <v>304</v>
      </c>
      <c r="E115">
        <v>0.8</v>
      </c>
      <c r="I115">
        <v>116</v>
      </c>
      <c r="O115">
        <v>11320</v>
      </c>
      <c r="P115">
        <v>11320</v>
      </c>
      <c r="Q115">
        <v>47633</v>
      </c>
    </row>
    <row r="116" spans="3:19" x14ac:dyDescent="0.25">
      <c r="C116">
        <v>7</v>
      </c>
      <c r="D116">
        <v>305</v>
      </c>
      <c r="E116">
        <v>1</v>
      </c>
      <c r="I116">
        <v>144</v>
      </c>
      <c r="O116">
        <v>31034</v>
      </c>
      <c r="P116">
        <v>31034</v>
      </c>
      <c r="Q116">
        <v>91598</v>
      </c>
    </row>
    <row r="117" spans="3:19" x14ac:dyDescent="0.25">
      <c r="C117">
        <v>7</v>
      </c>
      <c r="D117">
        <v>310</v>
      </c>
      <c r="E117">
        <v>1</v>
      </c>
      <c r="I117">
        <v>136</v>
      </c>
      <c r="O117">
        <v>13522</v>
      </c>
      <c r="P117">
        <v>13522</v>
      </c>
      <c r="Q117">
        <v>54783</v>
      </c>
    </row>
    <row r="118" spans="3:19" x14ac:dyDescent="0.25">
      <c r="C118">
        <v>7</v>
      </c>
      <c r="D118">
        <v>409</v>
      </c>
      <c r="E118">
        <v>5</v>
      </c>
      <c r="I118">
        <v>548</v>
      </c>
      <c r="O118">
        <v>64280</v>
      </c>
      <c r="P118">
        <v>64280</v>
      </c>
      <c r="Q118">
        <v>256100</v>
      </c>
    </row>
    <row r="119" spans="3:19" x14ac:dyDescent="0.25">
      <c r="C119">
        <v>7</v>
      </c>
      <c r="D119">
        <v>642</v>
      </c>
      <c r="E119">
        <v>1</v>
      </c>
      <c r="I119">
        <v>120</v>
      </c>
      <c r="O119">
        <v>7719</v>
      </c>
      <c r="P119">
        <v>7719</v>
      </c>
      <c r="Q119">
        <v>31538</v>
      </c>
    </row>
    <row r="120" spans="3:19" x14ac:dyDescent="0.25">
      <c r="C120">
        <v>7</v>
      </c>
      <c r="D120" t="s">
        <v>1096</v>
      </c>
      <c r="E120">
        <v>1.8</v>
      </c>
      <c r="I120">
        <v>287.2</v>
      </c>
      <c r="O120">
        <v>15039</v>
      </c>
      <c r="P120">
        <v>15039</v>
      </c>
      <c r="Q120">
        <v>72175</v>
      </c>
    </row>
    <row r="121" spans="3:19" x14ac:dyDescent="0.25">
      <c r="C121">
        <v>7</v>
      </c>
      <c r="D121">
        <v>30</v>
      </c>
      <c r="E121">
        <v>1.8</v>
      </c>
      <c r="I121">
        <v>287.2</v>
      </c>
      <c r="O121">
        <v>15039</v>
      </c>
      <c r="P121">
        <v>15039</v>
      </c>
      <c r="Q121">
        <v>72175</v>
      </c>
    </row>
    <row r="122" spans="3:19" x14ac:dyDescent="0.25">
      <c r="C122" t="s">
        <v>1103</v>
      </c>
      <c r="E122">
        <v>26.150000000000002</v>
      </c>
      <c r="I122">
        <v>3527.6</v>
      </c>
      <c r="J122">
        <v>50</v>
      </c>
      <c r="K122">
        <v>32</v>
      </c>
      <c r="L122">
        <v>96</v>
      </c>
      <c r="O122">
        <v>803983</v>
      </c>
      <c r="P122">
        <v>803983</v>
      </c>
      <c r="Q122">
        <v>2094272</v>
      </c>
      <c r="S122">
        <v>4497.2295757117108</v>
      </c>
    </row>
    <row r="123" spans="3:19" x14ac:dyDescent="0.25">
      <c r="C123">
        <v>8</v>
      </c>
      <c r="D123" t="s">
        <v>210</v>
      </c>
      <c r="E123">
        <v>6</v>
      </c>
      <c r="I123">
        <v>712</v>
      </c>
      <c r="K123">
        <v>6</v>
      </c>
      <c r="Q123">
        <v>333911</v>
      </c>
      <c r="S123">
        <v>1445.9921798631476</v>
      </c>
    </row>
    <row r="124" spans="3:19" x14ac:dyDescent="0.25">
      <c r="C124">
        <v>8</v>
      </c>
      <c r="D124">
        <v>99</v>
      </c>
      <c r="E124">
        <v>2.2000000000000002</v>
      </c>
      <c r="I124">
        <v>296</v>
      </c>
      <c r="Q124">
        <v>81237</v>
      </c>
      <c r="S124">
        <v>1445.9921798631476</v>
      </c>
    </row>
    <row r="125" spans="3:19" x14ac:dyDescent="0.25">
      <c r="C125">
        <v>8</v>
      </c>
      <c r="D125">
        <v>100</v>
      </c>
      <c r="E125">
        <v>0.6</v>
      </c>
      <c r="I125">
        <v>56</v>
      </c>
      <c r="Q125">
        <v>26540</v>
      </c>
    </row>
    <row r="126" spans="3:19" x14ac:dyDescent="0.25">
      <c r="C126">
        <v>8</v>
      </c>
      <c r="D126">
        <v>101</v>
      </c>
      <c r="E126">
        <v>3.2</v>
      </c>
      <c r="I126">
        <v>360</v>
      </c>
      <c r="K126">
        <v>6</v>
      </c>
      <c r="Q126">
        <v>226134</v>
      </c>
    </row>
    <row r="127" spans="3:19" x14ac:dyDescent="0.25">
      <c r="C127">
        <v>8</v>
      </c>
      <c r="D127" t="s">
        <v>1094</v>
      </c>
      <c r="E127">
        <v>10.6</v>
      </c>
      <c r="I127">
        <v>1192.75</v>
      </c>
      <c r="K127">
        <v>95.25</v>
      </c>
      <c r="Q127">
        <v>492757</v>
      </c>
      <c r="R127">
        <v>14400</v>
      </c>
      <c r="S127">
        <v>1884.5707291818965</v>
      </c>
    </row>
    <row r="128" spans="3:19" x14ac:dyDescent="0.25">
      <c r="C128">
        <v>8</v>
      </c>
      <c r="D128">
        <v>526</v>
      </c>
      <c r="E128">
        <v>10.5</v>
      </c>
      <c r="I128">
        <v>1177.5999999999999</v>
      </c>
      <c r="Q128">
        <v>458966</v>
      </c>
      <c r="R128">
        <v>14400</v>
      </c>
      <c r="S128">
        <v>1884.5707291818965</v>
      </c>
    </row>
    <row r="129" spans="3:19" x14ac:dyDescent="0.25">
      <c r="C129">
        <v>8</v>
      </c>
      <c r="D129">
        <v>746</v>
      </c>
      <c r="E129">
        <v>0.1</v>
      </c>
      <c r="I129">
        <v>15.15</v>
      </c>
      <c r="K129">
        <v>95.25</v>
      </c>
      <c r="Q129">
        <v>33791</v>
      </c>
    </row>
    <row r="130" spans="3:19" x14ac:dyDescent="0.25">
      <c r="C130">
        <v>8</v>
      </c>
      <c r="D130" t="s">
        <v>1095</v>
      </c>
      <c r="E130">
        <v>8.8000000000000007</v>
      </c>
      <c r="I130">
        <v>1020</v>
      </c>
      <c r="O130">
        <v>12500</v>
      </c>
      <c r="P130">
        <v>12500</v>
      </c>
      <c r="Q130">
        <v>342595</v>
      </c>
      <c r="S130">
        <v>1166.6666666666667</v>
      </c>
    </row>
    <row r="131" spans="3:19" x14ac:dyDescent="0.25">
      <c r="C131">
        <v>8</v>
      </c>
      <c r="D131">
        <v>303</v>
      </c>
      <c r="S131">
        <v>1166.6666666666667</v>
      </c>
    </row>
    <row r="132" spans="3:19" x14ac:dyDescent="0.25">
      <c r="C132">
        <v>8</v>
      </c>
      <c r="D132">
        <v>304</v>
      </c>
      <c r="E132">
        <v>0.8</v>
      </c>
      <c r="I132">
        <v>92</v>
      </c>
      <c r="Q132">
        <v>34987</v>
      </c>
    </row>
    <row r="133" spans="3:19" x14ac:dyDescent="0.25">
      <c r="C133">
        <v>8</v>
      </c>
      <c r="D133">
        <v>305</v>
      </c>
      <c r="E133">
        <v>1</v>
      </c>
      <c r="I133">
        <v>120</v>
      </c>
      <c r="Q133">
        <v>59271</v>
      </c>
    </row>
    <row r="134" spans="3:19" x14ac:dyDescent="0.25">
      <c r="C134">
        <v>8</v>
      </c>
      <c r="D134">
        <v>310</v>
      </c>
      <c r="E134">
        <v>1</v>
      </c>
      <c r="I134">
        <v>152</v>
      </c>
      <c r="Q134">
        <v>40353</v>
      </c>
    </row>
    <row r="135" spans="3:19" x14ac:dyDescent="0.25">
      <c r="C135">
        <v>8</v>
      </c>
      <c r="D135">
        <v>409</v>
      </c>
      <c r="E135">
        <v>5</v>
      </c>
      <c r="I135">
        <v>552</v>
      </c>
      <c r="O135">
        <v>12500</v>
      </c>
      <c r="P135">
        <v>12500</v>
      </c>
      <c r="Q135">
        <v>184938</v>
      </c>
    </row>
    <row r="136" spans="3:19" x14ac:dyDescent="0.25">
      <c r="C136">
        <v>8</v>
      </c>
      <c r="D136">
        <v>642</v>
      </c>
      <c r="E136">
        <v>1</v>
      </c>
      <c r="I136">
        <v>104</v>
      </c>
      <c r="Q136">
        <v>23046</v>
      </c>
    </row>
    <row r="137" spans="3:19" x14ac:dyDescent="0.25">
      <c r="C137">
        <v>8</v>
      </c>
      <c r="D137" t="s">
        <v>1096</v>
      </c>
      <c r="E137">
        <v>1.8</v>
      </c>
      <c r="I137">
        <v>209.6</v>
      </c>
      <c r="Q137">
        <v>56017</v>
      </c>
    </row>
    <row r="138" spans="3:19" x14ac:dyDescent="0.25">
      <c r="C138">
        <v>8</v>
      </c>
      <c r="D138">
        <v>30</v>
      </c>
      <c r="E138">
        <v>1.8</v>
      </c>
      <c r="I138">
        <v>209.6</v>
      </c>
      <c r="Q138">
        <v>56017</v>
      </c>
    </row>
    <row r="139" spans="3:19" x14ac:dyDescent="0.25">
      <c r="C139" t="s">
        <v>1104</v>
      </c>
      <c r="E139">
        <v>27.200000000000003</v>
      </c>
      <c r="I139">
        <v>3134.35</v>
      </c>
      <c r="K139">
        <v>101.25</v>
      </c>
      <c r="O139">
        <v>12500</v>
      </c>
      <c r="P139">
        <v>12500</v>
      </c>
      <c r="Q139">
        <v>1225280</v>
      </c>
      <c r="R139">
        <v>14400</v>
      </c>
      <c r="S139">
        <v>4497.2295757117108</v>
      </c>
    </row>
    <row r="140" spans="3:19" x14ac:dyDescent="0.25">
      <c r="C140">
        <v>9</v>
      </c>
      <c r="D140" t="s">
        <v>210</v>
      </c>
      <c r="E140">
        <v>6</v>
      </c>
      <c r="I140">
        <v>938</v>
      </c>
      <c r="J140">
        <v>10</v>
      </c>
      <c r="K140">
        <v>10</v>
      </c>
      <c r="Q140">
        <v>367645</v>
      </c>
      <c r="S140">
        <v>1445.9921798631476</v>
      </c>
    </row>
    <row r="141" spans="3:19" x14ac:dyDescent="0.25">
      <c r="C141">
        <v>9</v>
      </c>
      <c r="D141">
        <v>99</v>
      </c>
      <c r="E141">
        <v>2.2000000000000002</v>
      </c>
      <c r="I141">
        <v>360</v>
      </c>
      <c r="Q141">
        <v>82566</v>
      </c>
      <c r="S141">
        <v>1445.9921798631476</v>
      </c>
    </row>
    <row r="142" spans="3:19" x14ac:dyDescent="0.25">
      <c r="C142">
        <v>9</v>
      </c>
      <c r="D142">
        <v>100</v>
      </c>
      <c r="E142">
        <v>0.6</v>
      </c>
      <c r="I142">
        <v>80</v>
      </c>
      <c r="Q142">
        <v>26699</v>
      </c>
    </row>
    <row r="143" spans="3:19" x14ac:dyDescent="0.25">
      <c r="C143">
        <v>9</v>
      </c>
      <c r="D143">
        <v>101</v>
      </c>
      <c r="E143">
        <v>3.2</v>
      </c>
      <c r="I143">
        <v>498</v>
      </c>
      <c r="J143">
        <v>10</v>
      </c>
      <c r="K143">
        <v>10</v>
      </c>
      <c r="Q143">
        <v>258380</v>
      </c>
    </row>
    <row r="144" spans="3:19" x14ac:dyDescent="0.25">
      <c r="C144">
        <v>9</v>
      </c>
      <c r="D144" t="s">
        <v>1094</v>
      </c>
      <c r="E144">
        <v>11.1</v>
      </c>
      <c r="I144">
        <v>1411.25</v>
      </c>
      <c r="Q144">
        <v>446265</v>
      </c>
      <c r="R144">
        <v>16300</v>
      </c>
      <c r="S144">
        <v>1884.5707291818965</v>
      </c>
    </row>
    <row r="145" spans="3:19" x14ac:dyDescent="0.25">
      <c r="C145">
        <v>9</v>
      </c>
      <c r="D145">
        <v>526</v>
      </c>
      <c r="E145">
        <v>11</v>
      </c>
      <c r="I145">
        <v>1395.2</v>
      </c>
      <c r="Q145">
        <v>442244</v>
      </c>
      <c r="R145">
        <v>16300</v>
      </c>
      <c r="S145">
        <v>1884.5707291818965</v>
      </c>
    </row>
    <row r="146" spans="3:19" x14ac:dyDescent="0.25">
      <c r="C146">
        <v>9</v>
      </c>
      <c r="D146">
        <v>746</v>
      </c>
      <c r="E146">
        <v>0.1</v>
      </c>
      <c r="I146">
        <v>16.05</v>
      </c>
      <c r="Q146">
        <v>4021</v>
      </c>
    </row>
    <row r="147" spans="3:19" x14ac:dyDescent="0.25">
      <c r="C147">
        <v>9</v>
      </c>
      <c r="D147" t="s">
        <v>1095</v>
      </c>
      <c r="E147">
        <v>8.8000000000000007</v>
      </c>
      <c r="I147">
        <v>1400</v>
      </c>
      <c r="K147">
        <v>13</v>
      </c>
      <c r="Q147">
        <v>342346</v>
      </c>
      <c r="S147">
        <v>1166.6666666666667</v>
      </c>
    </row>
    <row r="148" spans="3:19" x14ac:dyDescent="0.25">
      <c r="C148">
        <v>9</v>
      </c>
      <c r="D148">
        <v>303</v>
      </c>
      <c r="S148">
        <v>1166.6666666666667</v>
      </c>
    </row>
    <row r="149" spans="3:19" x14ac:dyDescent="0.25">
      <c r="C149">
        <v>9</v>
      </c>
      <c r="D149">
        <v>304</v>
      </c>
      <c r="E149">
        <v>0.8</v>
      </c>
      <c r="I149">
        <v>140</v>
      </c>
      <c r="K149">
        <v>13</v>
      </c>
      <c r="Q149">
        <v>38797</v>
      </c>
    </row>
    <row r="150" spans="3:19" x14ac:dyDescent="0.25">
      <c r="C150">
        <v>9</v>
      </c>
      <c r="D150">
        <v>305</v>
      </c>
      <c r="E150">
        <v>1</v>
      </c>
      <c r="I150">
        <v>176</v>
      </c>
      <c r="Q150">
        <v>59620</v>
      </c>
    </row>
    <row r="151" spans="3:19" x14ac:dyDescent="0.25">
      <c r="C151">
        <v>9</v>
      </c>
      <c r="D151">
        <v>310</v>
      </c>
      <c r="E151">
        <v>1</v>
      </c>
      <c r="I151">
        <v>128</v>
      </c>
      <c r="Q151">
        <v>40783</v>
      </c>
    </row>
    <row r="152" spans="3:19" x14ac:dyDescent="0.25">
      <c r="C152">
        <v>9</v>
      </c>
      <c r="D152">
        <v>409</v>
      </c>
      <c r="E152">
        <v>5</v>
      </c>
      <c r="I152">
        <v>828</v>
      </c>
      <c r="Q152">
        <v>185077</v>
      </c>
    </row>
    <row r="153" spans="3:19" x14ac:dyDescent="0.25">
      <c r="C153">
        <v>9</v>
      </c>
      <c r="D153">
        <v>642</v>
      </c>
      <c r="E153">
        <v>1</v>
      </c>
      <c r="I153">
        <v>128</v>
      </c>
      <c r="Q153">
        <v>18069</v>
      </c>
    </row>
    <row r="154" spans="3:19" x14ac:dyDescent="0.25">
      <c r="C154">
        <v>9</v>
      </c>
      <c r="D154" t="s">
        <v>1096</v>
      </c>
      <c r="E154">
        <v>1.8</v>
      </c>
      <c r="I154">
        <v>284.8</v>
      </c>
      <c r="Q154">
        <v>56640</v>
      </c>
    </row>
    <row r="155" spans="3:19" x14ac:dyDescent="0.25">
      <c r="C155">
        <v>9</v>
      </c>
      <c r="D155">
        <v>30</v>
      </c>
      <c r="E155">
        <v>1.8</v>
      </c>
      <c r="I155">
        <v>284.8</v>
      </c>
      <c r="Q155">
        <v>56640</v>
      </c>
    </row>
    <row r="156" spans="3:19" x14ac:dyDescent="0.25">
      <c r="C156" t="s">
        <v>1105</v>
      </c>
      <c r="E156">
        <v>27.700000000000003</v>
      </c>
      <c r="I156">
        <v>4034.05</v>
      </c>
      <c r="J156">
        <v>10</v>
      </c>
      <c r="K156">
        <v>23</v>
      </c>
      <c r="Q156">
        <v>1212896</v>
      </c>
      <c r="R156">
        <v>16300</v>
      </c>
      <c r="S156">
        <v>4497.2295757117108</v>
      </c>
    </row>
    <row r="157" spans="3:19" x14ac:dyDescent="0.25">
      <c r="C157">
        <v>10</v>
      </c>
      <c r="D157" t="s">
        <v>210</v>
      </c>
      <c r="E157">
        <v>6.1</v>
      </c>
      <c r="I157">
        <v>998</v>
      </c>
      <c r="J157">
        <v>10</v>
      </c>
      <c r="K157">
        <v>48</v>
      </c>
      <c r="L157">
        <v>7</v>
      </c>
      <c r="Q157">
        <v>693995</v>
      </c>
      <c r="S157">
        <v>1445.9921798631476</v>
      </c>
    </row>
    <row r="158" spans="3:19" x14ac:dyDescent="0.25">
      <c r="C158">
        <v>10</v>
      </c>
      <c r="D158">
        <v>99</v>
      </c>
      <c r="E158">
        <v>2</v>
      </c>
      <c r="I158">
        <v>344</v>
      </c>
      <c r="L158">
        <v>7</v>
      </c>
      <c r="Q158">
        <v>156893</v>
      </c>
      <c r="S158">
        <v>1445.9921798631476</v>
      </c>
    </row>
    <row r="159" spans="3:19" x14ac:dyDescent="0.25">
      <c r="C159">
        <v>10</v>
      </c>
      <c r="D159">
        <v>100</v>
      </c>
      <c r="E159">
        <v>0.8</v>
      </c>
      <c r="I159">
        <v>136</v>
      </c>
      <c r="Q159">
        <v>72398</v>
      </c>
    </row>
    <row r="160" spans="3:19" x14ac:dyDescent="0.25">
      <c r="C160">
        <v>10</v>
      </c>
      <c r="D160">
        <v>101</v>
      </c>
      <c r="E160">
        <v>3.3</v>
      </c>
      <c r="I160">
        <v>518</v>
      </c>
      <c r="J160">
        <v>10</v>
      </c>
      <c r="K160">
        <v>48</v>
      </c>
      <c r="Q160">
        <v>464704</v>
      </c>
    </row>
    <row r="161" spans="3:19" x14ac:dyDescent="0.25">
      <c r="C161">
        <v>10</v>
      </c>
      <c r="D161" t="s">
        <v>1094</v>
      </c>
      <c r="E161">
        <v>11.1</v>
      </c>
      <c r="I161">
        <v>1615.2</v>
      </c>
      <c r="K161">
        <v>167.5</v>
      </c>
      <c r="L161">
        <v>1</v>
      </c>
      <c r="Q161">
        <v>1207291</v>
      </c>
      <c r="R161">
        <v>10700</v>
      </c>
      <c r="S161">
        <v>1884.5707291818965</v>
      </c>
    </row>
    <row r="162" spans="3:19" x14ac:dyDescent="0.25">
      <c r="C162">
        <v>10</v>
      </c>
      <c r="D162">
        <v>526</v>
      </c>
      <c r="E162">
        <v>11</v>
      </c>
      <c r="I162">
        <v>1599.2</v>
      </c>
      <c r="Q162">
        <v>1132354</v>
      </c>
      <c r="R162">
        <v>10700</v>
      </c>
      <c r="S162">
        <v>1884.5707291818965</v>
      </c>
    </row>
    <row r="163" spans="3:19" x14ac:dyDescent="0.25">
      <c r="C163">
        <v>10</v>
      </c>
      <c r="D163">
        <v>746</v>
      </c>
      <c r="E163">
        <v>0.1</v>
      </c>
      <c r="I163">
        <v>16</v>
      </c>
      <c r="K163">
        <v>167.5</v>
      </c>
      <c r="L163">
        <v>1</v>
      </c>
      <c r="Q163">
        <v>74937</v>
      </c>
    </row>
    <row r="164" spans="3:19" x14ac:dyDescent="0.25">
      <c r="C164">
        <v>10</v>
      </c>
      <c r="D164" t="s">
        <v>1095</v>
      </c>
      <c r="E164">
        <v>8.8000000000000007</v>
      </c>
      <c r="I164">
        <v>1372</v>
      </c>
      <c r="K164">
        <v>20.5</v>
      </c>
      <c r="Q164">
        <v>834995</v>
      </c>
      <c r="R164">
        <v>3400</v>
      </c>
      <c r="S164">
        <v>1166.6666666666667</v>
      </c>
    </row>
    <row r="165" spans="3:19" x14ac:dyDescent="0.25">
      <c r="C165">
        <v>10</v>
      </c>
      <c r="D165">
        <v>303</v>
      </c>
      <c r="R165">
        <v>3400</v>
      </c>
      <c r="S165">
        <v>1166.6666666666667</v>
      </c>
    </row>
    <row r="166" spans="3:19" x14ac:dyDescent="0.25">
      <c r="C166">
        <v>10</v>
      </c>
      <c r="D166">
        <v>304</v>
      </c>
      <c r="E166">
        <v>0.8</v>
      </c>
      <c r="I166">
        <v>140</v>
      </c>
      <c r="K166">
        <v>20.5</v>
      </c>
      <c r="Q166">
        <v>90966</v>
      </c>
    </row>
    <row r="167" spans="3:19" x14ac:dyDescent="0.25">
      <c r="C167">
        <v>10</v>
      </c>
      <c r="D167">
        <v>305</v>
      </c>
      <c r="E167">
        <v>1</v>
      </c>
      <c r="I167">
        <v>128</v>
      </c>
      <c r="Q167">
        <v>132547</v>
      </c>
    </row>
    <row r="168" spans="3:19" x14ac:dyDescent="0.25">
      <c r="C168">
        <v>10</v>
      </c>
      <c r="D168">
        <v>310</v>
      </c>
      <c r="E168">
        <v>1</v>
      </c>
      <c r="I168">
        <v>176</v>
      </c>
      <c r="Q168">
        <v>109718</v>
      </c>
    </row>
    <row r="169" spans="3:19" x14ac:dyDescent="0.25">
      <c r="C169">
        <v>10</v>
      </c>
      <c r="D169">
        <v>409</v>
      </c>
      <c r="E169">
        <v>5</v>
      </c>
      <c r="I169">
        <v>848</v>
      </c>
      <c r="Q169">
        <v>464199</v>
      </c>
    </row>
    <row r="170" spans="3:19" x14ac:dyDescent="0.25">
      <c r="C170">
        <v>10</v>
      </c>
      <c r="D170">
        <v>642</v>
      </c>
      <c r="E170">
        <v>1</v>
      </c>
      <c r="I170">
        <v>80</v>
      </c>
      <c r="Q170">
        <v>37565</v>
      </c>
    </row>
    <row r="171" spans="3:19" x14ac:dyDescent="0.25">
      <c r="C171">
        <v>10</v>
      </c>
      <c r="D171" t="s">
        <v>1096</v>
      </c>
      <c r="E171">
        <v>1.8</v>
      </c>
      <c r="I171">
        <v>298.39999999999998</v>
      </c>
      <c r="Q171">
        <v>104155</v>
      </c>
    </row>
    <row r="172" spans="3:19" x14ac:dyDescent="0.25">
      <c r="C172">
        <v>10</v>
      </c>
      <c r="D172">
        <v>30</v>
      </c>
      <c r="E172">
        <v>1.8</v>
      </c>
      <c r="I172">
        <v>298.39999999999998</v>
      </c>
      <c r="Q172">
        <v>104155</v>
      </c>
    </row>
    <row r="173" spans="3:19" x14ac:dyDescent="0.25">
      <c r="C173" t="s">
        <v>1106</v>
      </c>
      <c r="E173">
        <v>27.800000000000004</v>
      </c>
      <c r="I173">
        <v>4283.5999999999995</v>
      </c>
      <c r="J173">
        <v>10</v>
      </c>
      <c r="K173">
        <v>236</v>
      </c>
      <c r="L173">
        <v>8</v>
      </c>
      <c r="Q173">
        <v>2840436</v>
      </c>
      <c r="R173">
        <v>14100</v>
      </c>
      <c r="S173">
        <v>4497.2295757117108</v>
      </c>
    </row>
    <row r="174" spans="3:19" x14ac:dyDescent="0.25">
      <c r="C174">
        <v>11</v>
      </c>
      <c r="D174" t="s">
        <v>210</v>
      </c>
      <c r="S174">
        <v>1445.9921798631476</v>
      </c>
    </row>
    <row r="175" spans="3:19" x14ac:dyDescent="0.25">
      <c r="C175">
        <v>11</v>
      </c>
      <c r="D175">
        <v>99</v>
      </c>
      <c r="S175">
        <v>1445.9921798631476</v>
      </c>
    </row>
    <row r="176" spans="3:19" x14ac:dyDescent="0.25">
      <c r="C176">
        <v>11</v>
      </c>
      <c r="D176" t="s">
        <v>1094</v>
      </c>
      <c r="S176">
        <v>1884.5707291818965</v>
      </c>
    </row>
    <row r="177" spans="3:19" x14ac:dyDescent="0.25">
      <c r="C177">
        <v>11</v>
      </c>
      <c r="D177">
        <v>526</v>
      </c>
      <c r="S177">
        <v>1884.5707291818965</v>
      </c>
    </row>
    <row r="178" spans="3:19" x14ac:dyDescent="0.25">
      <c r="C178">
        <v>11</v>
      </c>
      <c r="D178" t="s">
        <v>1095</v>
      </c>
      <c r="S178">
        <v>1166.6666666666667</v>
      </c>
    </row>
    <row r="179" spans="3:19" x14ac:dyDescent="0.25">
      <c r="C179">
        <v>11</v>
      </c>
      <c r="D179">
        <v>303</v>
      </c>
      <c r="S179">
        <v>1166.6666666666667</v>
      </c>
    </row>
    <row r="180" spans="3:19" x14ac:dyDescent="0.25">
      <c r="C180" t="s">
        <v>1107</v>
      </c>
      <c r="S180">
        <v>4497.2295757117108</v>
      </c>
    </row>
  </sheetData>
  <hyperlinks>
    <hyperlink ref="A2" location="Obsah!A1" display="Zpět na Obsah  KL 01  1.-4.měsíc" xr:uid="{EEAD71D8-33FF-4782-9FB1-3651B74C81C8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1124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36308881.830000013</v>
      </c>
      <c r="C3" s="222">
        <f t="shared" ref="C3:Z3" si="0">SUBTOTAL(9,C6:C1048576)</f>
        <v>8</v>
      </c>
      <c r="D3" s="222"/>
      <c r="E3" s="222">
        <f>SUBTOTAL(9,E6:E1048576)/4</f>
        <v>41229496.960000001</v>
      </c>
      <c r="F3" s="222"/>
      <c r="G3" s="222">
        <f t="shared" si="0"/>
        <v>7</v>
      </c>
      <c r="H3" s="222">
        <f>SUBTOTAL(9,H6:H1048576)/4</f>
        <v>44257425.170000002</v>
      </c>
      <c r="I3" s="225">
        <f>IF(B3&lt;&gt;0,H3/B3,"")</f>
        <v>1.218914572396238</v>
      </c>
      <c r="J3" s="223">
        <f>IF(E3&lt;&gt;0,H3/E3,"")</f>
        <v>1.0734408235185997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7"/>
      <c r="B5" s="578">
        <v>2018</v>
      </c>
      <c r="C5" s="579"/>
      <c r="D5" s="579"/>
      <c r="E5" s="579">
        <v>2019</v>
      </c>
      <c r="F5" s="579"/>
      <c r="G5" s="579"/>
      <c r="H5" s="579">
        <v>2020</v>
      </c>
      <c r="I5" s="580" t="s">
        <v>264</v>
      </c>
      <c r="J5" s="581" t="s">
        <v>2</v>
      </c>
      <c r="K5" s="578">
        <v>2015</v>
      </c>
      <c r="L5" s="579"/>
      <c r="M5" s="579"/>
      <c r="N5" s="579">
        <v>2019</v>
      </c>
      <c r="O5" s="579"/>
      <c r="P5" s="579"/>
      <c r="Q5" s="579">
        <v>2020</v>
      </c>
      <c r="R5" s="580" t="s">
        <v>264</v>
      </c>
      <c r="S5" s="581" t="s">
        <v>2</v>
      </c>
      <c r="T5" s="578">
        <v>2015</v>
      </c>
      <c r="U5" s="579"/>
      <c r="V5" s="579"/>
      <c r="W5" s="579">
        <v>2019</v>
      </c>
      <c r="X5" s="579"/>
      <c r="Y5" s="579"/>
      <c r="Z5" s="579">
        <v>2020</v>
      </c>
      <c r="AA5" s="580" t="s">
        <v>264</v>
      </c>
      <c r="AB5" s="581" t="s">
        <v>2</v>
      </c>
    </row>
    <row r="6" spans="1:28" ht="14.45" customHeight="1" x14ac:dyDescent="0.25">
      <c r="A6" s="582" t="s">
        <v>1121</v>
      </c>
      <c r="B6" s="583">
        <v>36308881.830000013</v>
      </c>
      <c r="C6" s="584">
        <v>1</v>
      </c>
      <c r="D6" s="584">
        <v>0.88065303986672783</v>
      </c>
      <c r="E6" s="583">
        <v>41229496.960000001</v>
      </c>
      <c r="F6" s="584">
        <v>1.1355209767416841</v>
      </c>
      <c r="G6" s="584">
        <v>1</v>
      </c>
      <c r="H6" s="583">
        <v>44257425.170000002</v>
      </c>
      <c r="I6" s="584">
        <v>1.218914572396238</v>
      </c>
      <c r="J6" s="584">
        <v>1.0734408235185997</v>
      </c>
      <c r="K6" s="583"/>
      <c r="L6" s="584"/>
      <c r="M6" s="584"/>
      <c r="N6" s="583"/>
      <c r="O6" s="584"/>
      <c r="P6" s="584"/>
      <c r="Q6" s="583"/>
      <c r="R6" s="584"/>
      <c r="S6" s="584"/>
      <c r="T6" s="583"/>
      <c r="U6" s="584"/>
      <c r="V6" s="584"/>
      <c r="W6" s="583"/>
      <c r="X6" s="584"/>
      <c r="Y6" s="584"/>
      <c r="Z6" s="583"/>
      <c r="AA6" s="584"/>
      <c r="AB6" s="585"/>
    </row>
    <row r="7" spans="1:28" ht="14.45" customHeight="1" x14ac:dyDescent="0.25">
      <c r="A7" s="592" t="s">
        <v>1122</v>
      </c>
      <c r="B7" s="586">
        <v>6248075.9900000058</v>
      </c>
      <c r="C7" s="587">
        <v>1</v>
      </c>
      <c r="D7" s="587">
        <v>0.87231366748054229</v>
      </c>
      <c r="E7" s="586">
        <v>7162648.2800000086</v>
      </c>
      <c r="F7" s="587">
        <v>1.1463766272151248</v>
      </c>
      <c r="G7" s="587">
        <v>1</v>
      </c>
      <c r="H7" s="586">
        <v>6940198.7999999942</v>
      </c>
      <c r="I7" s="587">
        <v>1.1107737503685495</v>
      </c>
      <c r="J7" s="587">
        <v>0.96894312392510584</v>
      </c>
      <c r="K7" s="586"/>
      <c r="L7" s="587"/>
      <c r="M7" s="587"/>
      <c r="N7" s="586"/>
      <c r="O7" s="587"/>
      <c r="P7" s="587"/>
      <c r="Q7" s="586"/>
      <c r="R7" s="587"/>
      <c r="S7" s="587"/>
      <c r="T7" s="586"/>
      <c r="U7" s="587"/>
      <c r="V7" s="587"/>
      <c r="W7" s="586"/>
      <c r="X7" s="587"/>
      <c r="Y7" s="587"/>
      <c r="Z7" s="586"/>
      <c r="AA7" s="587"/>
      <c r="AB7" s="588"/>
    </row>
    <row r="8" spans="1:28" ht="14.45" customHeight="1" thickBot="1" x14ac:dyDescent="0.3">
      <c r="A8" s="593" t="s">
        <v>1123</v>
      </c>
      <c r="B8" s="589">
        <v>30060805.840000007</v>
      </c>
      <c r="C8" s="590">
        <v>1</v>
      </c>
      <c r="D8" s="590">
        <v>0.88240641576126011</v>
      </c>
      <c r="E8" s="589">
        <v>34066848.679999992</v>
      </c>
      <c r="F8" s="590">
        <v>1.1332646523623595</v>
      </c>
      <c r="G8" s="590">
        <v>1</v>
      </c>
      <c r="H8" s="589">
        <v>37317226.370000005</v>
      </c>
      <c r="I8" s="590">
        <v>1.2413914174032001</v>
      </c>
      <c r="J8" s="590">
        <v>1.0954117511875481</v>
      </c>
      <c r="K8" s="589"/>
      <c r="L8" s="590"/>
      <c r="M8" s="590"/>
      <c r="N8" s="589"/>
      <c r="O8" s="590"/>
      <c r="P8" s="590"/>
      <c r="Q8" s="589"/>
      <c r="R8" s="590"/>
      <c r="S8" s="590"/>
      <c r="T8" s="589"/>
      <c r="U8" s="590"/>
      <c r="V8" s="590"/>
      <c r="W8" s="589"/>
      <c r="X8" s="590"/>
      <c r="Y8" s="590"/>
      <c r="Z8" s="589"/>
      <c r="AA8" s="590"/>
      <c r="AB8" s="591"/>
    </row>
    <row r="9" spans="1:28" ht="14.45" customHeight="1" thickBot="1" x14ac:dyDescent="0.25"/>
    <row r="10" spans="1:28" ht="14.45" customHeight="1" x14ac:dyDescent="0.25">
      <c r="A10" s="582" t="s">
        <v>472</v>
      </c>
      <c r="B10" s="583">
        <v>6248075.9900000058</v>
      </c>
      <c r="C10" s="584">
        <v>1</v>
      </c>
      <c r="D10" s="584">
        <v>0.87231366748054229</v>
      </c>
      <c r="E10" s="583">
        <v>7162648.2800000086</v>
      </c>
      <c r="F10" s="584">
        <v>1.1463766272151248</v>
      </c>
      <c r="G10" s="584">
        <v>1</v>
      </c>
      <c r="H10" s="583">
        <v>6940198.7999999933</v>
      </c>
      <c r="I10" s="584">
        <v>1.1107737503685493</v>
      </c>
      <c r="J10" s="585">
        <v>0.96894312392510562</v>
      </c>
    </row>
    <row r="11" spans="1:28" ht="14.45" customHeight="1" x14ac:dyDescent="0.25">
      <c r="A11" s="592" t="s">
        <v>1125</v>
      </c>
      <c r="B11" s="586">
        <v>6247224.9900000058</v>
      </c>
      <c r="C11" s="587">
        <v>1</v>
      </c>
      <c r="D11" s="587">
        <v>0.87219485667667018</v>
      </c>
      <c r="E11" s="586">
        <v>7162648.2800000086</v>
      </c>
      <c r="F11" s="587">
        <v>1.1465327871919659</v>
      </c>
      <c r="G11" s="587">
        <v>1</v>
      </c>
      <c r="H11" s="586">
        <v>6938625.7999999933</v>
      </c>
      <c r="I11" s="587">
        <v>1.1106732687083816</v>
      </c>
      <c r="J11" s="588">
        <v>0.96872351241571575</v>
      </c>
    </row>
    <row r="12" spans="1:28" ht="14.45" customHeight="1" x14ac:dyDescent="0.25">
      <c r="A12" s="592" t="s">
        <v>1126</v>
      </c>
      <c r="B12" s="586">
        <v>851</v>
      </c>
      <c r="C12" s="587">
        <v>1</v>
      </c>
      <c r="D12" s="587"/>
      <c r="E12" s="586"/>
      <c r="F12" s="587"/>
      <c r="G12" s="587"/>
      <c r="H12" s="586">
        <v>1573</v>
      </c>
      <c r="I12" s="587">
        <v>1.8484136310223267</v>
      </c>
      <c r="J12" s="588"/>
    </row>
    <row r="13" spans="1:28" ht="14.45" customHeight="1" x14ac:dyDescent="0.25">
      <c r="A13" s="594" t="s">
        <v>477</v>
      </c>
      <c r="B13" s="595">
        <v>30060805.840000007</v>
      </c>
      <c r="C13" s="596">
        <v>1</v>
      </c>
      <c r="D13" s="596">
        <v>0.88240641576126011</v>
      </c>
      <c r="E13" s="595">
        <v>34066848.679999992</v>
      </c>
      <c r="F13" s="596">
        <v>1.1332646523623595</v>
      </c>
      <c r="G13" s="596">
        <v>1</v>
      </c>
      <c r="H13" s="595">
        <v>37317226.369999997</v>
      </c>
      <c r="I13" s="596">
        <v>1.2413914174031999</v>
      </c>
      <c r="J13" s="597">
        <v>1.0954117511875479</v>
      </c>
    </row>
    <row r="14" spans="1:28" ht="14.45" customHeight="1" thickBot="1" x14ac:dyDescent="0.3">
      <c r="A14" s="593" t="s">
        <v>1125</v>
      </c>
      <c r="B14" s="589">
        <v>30060805.840000007</v>
      </c>
      <c r="C14" s="590">
        <v>1</v>
      </c>
      <c r="D14" s="590">
        <v>0.88240641576126011</v>
      </c>
      <c r="E14" s="589">
        <v>34066848.679999992</v>
      </c>
      <c r="F14" s="590">
        <v>1.1332646523623595</v>
      </c>
      <c r="G14" s="590">
        <v>1</v>
      </c>
      <c r="H14" s="589">
        <v>37317226.369999997</v>
      </c>
      <c r="I14" s="590">
        <v>1.2413914174031999</v>
      </c>
      <c r="J14" s="591">
        <v>1.0954117511875479</v>
      </c>
    </row>
    <row r="15" spans="1:28" ht="14.45" customHeight="1" x14ac:dyDescent="0.2">
      <c r="A15" s="522" t="s">
        <v>239</v>
      </c>
    </row>
    <row r="16" spans="1:28" ht="14.45" customHeight="1" x14ac:dyDescent="0.2">
      <c r="A16" s="523" t="s">
        <v>511</v>
      </c>
    </row>
    <row r="17" spans="1:1" ht="14.45" customHeight="1" x14ac:dyDescent="0.2">
      <c r="A17" s="522" t="s">
        <v>1127</v>
      </c>
    </row>
    <row r="18" spans="1:1" ht="14.45" customHeight="1" x14ac:dyDescent="0.2">
      <c r="A18" s="522" t="s">
        <v>1128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976ACC5-8CDA-4249-8A0E-D469984A2F2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28098.246320000006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30.868190000000002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0.81714923854112786</v>
      </c>
      <c r="E10" s="165">
        <f t="shared" si="0"/>
        <v>1.3619153975685465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0.95921366419593934</v>
      </c>
      <c r="E11" s="165">
        <f t="shared" si="0"/>
        <v>1.199017080244924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4532.9859999999999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19923.448249999998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41229.496960000004</v>
      </c>
      <c r="D17" s="183">
        <f ca="1">IF(ISERROR(VLOOKUP("Výnosy celkem",INDIRECT("HI!$A:$G"),5,0)),0,VLOOKUP("Výnosy celkem",INDIRECT("HI!$A:$G"),5,0))</f>
        <v>44257.425170000002</v>
      </c>
      <c r="E17" s="184">
        <f t="shared" ref="E17:E22" ca="1" si="1">IF(C17=0,0,D17/C17)</f>
        <v>1.0734408235185995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41229.496960000004</v>
      </c>
      <c r="D18" s="164">
        <f ca="1">IF(ISERROR(VLOOKUP("Ambulance *",INDIRECT("HI!$A:$G"),5,0)),0,VLOOKUP("Ambulance *",INDIRECT("HI!$A:$G"),5,0))</f>
        <v>44257.425170000002</v>
      </c>
      <c r="E18" s="165">
        <f t="shared" ca="1" si="1"/>
        <v>1.0734408235185995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1.0734408235185997</v>
      </c>
      <c r="E19" s="165">
        <f t="shared" si="1"/>
        <v>1.0734408235185997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1.0734408235185997</v>
      </c>
      <c r="E20" s="165">
        <f t="shared" si="1"/>
        <v>1.0734408235185997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0.73834654265361588</v>
      </c>
      <c r="E22" s="165">
        <f t="shared" si="1"/>
        <v>0.86864299135719514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E5F990F-4167-48F5-8E7F-B7ED447E4262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1130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16483</v>
      </c>
      <c r="C3" s="260">
        <f t="shared" si="0"/>
        <v>18932</v>
      </c>
      <c r="D3" s="272">
        <f t="shared" si="0"/>
        <v>19006</v>
      </c>
      <c r="E3" s="224">
        <f t="shared" si="0"/>
        <v>36308881.829999894</v>
      </c>
      <c r="F3" s="222">
        <f t="shared" si="0"/>
        <v>41229496.959999897</v>
      </c>
      <c r="G3" s="261">
        <f t="shared" si="0"/>
        <v>44257425.169999957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7"/>
      <c r="B5" s="578">
        <v>2018</v>
      </c>
      <c r="C5" s="579">
        <v>2019</v>
      </c>
      <c r="D5" s="598">
        <v>2020</v>
      </c>
      <c r="E5" s="578">
        <v>2018</v>
      </c>
      <c r="F5" s="579">
        <v>2019</v>
      </c>
      <c r="G5" s="598">
        <v>2020</v>
      </c>
    </row>
    <row r="6" spans="1:7" ht="14.45" customHeight="1" x14ac:dyDescent="0.2">
      <c r="A6" s="567" t="s">
        <v>1125</v>
      </c>
      <c r="B6" s="116">
        <v>16470</v>
      </c>
      <c r="C6" s="116">
        <v>18932</v>
      </c>
      <c r="D6" s="116">
        <v>19004</v>
      </c>
      <c r="E6" s="599">
        <v>36308030.829999894</v>
      </c>
      <c r="F6" s="599">
        <v>41229496.959999897</v>
      </c>
      <c r="G6" s="600">
        <v>44255852.169999957</v>
      </c>
    </row>
    <row r="7" spans="1:7" ht="14.45" customHeight="1" x14ac:dyDescent="0.2">
      <c r="A7" s="568" t="s">
        <v>515</v>
      </c>
      <c r="B7" s="488"/>
      <c r="C7" s="488"/>
      <c r="D7" s="488">
        <v>2</v>
      </c>
      <c r="E7" s="601"/>
      <c r="F7" s="601"/>
      <c r="G7" s="602">
        <v>1573</v>
      </c>
    </row>
    <row r="8" spans="1:7" ht="14.45" customHeight="1" thickBot="1" x14ac:dyDescent="0.25">
      <c r="A8" s="605" t="s">
        <v>1129</v>
      </c>
      <c r="B8" s="495">
        <v>13</v>
      </c>
      <c r="C8" s="495"/>
      <c r="D8" s="495"/>
      <c r="E8" s="603">
        <v>851</v>
      </c>
      <c r="F8" s="603"/>
      <c r="G8" s="604"/>
    </row>
    <row r="9" spans="1:7" ht="14.45" customHeight="1" x14ac:dyDescent="0.2">
      <c r="A9" s="522" t="s">
        <v>239</v>
      </c>
    </row>
    <row r="10" spans="1:7" ht="14.45" customHeight="1" x14ac:dyDescent="0.2">
      <c r="A10" s="523" t="s">
        <v>511</v>
      </c>
    </row>
    <row r="11" spans="1:7" ht="14.45" customHeight="1" x14ac:dyDescent="0.2">
      <c r="A11" s="522" t="s">
        <v>1127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00959C0-C3C3-479C-9B6F-EA07E8D254E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1232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16483</v>
      </c>
      <c r="H3" s="103">
        <f t="shared" si="0"/>
        <v>36308881.829999998</v>
      </c>
      <c r="I3" s="74"/>
      <c r="J3" s="74"/>
      <c r="K3" s="103">
        <f t="shared" si="0"/>
        <v>18932</v>
      </c>
      <c r="L3" s="103">
        <f t="shared" si="0"/>
        <v>41229496.960000001</v>
      </c>
      <c r="M3" s="74"/>
      <c r="N3" s="74"/>
      <c r="O3" s="103">
        <f t="shared" si="0"/>
        <v>19006</v>
      </c>
      <c r="P3" s="103">
        <f t="shared" si="0"/>
        <v>44257425.170000002</v>
      </c>
      <c r="Q3" s="75">
        <f>IF(L3=0,0,P3/L3)</f>
        <v>1.0734408235185997</v>
      </c>
      <c r="R3" s="104">
        <f>IF(O3=0,0,P3/O3)</f>
        <v>2328.6028185836053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6"/>
      <c r="B5" s="606"/>
      <c r="C5" s="607"/>
      <c r="D5" s="608"/>
      <c r="E5" s="609"/>
      <c r="F5" s="610"/>
      <c r="G5" s="611" t="s">
        <v>71</v>
      </c>
      <c r="H5" s="612" t="s">
        <v>14</v>
      </c>
      <c r="I5" s="613"/>
      <c r="J5" s="613"/>
      <c r="K5" s="611" t="s">
        <v>71</v>
      </c>
      <c r="L5" s="612" t="s">
        <v>14</v>
      </c>
      <c r="M5" s="613"/>
      <c r="N5" s="613"/>
      <c r="O5" s="611" t="s">
        <v>71</v>
      </c>
      <c r="P5" s="612" t="s">
        <v>14</v>
      </c>
      <c r="Q5" s="614"/>
      <c r="R5" s="615"/>
    </row>
    <row r="6" spans="1:18" ht="14.45" customHeight="1" x14ac:dyDescent="0.2">
      <c r="A6" s="542" t="s">
        <v>1131</v>
      </c>
      <c r="B6" s="543" t="s">
        <v>1132</v>
      </c>
      <c r="C6" s="543" t="s">
        <v>472</v>
      </c>
      <c r="D6" s="543" t="s">
        <v>1133</v>
      </c>
      <c r="E6" s="543" t="s">
        <v>1134</v>
      </c>
      <c r="F6" s="543" t="s">
        <v>1135</v>
      </c>
      <c r="G6" s="116">
        <v>110</v>
      </c>
      <c r="H6" s="116">
        <v>7260</v>
      </c>
      <c r="I6" s="543">
        <v>0.75248756218905477</v>
      </c>
      <c r="J6" s="543">
        <v>66</v>
      </c>
      <c r="K6" s="116">
        <v>144</v>
      </c>
      <c r="L6" s="116">
        <v>9648</v>
      </c>
      <c r="M6" s="543">
        <v>1</v>
      </c>
      <c r="N6" s="543">
        <v>67</v>
      </c>
      <c r="O6" s="116">
        <v>143</v>
      </c>
      <c r="P6" s="116">
        <v>9724</v>
      </c>
      <c r="Q6" s="548">
        <v>1.00787728026534</v>
      </c>
      <c r="R6" s="559">
        <v>68</v>
      </c>
    </row>
    <row r="7" spans="1:18" ht="14.45" customHeight="1" x14ac:dyDescent="0.2">
      <c r="A7" s="483" t="s">
        <v>1131</v>
      </c>
      <c r="B7" s="484" t="s">
        <v>1132</v>
      </c>
      <c r="C7" s="484" t="s">
        <v>472</v>
      </c>
      <c r="D7" s="484" t="s">
        <v>1133</v>
      </c>
      <c r="E7" s="484" t="s">
        <v>1136</v>
      </c>
      <c r="F7" s="484" t="s">
        <v>1137</v>
      </c>
      <c r="G7" s="488">
        <v>226</v>
      </c>
      <c r="H7" s="488">
        <v>8362</v>
      </c>
      <c r="I7" s="484">
        <v>0.80311179408374955</v>
      </c>
      <c r="J7" s="484">
        <v>37</v>
      </c>
      <c r="K7" s="488">
        <v>274</v>
      </c>
      <c r="L7" s="488">
        <v>10412</v>
      </c>
      <c r="M7" s="484">
        <v>1</v>
      </c>
      <c r="N7" s="484">
        <v>38</v>
      </c>
      <c r="O7" s="488">
        <v>197</v>
      </c>
      <c r="P7" s="488">
        <v>7486</v>
      </c>
      <c r="Q7" s="505">
        <v>0.71897810218978098</v>
      </c>
      <c r="R7" s="489">
        <v>38</v>
      </c>
    </row>
    <row r="8" spans="1:18" ht="14.45" customHeight="1" x14ac:dyDescent="0.2">
      <c r="A8" s="483" t="s">
        <v>1131</v>
      </c>
      <c r="B8" s="484" t="s">
        <v>1132</v>
      </c>
      <c r="C8" s="484" t="s">
        <v>472</v>
      </c>
      <c r="D8" s="484" t="s">
        <v>1133</v>
      </c>
      <c r="E8" s="484" t="s">
        <v>1138</v>
      </c>
      <c r="F8" s="484" t="s">
        <v>1139</v>
      </c>
      <c r="G8" s="488"/>
      <c r="H8" s="488"/>
      <c r="I8" s="484"/>
      <c r="J8" s="484"/>
      <c r="K8" s="488"/>
      <c r="L8" s="488"/>
      <c r="M8" s="484"/>
      <c r="N8" s="484"/>
      <c r="O8" s="488">
        <v>1</v>
      </c>
      <c r="P8" s="488">
        <v>5</v>
      </c>
      <c r="Q8" s="505"/>
      <c r="R8" s="489">
        <v>5</v>
      </c>
    </row>
    <row r="9" spans="1:18" ht="14.45" customHeight="1" x14ac:dyDescent="0.2">
      <c r="A9" s="483" t="s">
        <v>1131</v>
      </c>
      <c r="B9" s="484" t="s">
        <v>1132</v>
      </c>
      <c r="C9" s="484" t="s">
        <v>472</v>
      </c>
      <c r="D9" s="484" t="s">
        <v>1133</v>
      </c>
      <c r="E9" s="484" t="s">
        <v>1140</v>
      </c>
      <c r="F9" s="484" t="s">
        <v>1141</v>
      </c>
      <c r="G9" s="488">
        <v>917</v>
      </c>
      <c r="H9" s="488">
        <v>2276911</v>
      </c>
      <c r="I9" s="484">
        <v>0.83013988604362543</v>
      </c>
      <c r="J9" s="484">
        <v>2483</v>
      </c>
      <c r="K9" s="488">
        <v>1098</v>
      </c>
      <c r="L9" s="488">
        <v>2742804</v>
      </c>
      <c r="M9" s="484">
        <v>1</v>
      </c>
      <c r="N9" s="484">
        <v>2498</v>
      </c>
      <c r="O9" s="488">
        <v>1079</v>
      </c>
      <c r="P9" s="488">
        <v>2708290</v>
      </c>
      <c r="Q9" s="505">
        <v>0.98741652702854454</v>
      </c>
      <c r="R9" s="489">
        <v>2510</v>
      </c>
    </row>
    <row r="10" spans="1:18" ht="14.45" customHeight="1" x14ac:dyDescent="0.2">
      <c r="A10" s="483" t="s">
        <v>1131</v>
      </c>
      <c r="B10" s="484" t="s">
        <v>1132</v>
      </c>
      <c r="C10" s="484" t="s">
        <v>472</v>
      </c>
      <c r="D10" s="484" t="s">
        <v>1133</v>
      </c>
      <c r="E10" s="484" t="s">
        <v>1142</v>
      </c>
      <c r="F10" s="484" t="s">
        <v>1143</v>
      </c>
      <c r="G10" s="488">
        <v>186</v>
      </c>
      <c r="H10" s="488">
        <v>64542</v>
      </c>
      <c r="I10" s="484">
        <v>0.89517337031900135</v>
      </c>
      <c r="J10" s="484">
        <v>347</v>
      </c>
      <c r="K10" s="488">
        <v>206</v>
      </c>
      <c r="L10" s="488">
        <v>72100</v>
      </c>
      <c r="M10" s="484">
        <v>1</v>
      </c>
      <c r="N10" s="484">
        <v>350</v>
      </c>
      <c r="O10" s="488">
        <v>124</v>
      </c>
      <c r="P10" s="488">
        <v>43648</v>
      </c>
      <c r="Q10" s="505">
        <v>0.60538141470180307</v>
      </c>
      <c r="R10" s="489">
        <v>352</v>
      </c>
    </row>
    <row r="11" spans="1:18" ht="14.45" customHeight="1" x14ac:dyDescent="0.2">
      <c r="A11" s="483" t="s">
        <v>1131</v>
      </c>
      <c r="B11" s="484" t="s">
        <v>1132</v>
      </c>
      <c r="C11" s="484" t="s">
        <v>472</v>
      </c>
      <c r="D11" s="484" t="s">
        <v>1133</v>
      </c>
      <c r="E11" s="484" t="s">
        <v>1144</v>
      </c>
      <c r="F11" s="484" t="s">
        <v>1145</v>
      </c>
      <c r="G11" s="488">
        <v>1812</v>
      </c>
      <c r="H11" s="488">
        <v>636012</v>
      </c>
      <c r="I11" s="484">
        <v>0.86710621032654933</v>
      </c>
      <c r="J11" s="484">
        <v>351</v>
      </c>
      <c r="K11" s="488">
        <v>2072</v>
      </c>
      <c r="L11" s="488">
        <v>733488</v>
      </c>
      <c r="M11" s="484">
        <v>1</v>
      </c>
      <c r="N11" s="484">
        <v>354</v>
      </c>
      <c r="O11" s="488">
        <v>2094</v>
      </c>
      <c r="P11" s="488">
        <v>745464</v>
      </c>
      <c r="Q11" s="505">
        <v>1.0163274654800079</v>
      </c>
      <c r="R11" s="489">
        <v>356</v>
      </c>
    </row>
    <row r="12" spans="1:18" ht="14.45" customHeight="1" x14ac:dyDescent="0.2">
      <c r="A12" s="483" t="s">
        <v>1131</v>
      </c>
      <c r="B12" s="484" t="s">
        <v>1132</v>
      </c>
      <c r="C12" s="484" t="s">
        <v>472</v>
      </c>
      <c r="D12" s="484" t="s">
        <v>1133</v>
      </c>
      <c r="E12" s="484" t="s">
        <v>1146</v>
      </c>
      <c r="F12" s="484" t="s">
        <v>1147</v>
      </c>
      <c r="G12" s="488">
        <v>2674</v>
      </c>
      <c r="H12" s="488">
        <v>89132.990000000151</v>
      </c>
      <c r="I12" s="484">
        <v>0.73260224607837143</v>
      </c>
      <c r="J12" s="484">
        <v>33.333204936424885</v>
      </c>
      <c r="K12" s="488">
        <v>3650</v>
      </c>
      <c r="L12" s="488">
        <v>121666.28000000016</v>
      </c>
      <c r="M12" s="484">
        <v>1</v>
      </c>
      <c r="N12" s="484">
        <v>33.333227397260316</v>
      </c>
      <c r="O12" s="488">
        <v>3991</v>
      </c>
      <c r="P12" s="488">
        <v>151857.79999999999</v>
      </c>
      <c r="Q12" s="505">
        <v>1.2481502680940011</v>
      </c>
      <c r="R12" s="489">
        <v>38.050062640942116</v>
      </c>
    </row>
    <row r="13" spans="1:18" ht="14.45" customHeight="1" x14ac:dyDescent="0.2">
      <c r="A13" s="483" t="s">
        <v>1131</v>
      </c>
      <c r="B13" s="484" t="s">
        <v>1132</v>
      </c>
      <c r="C13" s="484" t="s">
        <v>472</v>
      </c>
      <c r="D13" s="484" t="s">
        <v>1133</v>
      </c>
      <c r="E13" s="484" t="s">
        <v>1148</v>
      </c>
      <c r="F13" s="484" t="s">
        <v>1149</v>
      </c>
      <c r="G13" s="488">
        <v>2026</v>
      </c>
      <c r="H13" s="488">
        <v>3083572</v>
      </c>
      <c r="I13" s="484">
        <v>0.91419975368917761</v>
      </c>
      <c r="J13" s="484">
        <v>1522</v>
      </c>
      <c r="K13" s="488">
        <v>2206</v>
      </c>
      <c r="L13" s="488">
        <v>3372974</v>
      </c>
      <c r="M13" s="484">
        <v>1</v>
      </c>
      <c r="N13" s="484">
        <v>1529</v>
      </c>
      <c r="O13" s="488">
        <v>2066</v>
      </c>
      <c r="P13" s="488">
        <v>3171310</v>
      </c>
      <c r="Q13" s="505">
        <v>0.94021181307653123</v>
      </c>
      <c r="R13" s="489">
        <v>1535</v>
      </c>
    </row>
    <row r="14" spans="1:18" ht="14.45" customHeight="1" x14ac:dyDescent="0.2">
      <c r="A14" s="483" t="s">
        <v>1131</v>
      </c>
      <c r="B14" s="484" t="s">
        <v>1132</v>
      </c>
      <c r="C14" s="484" t="s">
        <v>472</v>
      </c>
      <c r="D14" s="484" t="s">
        <v>1133</v>
      </c>
      <c r="E14" s="484" t="s">
        <v>1150</v>
      </c>
      <c r="F14" s="484" t="s">
        <v>1151</v>
      </c>
      <c r="G14" s="488">
        <v>374</v>
      </c>
      <c r="H14" s="488">
        <v>43300</v>
      </c>
      <c r="I14" s="484">
        <v>0.87213986464711568</v>
      </c>
      <c r="J14" s="484">
        <v>115.77540106951872</v>
      </c>
      <c r="K14" s="488">
        <v>428</v>
      </c>
      <c r="L14" s="488">
        <v>49648</v>
      </c>
      <c r="M14" s="484">
        <v>1</v>
      </c>
      <c r="N14" s="484">
        <v>116</v>
      </c>
      <c r="O14" s="488">
        <v>492</v>
      </c>
      <c r="P14" s="488">
        <v>57564</v>
      </c>
      <c r="Q14" s="505">
        <v>1.1594424750241701</v>
      </c>
      <c r="R14" s="489">
        <v>117</v>
      </c>
    </row>
    <row r="15" spans="1:18" ht="14.45" customHeight="1" x14ac:dyDescent="0.2">
      <c r="A15" s="483" t="s">
        <v>1131</v>
      </c>
      <c r="B15" s="484" t="s">
        <v>1132</v>
      </c>
      <c r="C15" s="484" t="s">
        <v>472</v>
      </c>
      <c r="D15" s="484" t="s">
        <v>1133</v>
      </c>
      <c r="E15" s="484" t="s">
        <v>1152</v>
      </c>
      <c r="F15" s="484" t="s">
        <v>1153</v>
      </c>
      <c r="G15" s="488">
        <v>982</v>
      </c>
      <c r="H15" s="488">
        <v>36334</v>
      </c>
      <c r="I15" s="484">
        <v>0.88044005040224871</v>
      </c>
      <c r="J15" s="484">
        <v>37</v>
      </c>
      <c r="K15" s="488">
        <v>1086</v>
      </c>
      <c r="L15" s="488">
        <v>41268</v>
      </c>
      <c r="M15" s="484">
        <v>1</v>
      </c>
      <c r="N15" s="484">
        <v>38</v>
      </c>
      <c r="O15" s="488">
        <v>1057</v>
      </c>
      <c r="P15" s="488">
        <v>40166</v>
      </c>
      <c r="Q15" s="505">
        <v>0.97329650092081033</v>
      </c>
      <c r="R15" s="489">
        <v>38</v>
      </c>
    </row>
    <row r="16" spans="1:18" ht="14.45" customHeight="1" x14ac:dyDescent="0.2">
      <c r="A16" s="483" t="s">
        <v>1131</v>
      </c>
      <c r="B16" s="484" t="s">
        <v>1132</v>
      </c>
      <c r="C16" s="484" t="s">
        <v>472</v>
      </c>
      <c r="D16" s="484" t="s">
        <v>1133</v>
      </c>
      <c r="E16" s="484" t="s">
        <v>1154</v>
      </c>
      <c r="F16" s="484" t="s">
        <v>1155</v>
      </c>
      <c r="G16" s="488">
        <v>35</v>
      </c>
      <c r="H16" s="488">
        <v>2590</v>
      </c>
      <c r="I16" s="484">
        <v>0.566120218579235</v>
      </c>
      <c r="J16" s="484">
        <v>74</v>
      </c>
      <c r="K16" s="488">
        <v>61</v>
      </c>
      <c r="L16" s="488">
        <v>4575</v>
      </c>
      <c r="M16" s="484">
        <v>1</v>
      </c>
      <c r="N16" s="484">
        <v>75</v>
      </c>
      <c r="O16" s="488">
        <v>60</v>
      </c>
      <c r="P16" s="488">
        <v>4560</v>
      </c>
      <c r="Q16" s="505">
        <v>0.99672131147540988</v>
      </c>
      <c r="R16" s="489">
        <v>76</v>
      </c>
    </row>
    <row r="17" spans="1:18" ht="14.45" customHeight="1" x14ac:dyDescent="0.2">
      <c r="A17" s="483" t="s">
        <v>1131</v>
      </c>
      <c r="B17" s="484" t="s">
        <v>1132</v>
      </c>
      <c r="C17" s="484" t="s">
        <v>472</v>
      </c>
      <c r="D17" s="484" t="s">
        <v>1133</v>
      </c>
      <c r="E17" s="484" t="s">
        <v>1156</v>
      </c>
      <c r="F17" s="484" t="s">
        <v>1157</v>
      </c>
      <c r="G17" s="488">
        <v>1</v>
      </c>
      <c r="H17" s="488">
        <v>60</v>
      </c>
      <c r="I17" s="484"/>
      <c r="J17" s="484">
        <v>60</v>
      </c>
      <c r="K17" s="488"/>
      <c r="L17" s="488"/>
      <c r="M17" s="484"/>
      <c r="N17" s="484"/>
      <c r="O17" s="488">
        <v>2</v>
      </c>
      <c r="P17" s="488">
        <v>124</v>
      </c>
      <c r="Q17" s="505"/>
      <c r="R17" s="489">
        <v>62</v>
      </c>
    </row>
    <row r="18" spans="1:18" ht="14.45" customHeight="1" x14ac:dyDescent="0.2">
      <c r="A18" s="483" t="s">
        <v>1131</v>
      </c>
      <c r="B18" s="484" t="s">
        <v>1132</v>
      </c>
      <c r="C18" s="484" t="s">
        <v>472</v>
      </c>
      <c r="D18" s="484" t="s">
        <v>1133</v>
      </c>
      <c r="E18" s="484" t="s">
        <v>1158</v>
      </c>
      <c r="F18" s="484" t="s">
        <v>1159</v>
      </c>
      <c r="G18" s="488"/>
      <c r="H18" s="488"/>
      <c r="I18" s="484"/>
      <c r="J18" s="484"/>
      <c r="K18" s="488">
        <v>1</v>
      </c>
      <c r="L18" s="488">
        <v>4065</v>
      </c>
      <c r="M18" s="484">
        <v>1</v>
      </c>
      <c r="N18" s="484">
        <v>4065</v>
      </c>
      <c r="O18" s="488"/>
      <c r="P18" s="488"/>
      <c r="Q18" s="505"/>
      <c r="R18" s="489"/>
    </row>
    <row r="19" spans="1:18" ht="14.45" customHeight="1" x14ac:dyDescent="0.2">
      <c r="A19" s="483" t="s">
        <v>1160</v>
      </c>
      <c r="B19" s="484" t="s">
        <v>1161</v>
      </c>
      <c r="C19" s="484" t="s">
        <v>477</v>
      </c>
      <c r="D19" s="484" t="s">
        <v>1133</v>
      </c>
      <c r="E19" s="484" t="s">
        <v>1162</v>
      </c>
      <c r="F19" s="484" t="s">
        <v>1163</v>
      </c>
      <c r="G19" s="488">
        <v>96</v>
      </c>
      <c r="H19" s="488">
        <v>1194432</v>
      </c>
      <c r="I19" s="484">
        <v>1.0270575640711457</v>
      </c>
      <c r="J19" s="484">
        <v>12442</v>
      </c>
      <c r="K19" s="488">
        <v>93</v>
      </c>
      <c r="L19" s="488">
        <v>1162965</v>
      </c>
      <c r="M19" s="484">
        <v>1</v>
      </c>
      <c r="N19" s="484">
        <v>12505</v>
      </c>
      <c r="O19" s="488">
        <v>81</v>
      </c>
      <c r="P19" s="488">
        <v>1017279</v>
      </c>
      <c r="Q19" s="505">
        <v>0.87472881815015924</v>
      </c>
      <c r="R19" s="489">
        <v>12559</v>
      </c>
    </row>
    <row r="20" spans="1:18" ht="14.45" customHeight="1" x14ac:dyDescent="0.2">
      <c r="A20" s="483" t="s">
        <v>1160</v>
      </c>
      <c r="B20" s="484" t="s">
        <v>1161</v>
      </c>
      <c r="C20" s="484" t="s">
        <v>477</v>
      </c>
      <c r="D20" s="484" t="s">
        <v>1133</v>
      </c>
      <c r="E20" s="484" t="s">
        <v>1164</v>
      </c>
      <c r="F20" s="484" t="s">
        <v>1165</v>
      </c>
      <c r="G20" s="488">
        <v>2167</v>
      </c>
      <c r="H20" s="488">
        <v>647933</v>
      </c>
      <c r="I20" s="484">
        <v>0.93976062633980506</v>
      </c>
      <c r="J20" s="484">
        <v>299</v>
      </c>
      <c r="K20" s="488">
        <v>2283</v>
      </c>
      <c r="L20" s="488">
        <v>689466</v>
      </c>
      <c r="M20" s="484">
        <v>1</v>
      </c>
      <c r="N20" s="484">
        <v>302</v>
      </c>
      <c r="O20" s="488">
        <v>2107</v>
      </c>
      <c r="P20" s="488">
        <v>640528</v>
      </c>
      <c r="Q20" s="505">
        <v>0.92902043030403236</v>
      </c>
      <c r="R20" s="489">
        <v>304</v>
      </c>
    </row>
    <row r="21" spans="1:18" ht="14.45" customHeight="1" x14ac:dyDescent="0.2">
      <c r="A21" s="483" t="s">
        <v>1160</v>
      </c>
      <c r="B21" s="484" t="s">
        <v>1161</v>
      </c>
      <c r="C21" s="484" t="s">
        <v>477</v>
      </c>
      <c r="D21" s="484" t="s">
        <v>1133</v>
      </c>
      <c r="E21" s="484" t="s">
        <v>1166</v>
      </c>
      <c r="F21" s="484" t="s">
        <v>1167</v>
      </c>
      <c r="G21" s="488">
        <v>68</v>
      </c>
      <c r="H21" s="488">
        <v>711756</v>
      </c>
      <c r="I21" s="484">
        <v>1.0933271889400922</v>
      </c>
      <c r="J21" s="484">
        <v>10467</v>
      </c>
      <c r="K21" s="488">
        <v>62</v>
      </c>
      <c r="L21" s="488">
        <v>651000</v>
      </c>
      <c r="M21" s="484">
        <v>1</v>
      </c>
      <c r="N21" s="484">
        <v>10500</v>
      </c>
      <c r="O21" s="488">
        <v>66</v>
      </c>
      <c r="P21" s="488">
        <v>694980</v>
      </c>
      <c r="Q21" s="505">
        <v>1.0675576036866359</v>
      </c>
      <c r="R21" s="489">
        <v>10530</v>
      </c>
    </row>
    <row r="22" spans="1:18" ht="14.45" customHeight="1" x14ac:dyDescent="0.2">
      <c r="A22" s="483" t="s">
        <v>1160</v>
      </c>
      <c r="B22" s="484" t="s">
        <v>1161</v>
      </c>
      <c r="C22" s="484" t="s">
        <v>477</v>
      </c>
      <c r="D22" s="484" t="s">
        <v>1133</v>
      </c>
      <c r="E22" s="484" t="s">
        <v>1168</v>
      </c>
      <c r="F22" s="484" t="s">
        <v>1169</v>
      </c>
      <c r="G22" s="488"/>
      <c r="H22" s="488"/>
      <c r="I22" s="484"/>
      <c r="J22" s="484"/>
      <c r="K22" s="488"/>
      <c r="L22" s="488"/>
      <c r="M22" s="484"/>
      <c r="N22" s="484"/>
      <c r="O22" s="488">
        <v>1</v>
      </c>
      <c r="P22" s="488">
        <v>480</v>
      </c>
      <c r="Q22" s="505"/>
      <c r="R22" s="489">
        <v>480</v>
      </c>
    </row>
    <row r="23" spans="1:18" ht="14.45" customHeight="1" x14ac:dyDescent="0.2">
      <c r="A23" s="483" t="s">
        <v>1160</v>
      </c>
      <c r="B23" s="484" t="s">
        <v>1161</v>
      </c>
      <c r="C23" s="484" t="s">
        <v>477</v>
      </c>
      <c r="D23" s="484" t="s">
        <v>1133</v>
      </c>
      <c r="E23" s="484" t="s">
        <v>1170</v>
      </c>
      <c r="F23" s="484" t="s">
        <v>1171</v>
      </c>
      <c r="G23" s="488">
        <v>98</v>
      </c>
      <c r="H23" s="488">
        <v>64698</v>
      </c>
      <c r="I23" s="484">
        <v>1.0119181681681682</v>
      </c>
      <c r="J23" s="484">
        <v>660.18367346938771</v>
      </c>
      <c r="K23" s="488">
        <v>96</v>
      </c>
      <c r="L23" s="488">
        <v>63936</v>
      </c>
      <c r="M23" s="484">
        <v>1</v>
      </c>
      <c r="N23" s="484">
        <v>666</v>
      </c>
      <c r="O23" s="488">
        <v>86</v>
      </c>
      <c r="P23" s="488">
        <v>57620</v>
      </c>
      <c r="Q23" s="505">
        <v>0.90121371371371373</v>
      </c>
      <c r="R23" s="489">
        <v>670</v>
      </c>
    </row>
    <row r="24" spans="1:18" ht="14.45" customHeight="1" x14ac:dyDescent="0.2">
      <c r="A24" s="483" t="s">
        <v>1160</v>
      </c>
      <c r="B24" s="484" t="s">
        <v>1161</v>
      </c>
      <c r="C24" s="484" t="s">
        <v>477</v>
      </c>
      <c r="D24" s="484" t="s">
        <v>1133</v>
      </c>
      <c r="E24" s="484" t="s">
        <v>1172</v>
      </c>
      <c r="F24" s="484" t="s">
        <v>1173</v>
      </c>
      <c r="G24" s="488">
        <v>179</v>
      </c>
      <c r="H24" s="488">
        <v>172198</v>
      </c>
      <c r="I24" s="484">
        <v>1.0969562613869459</v>
      </c>
      <c r="J24" s="484">
        <v>962</v>
      </c>
      <c r="K24" s="488">
        <v>162</v>
      </c>
      <c r="L24" s="488">
        <v>156978</v>
      </c>
      <c r="M24" s="484">
        <v>1</v>
      </c>
      <c r="N24" s="484">
        <v>969</v>
      </c>
      <c r="O24" s="488">
        <v>143</v>
      </c>
      <c r="P24" s="488">
        <v>139425</v>
      </c>
      <c r="Q24" s="505">
        <v>0.8881817834346214</v>
      </c>
      <c r="R24" s="489">
        <v>975</v>
      </c>
    </row>
    <row r="25" spans="1:18" ht="14.45" customHeight="1" x14ac:dyDescent="0.2">
      <c r="A25" s="483" t="s">
        <v>1160</v>
      </c>
      <c r="B25" s="484" t="s">
        <v>1161</v>
      </c>
      <c r="C25" s="484" t="s">
        <v>477</v>
      </c>
      <c r="D25" s="484" t="s">
        <v>1133</v>
      </c>
      <c r="E25" s="484" t="s">
        <v>1174</v>
      </c>
      <c r="F25" s="484" t="s">
        <v>1175</v>
      </c>
      <c r="G25" s="488">
        <v>467</v>
      </c>
      <c r="H25" s="488">
        <v>3525383</v>
      </c>
      <c r="I25" s="484">
        <v>0.93219414397119693</v>
      </c>
      <c r="J25" s="484">
        <v>7549</v>
      </c>
      <c r="K25" s="488">
        <v>498</v>
      </c>
      <c r="L25" s="488">
        <v>3781812</v>
      </c>
      <c r="M25" s="484">
        <v>1</v>
      </c>
      <c r="N25" s="484">
        <v>7594</v>
      </c>
      <c r="O25" s="488">
        <v>458</v>
      </c>
      <c r="P25" s="488">
        <v>3495914</v>
      </c>
      <c r="Q25" s="505">
        <v>0.92440184757994315</v>
      </c>
      <c r="R25" s="489">
        <v>7633</v>
      </c>
    </row>
    <row r="26" spans="1:18" ht="14.45" customHeight="1" x14ac:dyDescent="0.2">
      <c r="A26" s="483" t="s">
        <v>1160</v>
      </c>
      <c r="B26" s="484" t="s">
        <v>1161</v>
      </c>
      <c r="C26" s="484" t="s">
        <v>477</v>
      </c>
      <c r="D26" s="484" t="s">
        <v>1133</v>
      </c>
      <c r="E26" s="484" t="s">
        <v>1176</v>
      </c>
      <c r="F26" s="484" t="s">
        <v>1177</v>
      </c>
      <c r="G26" s="488">
        <v>36</v>
      </c>
      <c r="H26" s="488">
        <v>189792</v>
      </c>
      <c r="I26" s="484">
        <v>1.8847269116186693</v>
      </c>
      <c r="J26" s="484">
        <v>5272</v>
      </c>
      <c r="K26" s="488">
        <v>19</v>
      </c>
      <c r="L26" s="488">
        <v>100700</v>
      </c>
      <c r="M26" s="484">
        <v>1</v>
      </c>
      <c r="N26" s="484">
        <v>5300</v>
      </c>
      <c r="O26" s="488">
        <v>9</v>
      </c>
      <c r="P26" s="488">
        <v>47925</v>
      </c>
      <c r="Q26" s="505">
        <v>0.47591857000993049</v>
      </c>
      <c r="R26" s="489">
        <v>5325</v>
      </c>
    </row>
    <row r="27" spans="1:18" ht="14.45" customHeight="1" x14ac:dyDescent="0.2">
      <c r="A27" s="483" t="s">
        <v>1160</v>
      </c>
      <c r="B27" s="484" t="s">
        <v>1161</v>
      </c>
      <c r="C27" s="484" t="s">
        <v>477</v>
      </c>
      <c r="D27" s="484" t="s">
        <v>1133</v>
      </c>
      <c r="E27" s="484" t="s">
        <v>1178</v>
      </c>
      <c r="F27" s="484" t="s">
        <v>1179</v>
      </c>
      <c r="G27" s="488">
        <v>83</v>
      </c>
      <c r="H27" s="488">
        <v>873492</v>
      </c>
      <c r="I27" s="484">
        <v>1.2515108532129808</v>
      </c>
      <c r="J27" s="484">
        <v>10524</v>
      </c>
      <c r="K27" s="488">
        <v>66</v>
      </c>
      <c r="L27" s="488">
        <v>697950</v>
      </c>
      <c r="M27" s="484">
        <v>1</v>
      </c>
      <c r="N27" s="484">
        <v>10575</v>
      </c>
      <c r="O27" s="488">
        <v>57</v>
      </c>
      <c r="P27" s="488">
        <v>605283</v>
      </c>
      <c r="Q27" s="505">
        <v>0.86722974425102084</v>
      </c>
      <c r="R27" s="489">
        <v>10619</v>
      </c>
    </row>
    <row r="28" spans="1:18" ht="14.45" customHeight="1" x14ac:dyDescent="0.2">
      <c r="A28" s="483" t="s">
        <v>1160</v>
      </c>
      <c r="B28" s="484" t="s">
        <v>1161</v>
      </c>
      <c r="C28" s="484" t="s">
        <v>477</v>
      </c>
      <c r="D28" s="484" t="s">
        <v>1133</v>
      </c>
      <c r="E28" s="484" t="s">
        <v>1180</v>
      </c>
      <c r="F28" s="484" t="s">
        <v>1181</v>
      </c>
      <c r="G28" s="488">
        <v>5</v>
      </c>
      <c r="H28" s="488">
        <v>62210</v>
      </c>
      <c r="I28" s="484">
        <v>0.55275667510773463</v>
      </c>
      <c r="J28" s="484">
        <v>12442</v>
      </c>
      <c r="K28" s="488">
        <v>9</v>
      </c>
      <c r="L28" s="488">
        <v>112545</v>
      </c>
      <c r="M28" s="484">
        <v>1</v>
      </c>
      <c r="N28" s="484">
        <v>12505</v>
      </c>
      <c r="O28" s="488">
        <v>14</v>
      </c>
      <c r="P28" s="488">
        <v>175826</v>
      </c>
      <c r="Q28" s="505">
        <v>1.5622728686303256</v>
      </c>
      <c r="R28" s="489">
        <v>12559</v>
      </c>
    </row>
    <row r="29" spans="1:18" ht="14.45" customHeight="1" x14ac:dyDescent="0.2">
      <c r="A29" s="483" t="s">
        <v>1160</v>
      </c>
      <c r="B29" s="484" t="s">
        <v>1161</v>
      </c>
      <c r="C29" s="484" t="s">
        <v>477</v>
      </c>
      <c r="D29" s="484" t="s">
        <v>1133</v>
      </c>
      <c r="E29" s="484" t="s">
        <v>1182</v>
      </c>
      <c r="F29" s="484" t="s">
        <v>1183</v>
      </c>
      <c r="G29" s="488">
        <v>4</v>
      </c>
      <c r="H29" s="488">
        <v>4456</v>
      </c>
      <c r="I29" s="484">
        <v>0.56684900139931305</v>
      </c>
      <c r="J29" s="484">
        <v>1114</v>
      </c>
      <c r="K29" s="488">
        <v>7</v>
      </c>
      <c r="L29" s="488">
        <v>7861</v>
      </c>
      <c r="M29" s="484">
        <v>1</v>
      </c>
      <c r="N29" s="484">
        <v>1123</v>
      </c>
      <c r="O29" s="488"/>
      <c r="P29" s="488"/>
      <c r="Q29" s="505"/>
      <c r="R29" s="489"/>
    </row>
    <row r="30" spans="1:18" ht="14.45" customHeight="1" x14ac:dyDescent="0.2">
      <c r="A30" s="483" t="s">
        <v>1160</v>
      </c>
      <c r="B30" s="484" t="s">
        <v>1161</v>
      </c>
      <c r="C30" s="484" t="s">
        <v>477</v>
      </c>
      <c r="D30" s="484" t="s">
        <v>1133</v>
      </c>
      <c r="E30" s="484" t="s">
        <v>1184</v>
      </c>
      <c r="F30" s="484" t="s">
        <v>1185</v>
      </c>
      <c r="G30" s="488">
        <v>4</v>
      </c>
      <c r="H30" s="488">
        <v>2496</v>
      </c>
      <c r="I30" s="484"/>
      <c r="J30" s="484">
        <v>624</v>
      </c>
      <c r="K30" s="488"/>
      <c r="L30" s="488"/>
      <c r="M30" s="484"/>
      <c r="N30" s="484"/>
      <c r="O30" s="488">
        <v>3</v>
      </c>
      <c r="P30" s="488">
        <v>1899</v>
      </c>
      <c r="Q30" s="505"/>
      <c r="R30" s="489">
        <v>633</v>
      </c>
    </row>
    <row r="31" spans="1:18" ht="14.45" customHeight="1" x14ac:dyDescent="0.2">
      <c r="A31" s="483" t="s">
        <v>1160</v>
      </c>
      <c r="B31" s="484" t="s">
        <v>1161</v>
      </c>
      <c r="C31" s="484" t="s">
        <v>477</v>
      </c>
      <c r="D31" s="484" t="s">
        <v>1133</v>
      </c>
      <c r="E31" s="484" t="s">
        <v>1186</v>
      </c>
      <c r="F31" s="484" t="s">
        <v>1187</v>
      </c>
      <c r="G31" s="488">
        <v>215</v>
      </c>
      <c r="H31" s="488">
        <v>130935</v>
      </c>
      <c r="I31" s="484">
        <v>0.87682819029251047</v>
      </c>
      <c r="J31" s="484">
        <v>609</v>
      </c>
      <c r="K31" s="488">
        <v>244</v>
      </c>
      <c r="L31" s="488">
        <v>149328</v>
      </c>
      <c r="M31" s="484">
        <v>1</v>
      </c>
      <c r="N31" s="484">
        <v>612</v>
      </c>
      <c r="O31" s="488">
        <v>195</v>
      </c>
      <c r="P31" s="488">
        <v>119925</v>
      </c>
      <c r="Q31" s="505">
        <v>0.80309787849566061</v>
      </c>
      <c r="R31" s="489">
        <v>615</v>
      </c>
    </row>
    <row r="32" spans="1:18" ht="14.45" customHeight="1" x14ac:dyDescent="0.2">
      <c r="A32" s="483" t="s">
        <v>1160</v>
      </c>
      <c r="B32" s="484" t="s">
        <v>1161</v>
      </c>
      <c r="C32" s="484" t="s">
        <v>477</v>
      </c>
      <c r="D32" s="484" t="s">
        <v>1133</v>
      </c>
      <c r="E32" s="484" t="s">
        <v>1188</v>
      </c>
      <c r="F32" s="484" t="s">
        <v>1189</v>
      </c>
      <c r="G32" s="488">
        <v>178</v>
      </c>
      <c r="H32" s="488">
        <v>797440</v>
      </c>
      <c r="I32" s="484">
        <v>1.1038652726233273</v>
      </c>
      <c r="J32" s="484">
        <v>4480</v>
      </c>
      <c r="K32" s="488">
        <v>161</v>
      </c>
      <c r="L32" s="488">
        <v>722407</v>
      </c>
      <c r="M32" s="484">
        <v>1</v>
      </c>
      <c r="N32" s="484">
        <v>4487</v>
      </c>
      <c r="O32" s="488">
        <v>216</v>
      </c>
      <c r="P32" s="488">
        <v>970488</v>
      </c>
      <c r="Q32" s="505">
        <v>1.3434089093821073</v>
      </c>
      <c r="R32" s="489">
        <v>4493</v>
      </c>
    </row>
    <row r="33" spans="1:18" ht="14.45" customHeight="1" x14ac:dyDescent="0.2">
      <c r="A33" s="483" t="s">
        <v>1160</v>
      </c>
      <c r="B33" s="484" t="s">
        <v>1161</v>
      </c>
      <c r="C33" s="484" t="s">
        <v>477</v>
      </c>
      <c r="D33" s="484" t="s">
        <v>1133</v>
      </c>
      <c r="E33" s="484" t="s">
        <v>1190</v>
      </c>
      <c r="F33" s="484" t="s">
        <v>1191</v>
      </c>
      <c r="G33" s="488">
        <v>1100</v>
      </c>
      <c r="H33" s="488">
        <v>1217423</v>
      </c>
      <c r="I33" s="484">
        <v>0.93026079514629134</v>
      </c>
      <c r="J33" s="484">
        <v>1106.7481818181818</v>
      </c>
      <c r="K33" s="488">
        <v>1179</v>
      </c>
      <c r="L33" s="488">
        <v>1308690</v>
      </c>
      <c r="M33" s="484">
        <v>1</v>
      </c>
      <c r="N33" s="484">
        <v>1110</v>
      </c>
      <c r="O33" s="488">
        <v>1108</v>
      </c>
      <c r="P33" s="488">
        <v>1234312</v>
      </c>
      <c r="Q33" s="505">
        <v>0.943166066830189</v>
      </c>
      <c r="R33" s="489">
        <v>1114</v>
      </c>
    </row>
    <row r="34" spans="1:18" ht="14.45" customHeight="1" x14ac:dyDescent="0.2">
      <c r="A34" s="483" t="s">
        <v>1160</v>
      </c>
      <c r="B34" s="484" t="s">
        <v>1161</v>
      </c>
      <c r="C34" s="484" t="s">
        <v>477</v>
      </c>
      <c r="D34" s="484" t="s">
        <v>1133</v>
      </c>
      <c r="E34" s="484" t="s">
        <v>1192</v>
      </c>
      <c r="F34" s="484" t="s">
        <v>1193</v>
      </c>
      <c r="G34" s="488">
        <v>514</v>
      </c>
      <c r="H34" s="488">
        <v>3819020</v>
      </c>
      <c r="I34" s="484">
        <v>1.0381106105276205</v>
      </c>
      <c r="J34" s="484">
        <v>7430</v>
      </c>
      <c r="K34" s="488">
        <v>494</v>
      </c>
      <c r="L34" s="488">
        <v>3678818</v>
      </c>
      <c r="M34" s="484">
        <v>1</v>
      </c>
      <c r="N34" s="484">
        <v>7447</v>
      </c>
      <c r="O34" s="488">
        <v>390</v>
      </c>
      <c r="P34" s="488">
        <v>2910180</v>
      </c>
      <c r="Q34" s="505">
        <v>0.79106386888397306</v>
      </c>
      <c r="R34" s="489">
        <v>7462</v>
      </c>
    </row>
    <row r="35" spans="1:18" ht="14.45" customHeight="1" x14ac:dyDescent="0.2">
      <c r="A35" s="483" t="s">
        <v>1160</v>
      </c>
      <c r="B35" s="484" t="s">
        <v>1161</v>
      </c>
      <c r="C35" s="484" t="s">
        <v>477</v>
      </c>
      <c r="D35" s="484" t="s">
        <v>1133</v>
      </c>
      <c r="E35" s="484" t="s">
        <v>1194</v>
      </c>
      <c r="F35" s="484" t="s">
        <v>1195</v>
      </c>
      <c r="G35" s="488">
        <v>634</v>
      </c>
      <c r="H35" s="488">
        <v>2431390</v>
      </c>
      <c r="I35" s="484">
        <v>5.2342100107853504</v>
      </c>
      <c r="J35" s="484">
        <v>3835</v>
      </c>
      <c r="K35" s="488">
        <v>121</v>
      </c>
      <c r="L35" s="488">
        <v>464519</v>
      </c>
      <c r="M35" s="484">
        <v>1</v>
      </c>
      <c r="N35" s="484">
        <v>3839</v>
      </c>
      <c r="O35" s="488">
        <v>126</v>
      </c>
      <c r="P35" s="488">
        <v>484218</v>
      </c>
      <c r="Q35" s="505">
        <v>1.0424073073437254</v>
      </c>
      <c r="R35" s="489">
        <v>3843</v>
      </c>
    </row>
    <row r="36" spans="1:18" ht="14.45" customHeight="1" x14ac:dyDescent="0.2">
      <c r="A36" s="483" t="s">
        <v>1160</v>
      </c>
      <c r="B36" s="484" t="s">
        <v>1161</v>
      </c>
      <c r="C36" s="484" t="s">
        <v>477</v>
      </c>
      <c r="D36" s="484" t="s">
        <v>1133</v>
      </c>
      <c r="E36" s="484" t="s">
        <v>1196</v>
      </c>
      <c r="F36" s="484" t="s">
        <v>1197</v>
      </c>
      <c r="G36" s="488">
        <v>217</v>
      </c>
      <c r="H36" s="488">
        <v>519861</v>
      </c>
      <c r="I36" s="484">
        <v>0.32488611884137131</v>
      </c>
      <c r="J36" s="484">
        <v>2395.6728110599079</v>
      </c>
      <c r="K36" s="488">
        <v>667</v>
      </c>
      <c r="L36" s="488">
        <v>1600133</v>
      </c>
      <c r="M36" s="484">
        <v>1</v>
      </c>
      <c r="N36" s="484">
        <v>2399</v>
      </c>
      <c r="O36" s="488">
        <v>1003</v>
      </c>
      <c r="P36" s="488">
        <v>2409206</v>
      </c>
      <c r="Q36" s="505">
        <v>1.5056285946230719</v>
      </c>
      <c r="R36" s="489">
        <v>2402</v>
      </c>
    </row>
    <row r="37" spans="1:18" ht="14.45" customHeight="1" x14ac:dyDescent="0.2">
      <c r="A37" s="483" t="s">
        <v>1160</v>
      </c>
      <c r="B37" s="484" t="s">
        <v>1161</v>
      </c>
      <c r="C37" s="484" t="s">
        <v>477</v>
      </c>
      <c r="D37" s="484" t="s">
        <v>1133</v>
      </c>
      <c r="E37" s="484" t="s">
        <v>1198</v>
      </c>
      <c r="F37" s="484" t="s">
        <v>1199</v>
      </c>
      <c r="G37" s="488">
        <v>23</v>
      </c>
      <c r="H37" s="488">
        <v>816477</v>
      </c>
      <c r="I37" s="484">
        <v>1.6407772258126749</v>
      </c>
      <c r="J37" s="484">
        <v>35499</v>
      </c>
      <c r="K37" s="488">
        <v>14</v>
      </c>
      <c r="L37" s="488">
        <v>497616</v>
      </c>
      <c r="M37" s="484">
        <v>1</v>
      </c>
      <c r="N37" s="484">
        <v>35544</v>
      </c>
      <c r="O37" s="488">
        <v>14</v>
      </c>
      <c r="P37" s="488">
        <v>498176</v>
      </c>
      <c r="Q37" s="505">
        <v>1.0011253657438668</v>
      </c>
      <c r="R37" s="489">
        <v>35584</v>
      </c>
    </row>
    <row r="38" spans="1:18" ht="14.45" customHeight="1" x14ac:dyDescent="0.2">
      <c r="A38" s="483" t="s">
        <v>1160</v>
      </c>
      <c r="B38" s="484" t="s">
        <v>1161</v>
      </c>
      <c r="C38" s="484" t="s">
        <v>477</v>
      </c>
      <c r="D38" s="484" t="s">
        <v>1133</v>
      </c>
      <c r="E38" s="484" t="s">
        <v>1200</v>
      </c>
      <c r="F38" s="484" t="s">
        <v>1201</v>
      </c>
      <c r="G38" s="488">
        <v>21</v>
      </c>
      <c r="H38" s="488">
        <v>184926</v>
      </c>
      <c r="I38" s="484">
        <v>2.3314800105904157</v>
      </c>
      <c r="J38" s="484">
        <v>8806</v>
      </c>
      <c r="K38" s="488">
        <v>9</v>
      </c>
      <c r="L38" s="488">
        <v>79317</v>
      </c>
      <c r="M38" s="484">
        <v>1</v>
      </c>
      <c r="N38" s="484">
        <v>8813</v>
      </c>
      <c r="O38" s="488">
        <v>16</v>
      </c>
      <c r="P38" s="488">
        <v>141120</v>
      </c>
      <c r="Q38" s="505">
        <v>1.779189833200953</v>
      </c>
      <c r="R38" s="489">
        <v>8820</v>
      </c>
    </row>
    <row r="39" spans="1:18" ht="14.45" customHeight="1" x14ac:dyDescent="0.2">
      <c r="A39" s="483" t="s">
        <v>1160</v>
      </c>
      <c r="B39" s="484" t="s">
        <v>1161</v>
      </c>
      <c r="C39" s="484" t="s">
        <v>477</v>
      </c>
      <c r="D39" s="484" t="s">
        <v>1133</v>
      </c>
      <c r="E39" s="484" t="s">
        <v>1202</v>
      </c>
      <c r="F39" s="484" t="s">
        <v>1203</v>
      </c>
      <c r="G39" s="488">
        <v>28</v>
      </c>
      <c r="H39" s="488">
        <v>280000</v>
      </c>
      <c r="I39" s="484">
        <v>0.45161290322580644</v>
      </c>
      <c r="J39" s="484">
        <v>10000</v>
      </c>
      <c r="K39" s="488">
        <v>62</v>
      </c>
      <c r="L39" s="488">
        <v>620000</v>
      </c>
      <c r="M39" s="484">
        <v>1</v>
      </c>
      <c r="N39" s="484">
        <v>10000</v>
      </c>
      <c r="O39" s="488">
        <v>50</v>
      </c>
      <c r="P39" s="488">
        <v>500000</v>
      </c>
      <c r="Q39" s="505">
        <v>0.80645161290322576</v>
      </c>
      <c r="R39" s="489">
        <v>10000</v>
      </c>
    </row>
    <row r="40" spans="1:18" ht="14.45" customHeight="1" x14ac:dyDescent="0.2">
      <c r="A40" s="483" t="s">
        <v>1160</v>
      </c>
      <c r="B40" s="484" t="s">
        <v>1161</v>
      </c>
      <c r="C40" s="484" t="s">
        <v>477</v>
      </c>
      <c r="D40" s="484" t="s">
        <v>1133</v>
      </c>
      <c r="E40" s="484" t="s">
        <v>1204</v>
      </c>
      <c r="F40" s="484" t="s">
        <v>1205</v>
      </c>
      <c r="G40" s="488">
        <v>263</v>
      </c>
      <c r="H40" s="488">
        <v>2831633.3499999996</v>
      </c>
      <c r="I40" s="484">
        <v>0.84025559018210949</v>
      </c>
      <c r="J40" s="484">
        <v>10766.666730038021</v>
      </c>
      <c r="K40" s="488">
        <v>313</v>
      </c>
      <c r="L40" s="488">
        <v>3369966.6899999995</v>
      </c>
      <c r="M40" s="484">
        <v>1</v>
      </c>
      <c r="N40" s="484">
        <v>10766.666741214056</v>
      </c>
      <c r="O40" s="488">
        <v>244</v>
      </c>
      <c r="P40" s="488">
        <v>2627066.67</v>
      </c>
      <c r="Q40" s="505">
        <v>0.77955271124653169</v>
      </c>
      <c r="R40" s="489">
        <v>10766.666680327868</v>
      </c>
    </row>
    <row r="41" spans="1:18" ht="14.45" customHeight="1" x14ac:dyDescent="0.2">
      <c r="A41" s="483" t="s">
        <v>1160</v>
      </c>
      <c r="B41" s="484" t="s">
        <v>1161</v>
      </c>
      <c r="C41" s="484" t="s">
        <v>477</v>
      </c>
      <c r="D41" s="484" t="s">
        <v>1133</v>
      </c>
      <c r="E41" s="484" t="s">
        <v>1206</v>
      </c>
      <c r="F41" s="484" t="s">
        <v>1207</v>
      </c>
      <c r="G41" s="488">
        <v>142</v>
      </c>
      <c r="H41" s="488">
        <v>1183333.33</v>
      </c>
      <c r="I41" s="484">
        <v>0.91612904859105115</v>
      </c>
      <c r="J41" s="484">
        <v>8333.3333098591556</v>
      </c>
      <c r="K41" s="488">
        <v>155</v>
      </c>
      <c r="L41" s="488">
        <v>1291666.6400000004</v>
      </c>
      <c r="M41" s="484">
        <v>1</v>
      </c>
      <c r="N41" s="484">
        <v>8333.3331612903257</v>
      </c>
      <c r="O41" s="488">
        <v>147</v>
      </c>
      <c r="P41" s="488">
        <v>1224999.99</v>
      </c>
      <c r="Q41" s="505">
        <v>0.94838710861186259</v>
      </c>
      <c r="R41" s="489">
        <v>8333.3332653061225</v>
      </c>
    </row>
    <row r="42" spans="1:18" ht="14.45" customHeight="1" x14ac:dyDescent="0.2">
      <c r="A42" s="483" t="s">
        <v>1160</v>
      </c>
      <c r="B42" s="484" t="s">
        <v>1161</v>
      </c>
      <c r="C42" s="484" t="s">
        <v>477</v>
      </c>
      <c r="D42" s="484" t="s">
        <v>1133</v>
      </c>
      <c r="E42" s="484" t="s">
        <v>1208</v>
      </c>
      <c r="F42" s="484" t="s">
        <v>1209</v>
      </c>
      <c r="G42" s="488">
        <v>277</v>
      </c>
      <c r="H42" s="488">
        <v>0</v>
      </c>
      <c r="I42" s="484"/>
      <c r="J42" s="484">
        <v>0</v>
      </c>
      <c r="K42" s="488">
        <v>440</v>
      </c>
      <c r="L42" s="488">
        <v>0</v>
      </c>
      <c r="M42" s="484"/>
      <c r="N42" s="484">
        <v>0</v>
      </c>
      <c r="O42" s="488">
        <v>502</v>
      </c>
      <c r="P42" s="488">
        <v>0</v>
      </c>
      <c r="Q42" s="505"/>
      <c r="R42" s="489">
        <v>0</v>
      </c>
    </row>
    <row r="43" spans="1:18" ht="14.45" customHeight="1" x14ac:dyDescent="0.2">
      <c r="A43" s="483" t="s">
        <v>1160</v>
      </c>
      <c r="B43" s="484" t="s">
        <v>1161</v>
      </c>
      <c r="C43" s="484" t="s">
        <v>477</v>
      </c>
      <c r="D43" s="484" t="s">
        <v>1133</v>
      </c>
      <c r="E43" s="484" t="s">
        <v>1210</v>
      </c>
      <c r="F43" s="484" t="s">
        <v>1211</v>
      </c>
      <c r="G43" s="488">
        <v>33</v>
      </c>
      <c r="H43" s="488">
        <v>272250</v>
      </c>
      <c r="I43" s="484">
        <v>0.15714285714285714</v>
      </c>
      <c r="J43" s="484">
        <v>8250</v>
      </c>
      <c r="K43" s="488">
        <v>210</v>
      </c>
      <c r="L43" s="488">
        <v>1732500</v>
      </c>
      <c r="M43" s="484">
        <v>1</v>
      </c>
      <c r="N43" s="484">
        <v>8250</v>
      </c>
      <c r="O43" s="488">
        <v>153</v>
      </c>
      <c r="P43" s="488">
        <v>1262250</v>
      </c>
      <c r="Q43" s="505">
        <v>0.72857142857142854</v>
      </c>
      <c r="R43" s="489">
        <v>8250</v>
      </c>
    </row>
    <row r="44" spans="1:18" ht="14.45" customHeight="1" x14ac:dyDescent="0.2">
      <c r="A44" s="483" t="s">
        <v>1160</v>
      </c>
      <c r="B44" s="484" t="s">
        <v>1161</v>
      </c>
      <c r="C44" s="484" t="s">
        <v>477</v>
      </c>
      <c r="D44" s="484" t="s">
        <v>1133</v>
      </c>
      <c r="E44" s="484" t="s">
        <v>1212</v>
      </c>
      <c r="F44" s="484" t="s">
        <v>1213</v>
      </c>
      <c r="G44" s="488">
        <v>28</v>
      </c>
      <c r="H44" s="488">
        <v>0</v>
      </c>
      <c r="I44" s="484"/>
      <c r="J44" s="484">
        <v>0</v>
      </c>
      <c r="K44" s="488">
        <v>32</v>
      </c>
      <c r="L44" s="488">
        <v>0</v>
      </c>
      <c r="M44" s="484"/>
      <c r="N44" s="484">
        <v>0</v>
      </c>
      <c r="O44" s="488">
        <v>80</v>
      </c>
      <c r="P44" s="488">
        <v>0</v>
      </c>
      <c r="Q44" s="505"/>
      <c r="R44" s="489">
        <v>0</v>
      </c>
    </row>
    <row r="45" spans="1:18" ht="14.45" customHeight="1" x14ac:dyDescent="0.2">
      <c r="A45" s="483" t="s">
        <v>1160</v>
      </c>
      <c r="B45" s="484" t="s">
        <v>1161</v>
      </c>
      <c r="C45" s="484" t="s">
        <v>477</v>
      </c>
      <c r="D45" s="484" t="s">
        <v>1133</v>
      </c>
      <c r="E45" s="484" t="s">
        <v>1214</v>
      </c>
      <c r="F45" s="484" t="s">
        <v>1215</v>
      </c>
      <c r="G45" s="488">
        <v>0</v>
      </c>
      <c r="H45" s="488">
        <v>0</v>
      </c>
      <c r="I45" s="484"/>
      <c r="J45" s="484"/>
      <c r="K45" s="488"/>
      <c r="L45" s="488"/>
      <c r="M45" s="484"/>
      <c r="N45" s="484"/>
      <c r="O45" s="488">
        <v>1</v>
      </c>
      <c r="P45" s="488">
        <v>4059</v>
      </c>
      <c r="Q45" s="505"/>
      <c r="R45" s="489">
        <v>4059</v>
      </c>
    </row>
    <row r="46" spans="1:18" ht="14.45" customHeight="1" x14ac:dyDescent="0.2">
      <c r="A46" s="483" t="s">
        <v>1160</v>
      </c>
      <c r="B46" s="484" t="s">
        <v>1161</v>
      </c>
      <c r="C46" s="484" t="s">
        <v>477</v>
      </c>
      <c r="D46" s="484" t="s">
        <v>1133</v>
      </c>
      <c r="E46" s="484" t="s">
        <v>1216</v>
      </c>
      <c r="F46" s="484" t="s">
        <v>1217</v>
      </c>
      <c r="G46" s="488">
        <v>33</v>
      </c>
      <c r="H46" s="488">
        <v>1008333.3900000005</v>
      </c>
      <c r="I46" s="484">
        <v>0.97058826077382776</v>
      </c>
      <c r="J46" s="484">
        <v>30555.557272727288</v>
      </c>
      <c r="K46" s="488">
        <v>34</v>
      </c>
      <c r="L46" s="488">
        <v>1038888.9200000002</v>
      </c>
      <c r="M46" s="484">
        <v>1</v>
      </c>
      <c r="N46" s="484">
        <v>30555.556470588239</v>
      </c>
      <c r="O46" s="488">
        <v>80</v>
      </c>
      <c r="P46" s="488">
        <v>2444444.5000000005</v>
      </c>
      <c r="Q46" s="505">
        <v>2.3529411594841152</v>
      </c>
      <c r="R46" s="489">
        <v>30555.556250000005</v>
      </c>
    </row>
    <row r="47" spans="1:18" ht="14.45" customHeight="1" x14ac:dyDescent="0.2">
      <c r="A47" s="483" t="s">
        <v>1160</v>
      </c>
      <c r="B47" s="484" t="s">
        <v>1161</v>
      </c>
      <c r="C47" s="484" t="s">
        <v>477</v>
      </c>
      <c r="D47" s="484" t="s">
        <v>1133</v>
      </c>
      <c r="E47" s="484" t="s">
        <v>1218</v>
      </c>
      <c r="F47" s="484" t="s">
        <v>1219</v>
      </c>
      <c r="G47" s="488">
        <v>46</v>
      </c>
      <c r="H47" s="488">
        <v>195960</v>
      </c>
      <c r="I47" s="484">
        <v>2</v>
      </c>
      <c r="J47" s="484">
        <v>4260</v>
      </c>
      <c r="K47" s="488">
        <v>23</v>
      </c>
      <c r="L47" s="488">
        <v>97980</v>
      </c>
      <c r="M47" s="484">
        <v>1</v>
      </c>
      <c r="N47" s="484">
        <v>4260</v>
      </c>
      <c r="O47" s="488">
        <v>20</v>
      </c>
      <c r="P47" s="488">
        <v>85200</v>
      </c>
      <c r="Q47" s="505">
        <v>0.86956521739130432</v>
      </c>
      <c r="R47" s="489">
        <v>4260</v>
      </c>
    </row>
    <row r="48" spans="1:18" ht="14.45" customHeight="1" x14ac:dyDescent="0.2">
      <c r="A48" s="483" t="s">
        <v>1160</v>
      </c>
      <c r="B48" s="484" t="s">
        <v>1161</v>
      </c>
      <c r="C48" s="484" t="s">
        <v>477</v>
      </c>
      <c r="D48" s="484" t="s">
        <v>1133</v>
      </c>
      <c r="E48" s="484" t="s">
        <v>1220</v>
      </c>
      <c r="F48" s="484" t="s">
        <v>1221</v>
      </c>
      <c r="G48" s="488">
        <v>26</v>
      </c>
      <c r="H48" s="488">
        <v>138377.77000000002</v>
      </c>
      <c r="I48" s="484">
        <v>0.89655175765008166</v>
      </c>
      <c r="J48" s="484">
        <v>5322.2219230769242</v>
      </c>
      <c r="K48" s="488">
        <v>29</v>
      </c>
      <c r="L48" s="488">
        <v>154344.43000000002</v>
      </c>
      <c r="M48" s="484">
        <v>1</v>
      </c>
      <c r="N48" s="484">
        <v>5322.2217241379321</v>
      </c>
      <c r="O48" s="488">
        <v>10</v>
      </c>
      <c r="P48" s="488">
        <v>53222.210000000006</v>
      </c>
      <c r="Q48" s="505">
        <v>0.34482753928988563</v>
      </c>
      <c r="R48" s="489">
        <v>5322.2210000000005</v>
      </c>
    </row>
    <row r="49" spans="1:18" ht="14.45" customHeight="1" x14ac:dyDescent="0.2">
      <c r="A49" s="483" t="s">
        <v>1160</v>
      </c>
      <c r="B49" s="484" t="s">
        <v>1161</v>
      </c>
      <c r="C49" s="484" t="s">
        <v>477</v>
      </c>
      <c r="D49" s="484" t="s">
        <v>1133</v>
      </c>
      <c r="E49" s="484" t="s">
        <v>1222</v>
      </c>
      <c r="F49" s="484" t="s">
        <v>1223</v>
      </c>
      <c r="G49" s="488">
        <v>154</v>
      </c>
      <c r="H49" s="488">
        <v>6776000</v>
      </c>
      <c r="I49" s="484">
        <v>0.69683257918552033</v>
      </c>
      <c r="J49" s="484">
        <v>44000</v>
      </c>
      <c r="K49" s="488">
        <v>221</v>
      </c>
      <c r="L49" s="488">
        <v>9724000</v>
      </c>
      <c r="M49" s="484">
        <v>1</v>
      </c>
      <c r="N49" s="484">
        <v>44000</v>
      </c>
      <c r="O49" s="488">
        <v>239</v>
      </c>
      <c r="P49" s="488">
        <v>10516000</v>
      </c>
      <c r="Q49" s="505">
        <v>1.0814479638009049</v>
      </c>
      <c r="R49" s="489">
        <v>44000</v>
      </c>
    </row>
    <row r="50" spans="1:18" ht="14.45" customHeight="1" x14ac:dyDescent="0.2">
      <c r="A50" s="483" t="s">
        <v>1160</v>
      </c>
      <c r="B50" s="484" t="s">
        <v>1161</v>
      </c>
      <c r="C50" s="484" t="s">
        <v>477</v>
      </c>
      <c r="D50" s="484" t="s">
        <v>1133</v>
      </c>
      <c r="E50" s="484" t="s">
        <v>1224</v>
      </c>
      <c r="F50" s="484" t="s">
        <v>1225</v>
      </c>
      <c r="G50" s="488"/>
      <c r="H50" s="488"/>
      <c r="I50" s="484"/>
      <c r="J50" s="484"/>
      <c r="K50" s="488">
        <v>2</v>
      </c>
      <c r="L50" s="488">
        <v>79594</v>
      </c>
      <c r="M50" s="484">
        <v>1</v>
      </c>
      <c r="N50" s="484">
        <v>39797</v>
      </c>
      <c r="O50" s="488">
        <v>70</v>
      </c>
      <c r="P50" s="488">
        <v>2790200</v>
      </c>
      <c r="Q50" s="505">
        <v>35.055406186395956</v>
      </c>
      <c r="R50" s="489">
        <v>39860</v>
      </c>
    </row>
    <row r="51" spans="1:18" ht="14.45" customHeight="1" x14ac:dyDescent="0.2">
      <c r="A51" s="483" t="s">
        <v>1160</v>
      </c>
      <c r="B51" s="484" t="s">
        <v>1161</v>
      </c>
      <c r="C51" s="484" t="s">
        <v>477</v>
      </c>
      <c r="D51" s="484" t="s">
        <v>1133</v>
      </c>
      <c r="E51" s="484" t="s">
        <v>1226</v>
      </c>
      <c r="F51" s="484" t="s">
        <v>1227</v>
      </c>
      <c r="G51" s="488"/>
      <c r="H51" s="488"/>
      <c r="I51" s="484"/>
      <c r="J51" s="484"/>
      <c r="K51" s="488">
        <v>1</v>
      </c>
      <c r="L51" s="488">
        <v>31867</v>
      </c>
      <c r="M51" s="484">
        <v>1</v>
      </c>
      <c r="N51" s="484">
        <v>31867</v>
      </c>
      <c r="O51" s="488"/>
      <c r="P51" s="488"/>
      <c r="Q51" s="505"/>
      <c r="R51" s="489"/>
    </row>
    <row r="52" spans="1:18" ht="14.45" customHeight="1" x14ac:dyDescent="0.2">
      <c r="A52" s="483" t="s">
        <v>1160</v>
      </c>
      <c r="B52" s="484" t="s">
        <v>1161</v>
      </c>
      <c r="C52" s="484" t="s">
        <v>477</v>
      </c>
      <c r="D52" s="484" t="s">
        <v>1133</v>
      </c>
      <c r="E52" s="484" t="s">
        <v>1228</v>
      </c>
      <c r="F52" s="484" t="s">
        <v>1229</v>
      </c>
      <c r="G52" s="488">
        <v>1</v>
      </c>
      <c r="H52" s="488">
        <v>8600</v>
      </c>
      <c r="I52" s="484"/>
      <c r="J52" s="484">
        <v>8600</v>
      </c>
      <c r="K52" s="488"/>
      <c r="L52" s="488"/>
      <c r="M52" s="484"/>
      <c r="N52" s="484"/>
      <c r="O52" s="488"/>
      <c r="P52" s="488"/>
      <c r="Q52" s="505"/>
      <c r="R52" s="489"/>
    </row>
    <row r="53" spans="1:18" ht="14.45" customHeight="1" thickBot="1" x14ac:dyDescent="0.25">
      <c r="A53" s="490" t="s">
        <v>1160</v>
      </c>
      <c r="B53" s="491" t="s">
        <v>1161</v>
      </c>
      <c r="C53" s="491" t="s">
        <v>477</v>
      </c>
      <c r="D53" s="491" t="s">
        <v>1133</v>
      </c>
      <c r="E53" s="491" t="s">
        <v>1230</v>
      </c>
      <c r="F53" s="491" t="s">
        <v>1231</v>
      </c>
      <c r="G53" s="495"/>
      <c r="H53" s="495"/>
      <c r="I53" s="491"/>
      <c r="J53" s="491"/>
      <c r="K53" s="495"/>
      <c r="L53" s="495"/>
      <c r="M53" s="491"/>
      <c r="N53" s="491"/>
      <c r="O53" s="495">
        <v>11</v>
      </c>
      <c r="P53" s="495">
        <v>165000</v>
      </c>
      <c r="Q53" s="507"/>
      <c r="R53" s="496">
        <v>15000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879D8FD-37BC-4104-916B-F7025B433C40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1233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16483</v>
      </c>
      <c r="I3" s="103">
        <f t="shared" si="0"/>
        <v>36308881.829999998</v>
      </c>
      <c r="J3" s="74"/>
      <c r="K3" s="74"/>
      <c r="L3" s="103">
        <f t="shared" si="0"/>
        <v>18932</v>
      </c>
      <c r="M3" s="103">
        <f t="shared" si="0"/>
        <v>41229496.960000001</v>
      </c>
      <c r="N3" s="74"/>
      <c r="O3" s="74"/>
      <c r="P3" s="103">
        <f t="shared" si="0"/>
        <v>19006</v>
      </c>
      <c r="Q3" s="103">
        <f t="shared" si="0"/>
        <v>44257425.170000002</v>
      </c>
      <c r="R3" s="75">
        <f>IF(M3=0,0,Q3/M3)</f>
        <v>1.0734408235185997</v>
      </c>
      <c r="S3" s="104">
        <f>IF(P3=0,0,Q3/P3)</f>
        <v>2328.6028185836053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6"/>
      <c r="B5" s="606"/>
      <c r="C5" s="607"/>
      <c r="D5" s="616"/>
      <c r="E5" s="608"/>
      <c r="F5" s="609"/>
      <c r="G5" s="610"/>
      <c r="H5" s="611" t="s">
        <v>71</v>
      </c>
      <c r="I5" s="612" t="s">
        <v>14</v>
      </c>
      <c r="J5" s="613"/>
      <c r="K5" s="613"/>
      <c r="L5" s="611" t="s">
        <v>71</v>
      </c>
      <c r="M5" s="612" t="s">
        <v>14</v>
      </c>
      <c r="N5" s="613"/>
      <c r="O5" s="613"/>
      <c r="P5" s="611" t="s">
        <v>71</v>
      </c>
      <c r="Q5" s="612" t="s">
        <v>14</v>
      </c>
      <c r="R5" s="614"/>
      <c r="S5" s="615"/>
    </row>
    <row r="6" spans="1:19" ht="14.45" customHeight="1" x14ac:dyDescent="0.2">
      <c r="A6" s="542" t="s">
        <v>1131</v>
      </c>
      <c r="B6" s="543" t="s">
        <v>1132</v>
      </c>
      <c r="C6" s="543" t="s">
        <v>472</v>
      </c>
      <c r="D6" s="543" t="s">
        <v>1125</v>
      </c>
      <c r="E6" s="543" t="s">
        <v>1133</v>
      </c>
      <c r="F6" s="543" t="s">
        <v>1134</v>
      </c>
      <c r="G6" s="543" t="s">
        <v>1135</v>
      </c>
      <c r="H6" s="116">
        <v>110</v>
      </c>
      <c r="I6" s="116">
        <v>7260</v>
      </c>
      <c r="J6" s="543">
        <v>0.75248756218905477</v>
      </c>
      <c r="K6" s="543">
        <v>66</v>
      </c>
      <c r="L6" s="116">
        <v>144</v>
      </c>
      <c r="M6" s="116">
        <v>9648</v>
      </c>
      <c r="N6" s="543">
        <v>1</v>
      </c>
      <c r="O6" s="543">
        <v>67</v>
      </c>
      <c r="P6" s="116">
        <v>143</v>
      </c>
      <c r="Q6" s="116">
        <v>9724</v>
      </c>
      <c r="R6" s="548">
        <v>1.00787728026534</v>
      </c>
      <c r="S6" s="559">
        <v>68</v>
      </c>
    </row>
    <row r="7" spans="1:19" ht="14.45" customHeight="1" x14ac:dyDescent="0.2">
      <c r="A7" s="483" t="s">
        <v>1131</v>
      </c>
      <c r="B7" s="484" t="s">
        <v>1132</v>
      </c>
      <c r="C7" s="484" t="s">
        <v>472</v>
      </c>
      <c r="D7" s="484" t="s">
        <v>1125</v>
      </c>
      <c r="E7" s="484" t="s">
        <v>1133</v>
      </c>
      <c r="F7" s="484" t="s">
        <v>1136</v>
      </c>
      <c r="G7" s="484" t="s">
        <v>1137</v>
      </c>
      <c r="H7" s="488">
        <v>223</v>
      </c>
      <c r="I7" s="488">
        <v>8251</v>
      </c>
      <c r="J7" s="484">
        <v>0.79245101805608908</v>
      </c>
      <c r="K7" s="484">
        <v>37</v>
      </c>
      <c r="L7" s="488">
        <v>274</v>
      </c>
      <c r="M7" s="488">
        <v>10412</v>
      </c>
      <c r="N7" s="484">
        <v>1</v>
      </c>
      <c r="O7" s="484">
        <v>38</v>
      </c>
      <c r="P7" s="488">
        <v>197</v>
      </c>
      <c r="Q7" s="488">
        <v>7486</v>
      </c>
      <c r="R7" s="505">
        <v>0.71897810218978098</v>
      </c>
      <c r="S7" s="489">
        <v>38</v>
      </c>
    </row>
    <row r="8" spans="1:19" ht="14.45" customHeight="1" x14ac:dyDescent="0.2">
      <c r="A8" s="483" t="s">
        <v>1131</v>
      </c>
      <c r="B8" s="484" t="s">
        <v>1132</v>
      </c>
      <c r="C8" s="484" t="s">
        <v>472</v>
      </c>
      <c r="D8" s="484" t="s">
        <v>1125</v>
      </c>
      <c r="E8" s="484" t="s">
        <v>1133</v>
      </c>
      <c r="F8" s="484" t="s">
        <v>1138</v>
      </c>
      <c r="G8" s="484" t="s">
        <v>1139</v>
      </c>
      <c r="H8" s="488"/>
      <c r="I8" s="488"/>
      <c r="J8" s="484"/>
      <c r="K8" s="484"/>
      <c r="L8" s="488"/>
      <c r="M8" s="488"/>
      <c r="N8" s="484"/>
      <c r="O8" s="484"/>
      <c r="P8" s="488">
        <v>1</v>
      </c>
      <c r="Q8" s="488">
        <v>5</v>
      </c>
      <c r="R8" s="505"/>
      <c r="S8" s="489">
        <v>5</v>
      </c>
    </row>
    <row r="9" spans="1:19" ht="14.45" customHeight="1" x14ac:dyDescent="0.2">
      <c r="A9" s="483" t="s">
        <v>1131</v>
      </c>
      <c r="B9" s="484" t="s">
        <v>1132</v>
      </c>
      <c r="C9" s="484" t="s">
        <v>472</v>
      </c>
      <c r="D9" s="484" t="s">
        <v>1125</v>
      </c>
      <c r="E9" s="484" t="s">
        <v>1133</v>
      </c>
      <c r="F9" s="484" t="s">
        <v>1140</v>
      </c>
      <c r="G9" s="484" t="s">
        <v>1141</v>
      </c>
      <c r="H9" s="488">
        <v>917</v>
      </c>
      <c r="I9" s="488">
        <v>2276911</v>
      </c>
      <c r="J9" s="484">
        <v>0.83013988604362543</v>
      </c>
      <c r="K9" s="484">
        <v>2483</v>
      </c>
      <c r="L9" s="488">
        <v>1098</v>
      </c>
      <c r="M9" s="488">
        <v>2742804</v>
      </c>
      <c r="N9" s="484">
        <v>1</v>
      </c>
      <c r="O9" s="484">
        <v>2498</v>
      </c>
      <c r="P9" s="488">
        <v>1079</v>
      </c>
      <c r="Q9" s="488">
        <v>2708290</v>
      </c>
      <c r="R9" s="505">
        <v>0.98741652702854454</v>
      </c>
      <c r="S9" s="489">
        <v>2510</v>
      </c>
    </row>
    <row r="10" spans="1:19" ht="14.45" customHeight="1" x14ac:dyDescent="0.2">
      <c r="A10" s="483" t="s">
        <v>1131</v>
      </c>
      <c r="B10" s="484" t="s">
        <v>1132</v>
      </c>
      <c r="C10" s="484" t="s">
        <v>472</v>
      </c>
      <c r="D10" s="484" t="s">
        <v>1125</v>
      </c>
      <c r="E10" s="484" t="s">
        <v>1133</v>
      </c>
      <c r="F10" s="484" t="s">
        <v>1142</v>
      </c>
      <c r="G10" s="484" t="s">
        <v>1143</v>
      </c>
      <c r="H10" s="488">
        <v>186</v>
      </c>
      <c r="I10" s="488">
        <v>64542</v>
      </c>
      <c r="J10" s="484">
        <v>0.89517337031900135</v>
      </c>
      <c r="K10" s="484">
        <v>347</v>
      </c>
      <c r="L10" s="488">
        <v>206</v>
      </c>
      <c r="M10" s="488">
        <v>72100</v>
      </c>
      <c r="N10" s="484">
        <v>1</v>
      </c>
      <c r="O10" s="484">
        <v>350</v>
      </c>
      <c r="P10" s="488">
        <v>124</v>
      </c>
      <c r="Q10" s="488">
        <v>43648</v>
      </c>
      <c r="R10" s="505">
        <v>0.60538141470180307</v>
      </c>
      <c r="S10" s="489">
        <v>352</v>
      </c>
    </row>
    <row r="11" spans="1:19" ht="14.45" customHeight="1" x14ac:dyDescent="0.2">
      <c r="A11" s="483" t="s">
        <v>1131</v>
      </c>
      <c r="B11" s="484" t="s">
        <v>1132</v>
      </c>
      <c r="C11" s="484" t="s">
        <v>472</v>
      </c>
      <c r="D11" s="484" t="s">
        <v>1125</v>
      </c>
      <c r="E11" s="484" t="s">
        <v>1133</v>
      </c>
      <c r="F11" s="484" t="s">
        <v>1144</v>
      </c>
      <c r="G11" s="484" t="s">
        <v>1145</v>
      </c>
      <c r="H11" s="488">
        <v>1812</v>
      </c>
      <c r="I11" s="488">
        <v>636012</v>
      </c>
      <c r="J11" s="484">
        <v>0.86710621032654933</v>
      </c>
      <c r="K11" s="484">
        <v>351</v>
      </c>
      <c r="L11" s="488">
        <v>2072</v>
      </c>
      <c r="M11" s="488">
        <v>733488</v>
      </c>
      <c r="N11" s="484">
        <v>1</v>
      </c>
      <c r="O11" s="484">
        <v>354</v>
      </c>
      <c r="P11" s="488">
        <v>2094</v>
      </c>
      <c r="Q11" s="488">
        <v>745464</v>
      </c>
      <c r="R11" s="505">
        <v>1.0163274654800079</v>
      </c>
      <c r="S11" s="489">
        <v>356</v>
      </c>
    </row>
    <row r="12" spans="1:19" ht="14.45" customHeight="1" x14ac:dyDescent="0.2">
      <c r="A12" s="483" t="s">
        <v>1131</v>
      </c>
      <c r="B12" s="484" t="s">
        <v>1132</v>
      </c>
      <c r="C12" s="484" t="s">
        <v>472</v>
      </c>
      <c r="D12" s="484" t="s">
        <v>1125</v>
      </c>
      <c r="E12" s="484" t="s">
        <v>1133</v>
      </c>
      <c r="F12" s="484" t="s">
        <v>1146</v>
      </c>
      <c r="G12" s="484" t="s">
        <v>1147</v>
      </c>
      <c r="H12" s="488">
        <v>2674</v>
      </c>
      <c r="I12" s="488">
        <v>89132.990000000151</v>
      </c>
      <c r="J12" s="484">
        <v>0.73260224607837143</v>
      </c>
      <c r="K12" s="484">
        <v>33.333204936424885</v>
      </c>
      <c r="L12" s="488">
        <v>3650</v>
      </c>
      <c r="M12" s="488">
        <v>121666.28000000016</v>
      </c>
      <c r="N12" s="484">
        <v>1</v>
      </c>
      <c r="O12" s="484">
        <v>33.333227397260316</v>
      </c>
      <c r="P12" s="488">
        <v>3991</v>
      </c>
      <c r="Q12" s="488">
        <v>151857.79999999999</v>
      </c>
      <c r="R12" s="505">
        <v>1.2481502680940011</v>
      </c>
      <c r="S12" s="489">
        <v>38.050062640942116</v>
      </c>
    </row>
    <row r="13" spans="1:19" ht="14.45" customHeight="1" x14ac:dyDescent="0.2">
      <c r="A13" s="483" t="s">
        <v>1131</v>
      </c>
      <c r="B13" s="484" t="s">
        <v>1132</v>
      </c>
      <c r="C13" s="484" t="s">
        <v>472</v>
      </c>
      <c r="D13" s="484" t="s">
        <v>1125</v>
      </c>
      <c r="E13" s="484" t="s">
        <v>1133</v>
      </c>
      <c r="F13" s="484" t="s">
        <v>1148</v>
      </c>
      <c r="G13" s="484" t="s">
        <v>1149</v>
      </c>
      <c r="H13" s="488">
        <v>2026</v>
      </c>
      <c r="I13" s="488">
        <v>3083572</v>
      </c>
      <c r="J13" s="484">
        <v>0.91419975368917761</v>
      </c>
      <c r="K13" s="484">
        <v>1522</v>
      </c>
      <c r="L13" s="488">
        <v>2206</v>
      </c>
      <c r="M13" s="488">
        <v>3372974</v>
      </c>
      <c r="N13" s="484">
        <v>1</v>
      </c>
      <c r="O13" s="484">
        <v>1529</v>
      </c>
      <c r="P13" s="488">
        <v>2065</v>
      </c>
      <c r="Q13" s="488">
        <v>3169775</v>
      </c>
      <c r="R13" s="505">
        <v>0.93975672507407415</v>
      </c>
      <c r="S13" s="489">
        <v>1535</v>
      </c>
    </row>
    <row r="14" spans="1:19" ht="14.45" customHeight="1" x14ac:dyDescent="0.2">
      <c r="A14" s="483" t="s">
        <v>1131</v>
      </c>
      <c r="B14" s="484" t="s">
        <v>1132</v>
      </c>
      <c r="C14" s="484" t="s">
        <v>472</v>
      </c>
      <c r="D14" s="484" t="s">
        <v>1125</v>
      </c>
      <c r="E14" s="484" t="s">
        <v>1133</v>
      </c>
      <c r="F14" s="484" t="s">
        <v>1150</v>
      </c>
      <c r="G14" s="484" t="s">
        <v>1151</v>
      </c>
      <c r="H14" s="488">
        <v>374</v>
      </c>
      <c r="I14" s="488">
        <v>43300</v>
      </c>
      <c r="J14" s="484">
        <v>0.87213986464711568</v>
      </c>
      <c r="K14" s="484">
        <v>115.77540106951872</v>
      </c>
      <c r="L14" s="488">
        <v>428</v>
      </c>
      <c r="M14" s="488">
        <v>49648</v>
      </c>
      <c r="N14" s="484">
        <v>1</v>
      </c>
      <c r="O14" s="484">
        <v>116</v>
      </c>
      <c r="P14" s="488">
        <v>492</v>
      </c>
      <c r="Q14" s="488">
        <v>57564</v>
      </c>
      <c r="R14" s="505">
        <v>1.1594424750241701</v>
      </c>
      <c r="S14" s="489">
        <v>117</v>
      </c>
    </row>
    <row r="15" spans="1:19" ht="14.45" customHeight="1" x14ac:dyDescent="0.2">
      <c r="A15" s="483" t="s">
        <v>1131</v>
      </c>
      <c r="B15" s="484" t="s">
        <v>1132</v>
      </c>
      <c r="C15" s="484" t="s">
        <v>472</v>
      </c>
      <c r="D15" s="484" t="s">
        <v>1125</v>
      </c>
      <c r="E15" s="484" t="s">
        <v>1133</v>
      </c>
      <c r="F15" s="484" t="s">
        <v>1152</v>
      </c>
      <c r="G15" s="484" t="s">
        <v>1153</v>
      </c>
      <c r="H15" s="488">
        <v>982</v>
      </c>
      <c r="I15" s="488">
        <v>36334</v>
      </c>
      <c r="J15" s="484">
        <v>0.88044005040224871</v>
      </c>
      <c r="K15" s="484">
        <v>37</v>
      </c>
      <c r="L15" s="488">
        <v>1086</v>
      </c>
      <c r="M15" s="488">
        <v>41268</v>
      </c>
      <c r="N15" s="484">
        <v>1</v>
      </c>
      <c r="O15" s="484">
        <v>38</v>
      </c>
      <c r="P15" s="488">
        <v>1056</v>
      </c>
      <c r="Q15" s="488">
        <v>40128</v>
      </c>
      <c r="R15" s="505">
        <v>0.97237569060773477</v>
      </c>
      <c r="S15" s="489">
        <v>38</v>
      </c>
    </row>
    <row r="16" spans="1:19" ht="14.45" customHeight="1" x14ac:dyDescent="0.2">
      <c r="A16" s="483" t="s">
        <v>1131</v>
      </c>
      <c r="B16" s="484" t="s">
        <v>1132</v>
      </c>
      <c r="C16" s="484" t="s">
        <v>472</v>
      </c>
      <c r="D16" s="484" t="s">
        <v>1125</v>
      </c>
      <c r="E16" s="484" t="s">
        <v>1133</v>
      </c>
      <c r="F16" s="484" t="s">
        <v>1154</v>
      </c>
      <c r="G16" s="484" t="s">
        <v>1155</v>
      </c>
      <c r="H16" s="488">
        <v>25</v>
      </c>
      <c r="I16" s="488">
        <v>1850</v>
      </c>
      <c r="J16" s="484">
        <v>0.40437158469945356</v>
      </c>
      <c r="K16" s="484">
        <v>74</v>
      </c>
      <c r="L16" s="488">
        <v>61</v>
      </c>
      <c r="M16" s="488">
        <v>4575</v>
      </c>
      <c r="N16" s="484">
        <v>1</v>
      </c>
      <c r="O16" s="484">
        <v>75</v>
      </c>
      <c r="P16" s="488">
        <v>60</v>
      </c>
      <c r="Q16" s="488">
        <v>4560</v>
      </c>
      <c r="R16" s="505">
        <v>0.99672131147540988</v>
      </c>
      <c r="S16" s="489">
        <v>76</v>
      </c>
    </row>
    <row r="17" spans="1:19" ht="14.45" customHeight="1" x14ac:dyDescent="0.2">
      <c r="A17" s="483" t="s">
        <v>1131</v>
      </c>
      <c r="B17" s="484" t="s">
        <v>1132</v>
      </c>
      <c r="C17" s="484" t="s">
        <v>472</v>
      </c>
      <c r="D17" s="484" t="s">
        <v>1125</v>
      </c>
      <c r="E17" s="484" t="s">
        <v>1133</v>
      </c>
      <c r="F17" s="484" t="s">
        <v>1156</v>
      </c>
      <c r="G17" s="484" t="s">
        <v>1157</v>
      </c>
      <c r="H17" s="488">
        <v>1</v>
      </c>
      <c r="I17" s="488">
        <v>60</v>
      </c>
      <c r="J17" s="484"/>
      <c r="K17" s="484">
        <v>60</v>
      </c>
      <c r="L17" s="488"/>
      <c r="M17" s="488"/>
      <c r="N17" s="484"/>
      <c r="O17" s="484"/>
      <c r="P17" s="488">
        <v>2</v>
      </c>
      <c r="Q17" s="488">
        <v>124</v>
      </c>
      <c r="R17" s="505"/>
      <c r="S17" s="489">
        <v>62</v>
      </c>
    </row>
    <row r="18" spans="1:19" ht="14.45" customHeight="1" x14ac:dyDescent="0.2">
      <c r="A18" s="483" t="s">
        <v>1131</v>
      </c>
      <c r="B18" s="484" t="s">
        <v>1132</v>
      </c>
      <c r="C18" s="484" t="s">
        <v>472</v>
      </c>
      <c r="D18" s="484" t="s">
        <v>1125</v>
      </c>
      <c r="E18" s="484" t="s">
        <v>1133</v>
      </c>
      <c r="F18" s="484" t="s">
        <v>1158</v>
      </c>
      <c r="G18" s="484" t="s">
        <v>1159</v>
      </c>
      <c r="H18" s="488"/>
      <c r="I18" s="488"/>
      <c r="J18" s="484"/>
      <c r="K18" s="484"/>
      <c r="L18" s="488">
        <v>1</v>
      </c>
      <c r="M18" s="488">
        <v>4065</v>
      </c>
      <c r="N18" s="484">
        <v>1</v>
      </c>
      <c r="O18" s="484">
        <v>4065</v>
      </c>
      <c r="P18" s="488"/>
      <c r="Q18" s="488"/>
      <c r="R18" s="505"/>
      <c r="S18" s="489"/>
    </row>
    <row r="19" spans="1:19" ht="14.45" customHeight="1" x14ac:dyDescent="0.2">
      <c r="A19" s="483" t="s">
        <v>1131</v>
      </c>
      <c r="B19" s="484" t="s">
        <v>1132</v>
      </c>
      <c r="C19" s="484" t="s">
        <v>472</v>
      </c>
      <c r="D19" s="484" t="s">
        <v>1129</v>
      </c>
      <c r="E19" s="484" t="s">
        <v>1133</v>
      </c>
      <c r="F19" s="484" t="s">
        <v>1136</v>
      </c>
      <c r="G19" s="484" t="s">
        <v>1137</v>
      </c>
      <c r="H19" s="488">
        <v>3</v>
      </c>
      <c r="I19" s="488">
        <v>111</v>
      </c>
      <c r="J19" s="484"/>
      <c r="K19" s="484">
        <v>37</v>
      </c>
      <c r="L19" s="488"/>
      <c r="M19" s="488"/>
      <c r="N19" s="484"/>
      <c r="O19" s="484"/>
      <c r="P19" s="488"/>
      <c r="Q19" s="488"/>
      <c r="R19" s="505"/>
      <c r="S19" s="489"/>
    </row>
    <row r="20" spans="1:19" ht="14.45" customHeight="1" x14ac:dyDescent="0.2">
      <c r="A20" s="483" t="s">
        <v>1131</v>
      </c>
      <c r="B20" s="484" t="s">
        <v>1132</v>
      </c>
      <c r="C20" s="484" t="s">
        <v>472</v>
      </c>
      <c r="D20" s="484" t="s">
        <v>1129</v>
      </c>
      <c r="E20" s="484" t="s">
        <v>1133</v>
      </c>
      <c r="F20" s="484" t="s">
        <v>1154</v>
      </c>
      <c r="G20" s="484" t="s">
        <v>1155</v>
      </c>
      <c r="H20" s="488">
        <v>10</v>
      </c>
      <c r="I20" s="488">
        <v>740</v>
      </c>
      <c r="J20" s="484"/>
      <c r="K20" s="484">
        <v>74</v>
      </c>
      <c r="L20" s="488"/>
      <c r="M20" s="488"/>
      <c r="N20" s="484"/>
      <c r="O20" s="484"/>
      <c r="P20" s="488"/>
      <c r="Q20" s="488"/>
      <c r="R20" s="505"/>
      <c r="S20" s="489"/>
    </row>
    <row r="21" spans="1:19" ht="14.45" customHeight="1" x14ac:dyDescent="0.2">
      <c r="A21" s="483" t="s">
        <v>1131</v>
      </c>
      <c r="B21" s="484" t="s">
        <v>1132</v>
      </c>
      <c r="C21" s="484" t="s">
        <v>472</v>
      </c>
      <c r="D21" s="484" t="s">
        <v>515</v>
      </c>
      <c r="E21" s="484" t="s">
        <v>1133</v>
      </c>
      <c r="F21" s="484" t="s">
        <v>1148</v>
      </c>
      <c r="G21" s="484" t="s">
        <v>1149</v>
      </c>
      <c r="H21" s="488"/>
      <c r="I21" s="488"/>
      <c r="J21" s="484"/>
      <c r="K21" s="484"/>
      <c r="L21" s="488"/>
      <c r="M21" s="488"/>
      <c r="N21" s="484"/>
      <c r="O21" s="484"/>
      <c r="P21" s="488">
        <v>1</v>
      </c>
      <c r="Q21" s="488">
        <v>1535</v>
      </c>
      <c r="R21" s="505"/>
      <c r="S21" s="489">
        <v>1535</v>
      </c>
    </row>
    <row r="22" spans="1:19" ht="14.45" customHeight="1" x14ac:dyDescent="0.2">
      <c r="A22" s="483" t="s">
        <v>1131</v>
      </c>
      <c r="B22" s="484" t="s">
        <v>1132</v>
      </c>
      <c r="C22" s="484" t="s">
        <v>472</v>
      </c>
      <c r="D22" s="484" t="s">
        <v>515</v>
      </c>
      <c r="E22" s="484" t="s">
        <v>1133</v>
      </c>
      <c r="F22" s="484" t="s">
        <v>1152</v>
      </c>
      <c r="G22" s="484" t="s">
        <v>1153</v>
      </c>
      <c r="H22" s="488"/>
      <c r="I22" s="488"/>
      <c r="J22" s="484"/>
      <c r="K22" s="484"/>
      <c r="L22" s="488"/>
      <c r="M22" s="488"/>
      <c r="N22" s="484"/>
      <c r="O22" s="484"/>
      <c r="P22" s="488">
        <v>1</v>
      </c>
      <c r="Q22" s="488">
        <v>38</v>
      </c>
      <c r="R22" s="505"/>
      <c r="S22" s="489">
        <v>38</v>
      </c>
    </row>
    <row r="23" spans="1:19" ht="14.45" customHeight="1" x14ac:dyDescent="0.2">
      <c r="A23" s="483" t="s">
        <v>1160</v>
      </c>
      <c r="B23" s="484" t="s">
        <v>1161</v>
      </c>
      <c r="C23" s="484" t="s">
        <v>477</v>
      </c>
      <c r="D23" s="484" t="s">
        <v>1125</v>
      </c>
      <c r="E23" s="484" t="s">
        <v>1133</v>
      </c>
      <c r="F23" s="484" t="s">
        <v>1162</v>
      </c>
      <c r="G23" s="484" t="s">
        <v>1163</v>
      </c>
      <c r="H23" s="488">
        <v>96</v>
      </c>
      <c r="I23" s="488">
        <v>1194432</v>
      </c>
      <c r="J23" s="484">
        <v>1.0270575640711457</v>
      </c>
      <c r="K23" s="484">
        <v>12442</v>
      </c>
      <c r="L23" s="488">
        <v>93</v>
      </c>
      <c r="M23" s="488">
        <v>1162965</v>
      </c>
      <c r="N23" s="484">
        <v>1</v>
      </c>
      <c r="O23" s="484">
        <v>12505</v>
      </c>
      <c r="P23" s="488">
        <v>81</v>
      </c>
      <c r="Q23" s="488">
        <v>1017279</v>
      </c>
      <c r="R23" s="505">
        <v>0.87472881815015924</v>
      </c>
      <c r="S23" s="489">
        <v>12559</v>
      </c>
    </row>
    <row r="24" spans="1:19" ht="14.45" customHeight="1" x14ac:dyDescent="0.2">
      <c r="A24" s="483" t="s">
        <v>1160</v>
      </c>
      <c r="B24" s="484" t="s">
        <v>1161</v>
      </c>
      <c r="C24" s="484" t="s">
        <v>477</v>
      </c>
      <c r="D24" s="484" t="s">
        <v>1125</v>
      </c>
      <c r="E24" s="484" t="s">
        <v>1133</v>
      </c>
      <c r="F24" s="484" t="s">
        <v>1164</v>
      </c>
      <c r="G24" s="484" t="s">
        <v>1165</v>
      </c>
      <c r="H24" s="488">
        <v>2167</v>
      </c>
      <c r="I24" s="488">
        <v>647933</v>
      </c>
      <c r="J24" s="484">
        <v>0.93976062633980506</v>
      </c>
      <c r="K24" s="484">
        <v>299</v>
      </c>
      <c r="L24" s="488">
        <v>2283</v>
      </c>
      <c r="M24" s="488">
        <v>689466</v>
      </c>
      <c r="N24" s="484">
        <v>1</v>
      </c>
      <c r="O24" s="484">
        <v>302</v>
      </c>
      <c r="P24" s="488">
        <v>2107</v>
      </c>
      <c r="Q24" s="488">
        <v>640528</v>
      </c>
      <c r="R24" s="505">
        <v>0.92902043030403236</v>
      </c>
      <c r="S24" s="489">
        <v>304</v>
      </c>
    </row>
    <row r="25" spans="1:19" ht="14.45" customHeight="1" x14ac:dyDescent="0.2">
      <c r="A25" s="483" t="s">
        <v>1160</v>
      </c>
      <c r="B25" s="484" t="s">
        <v>1161</v>
      </c>
      <c r="C25" s="484" t="s">
        <v>477</v>
      </c>
      <c r="D25" s="484" t="s">
        <v>1125</v>
      </c>
      <c r="E25" s="484" t="s">
        <v>1133</v>
      </c>
      <c r="F25" s="484" t="s">
        <v>1166</v>
      </c>
      <c r="G25" s="484" t="s">
        <v>1167</v>
      </c>
      <c r="H25" s="488">
        <v>68</v>
      </c>
      <c r="I25" s="488">
        <v>711756</v>
      </c>
      <c r="J25" s="484">
        <v>1.0933271889400922</v>
      </c>
      <c r="K25" s="484">
        <v>10467</v>
      </c>
      <c r="L25" s="488">
        <v>62</v>
      </c>
      <c r="M25" s="488">
        <v>651000</v>
      </c>
      <c r="N25" s="484">
        <v>1</v>
      </c>
      <c r="O25" s="484">
        <v>10500</v>
      </c>
      <c r="P25" s="488">
        <v>66</v>
      </c>
      <c r="Q25" s="488">
        <v>694980</v>
      </c>
      <c r="R25" s="505">
        <v>1.0675576036866359</v>
      </c>
      <c r="S25" s="489">
        <v>10530</v>
      </c>
    </row>
    <row r="26" spans="1:19" ht="14.45" customHeight="1" x14ac:dyDescent="0.2">
      <c r="A26" s="483" t="s">
        <v>1160</v>
      </c>
      <c r="B26" s="484" t="s">
        <v>1161</v>
      </c>
      <c r="C26" s="484" t="s">
        <v>477</v>
      </c>
      <c r="D26" s="484" t="s">
        <v>1125</v>
      </c>
      <c r="E26" s="484" t="s">
        <v>1133</v>
      </c>
      <c r="F26" s="484" t="s">
        <v>1168</v>
      </c>
      <c r="G26" s="484" t="s">
        <v>1169</v>
      </c>
      <c r="H26" s="488"/>
      <c r="I26" s="488"/>
      <c r="J26" s="484"/>
      <c r="K26" s="484"/>
      <c r="L26" s="488"/>
      <c r="M26" s="488"/>
      <c r="N26" s="484"/>
      <c r="O26" s="484"/>
      <c r="P26" s="488">
        <v>1</v>
      </c>
      <c r="Q26" s="488">
        <v>480</v>
      </c>
      <c r="R26" s="505"/>
      <c r="S26" s="489">
        <v>480</v>
      </c>
    </row>
    <row r="27" spans="1:19" ht="14.45" customHeight="1" x14ac:dyDescent="0.2">
      <c r="A27" s="483" t="s">
        <v>1160</v>
      </c>
      <c r="B27" s="484" t="s">
        <v>1161</v>
      </c>
      <c r="C27" s="484" t="s">
        <v>477</v>
      </c>
      <c r="D27" s="484" t="s">
        <v>1125</v>
      </c>
      <c r="E27" s="484" t="s">
        <v>1133</v>
      </c>
      <c r="F27" s="484" t="s">
        <v>1170</v>
      </c>
      <c r="G27" s="484" t="s">
        <v>1171</v>
      </c>
      <c r="H27" s="488">
        <v>98</v>
      </c>
      <c r="I27" s="488">
        <v>64698</v>
      </c>
      <c r="J27" s="484">
        <v>1.0119181681681682</v>
      </c>
      <c r="K27" s="484">
        <v>660.18367346938771</v>
      </c>
      <c r="L27" s="488">
        <v>96</v>
      </c>
      <c r="M27" s="488">
        <v>63936</v>
      </c>
      <c r="N27" s="484">
        <v>1</v>
      </c>
      <c r="O27" s="484">
        <v>666</v>
      </c>
      <c r="P27" s="488">
        <v>86</v>
      </c>
      <c r="Q27" s="488">
        <v>57620</v>
      </c>
      <c r="R27" s="505">
        <v>0.90121371371371373</v>
      </c>
      <c r="S27" s="489">
        <v>670</v>
      </c>
    </row>
    <row r="28" spans="1:19" ht="14.45" customHeight="1" x14ac:dyDescent="0.2">
      <c r="A28" s="483" t="s">
        <v>1160</v>
      </c>
      <c r="B28" s="484" t="s">
        <v>1161</v>
      </c>
      <c r="C28" s="484" t="s">
        <v>477</v>
      </c>
      <c r="D28" s="484" t="s">
        <v>1125</v>
      </c>
      <c r="E28" s="484" t="s">
        <v>1133</v>
      </c>
      <c r="F28" s="484" t="s">
        <v>1172</v>
      </c>
      <c r="G28" s="484" t="s">
        <v>1173</v>
      </c>
      <c r="H28" s="488">
        <v>179</v>
      </c>
      <c r="I28" s="488">
        <v>172198</v>
      </c>
      <c r="J28" s="484">
        <v>1.0969562613869459</v>
      </c>
      <c r="K28" s="484">
        <v>962</v>
      </c>
      <c r="L28" s="488">
        <v>162</v>
      </c>
      <c r="M28" s="488">
        <v>156978</v>
      </c>
      <c r="N28" s="484">
        <v>1</v>
      </c>
      <c r="O28" s="484">
        <v>969</v>
      </c>
      <c r="P28" s="488">
        <v>143</v>
      </c>
      <c r="Q28" s="488">
        <v>139425</v>
      </c>
      <c r="R28" s="505">
        <v>0.8881817834346214</v>
      </c>
      <c r="S28" s="489">
        <v>975</v>
      </c>
    </row>
    <row r="29" spans="1:19" ht="14.45" customHeight="1" x14ac:dyDescent="0.2">
      <c r="A29" s="483" t="s">
        <v>1160</v>
      </c>
      <c r="B29" s="484" t="s">
        <v>1161</v>
      </c>
      <c r="C29" s="484" t="s">
        <v>477</v>
      </c>
      <c r="D29" s="484" t="s">
        <v>1125</v>
      </c>
      <c r="E29" s="484" t="s">
        <v>1133</v>
      </c>
      <c r="F29" s="484" t="s">
        <v>1174</v>
      </c>
      <c r="G29" s="484" t="s">
        <v>1175</v>
      </c>
      <c r="H29" s="488">
        <v>467</v>
      </c>
      <c r="I29" s="488">
        <v>3525383</v>
      </c>
      <c r="J29" s="484">
        <v>0.93219414397119693</v>
      </c>
      <c r="K29" s="484">
        <v>7549</v>
      </c>
      <c r="L29" s="488">
        <v>498</v>
      </c>
      <c r="M29" s="488">
        <v>3781812</v>
      </c>
      <c r="N29" s="484">
        <v>1</v>
      </c>
      <c r="O29" s="484">
        <v>7594</v>
      </c>
      <c r="P29" s="488">
        <v>458</v>
      </c>
      <c r="Q29" s="488">
        <v>3495914</v>
      </c>
      <c r="R29" s="505">
        <v>0.92440184757994315</v>
      </c>
      <c r="S29" s="489">
        <v>7633</v>
      </c>
    </row>
    <row r="30" spans="1:19" ht="14.45" customHeight="1" x14ac:dyDescent="0.2">
      <c r="A30" s="483" t="s">
        <v>1160</v>
      </c>
      <c r="B30" s="484" t="s">
        <v>1161</v>
      </c>
      <c r="C30" s="484" t="s">
        <v>477</v>
      </c>
      <c r="D30" s="484" t="s">
        <v>1125</v>
      </c>
      <c r="E30" s="484" t="s">
        <v>1133</v>
      </c>
      <c r="F30" s="484" t="s">
        <v>1176</v>
      </c>
      <c r="G30" s="484" t="s">
        <v>1177</v>
      </c>
      <c r="H30" s="488">
        <v>36</v>
      </c>
      <c r="I30" s="488">
        <v>189792</v>
      </c>
      <c r="J30" s="484">
        <v>1.8847269116186693</v>
      </c>
      <c r="K30" s="484">
        <v>5272</v>
      </c>
      <c r="L30" s="488">
        <v>19</v>
      </c>
      <c r="M30" s="488">
        <v>100700</v>
      </c>
      <c r="N30" s="484">
        <v>1</v>
      </c>
      <c r="O30" s="484">
        <v>5300</v>
      </c>
      <c r="P30" s="488">
        <v>9</v>
      </c>
      <c r="Q30" s="488">
        <v>47925</v>
      </c>
      <c r="R30" s="505">
        <v>0.47591857000993049</v>
      </c>
      <c r="S30" s="489">
        <v>5325</v>
      </c>
    </row>
    <row r="31" spans="1:19" ht="14.45" customHeight="1" x14ac:dyDescent="0.2">
      <c r="A31" s="483" t="s">
        <v>1160</v>
      </c>
      <c r="B31" s="484" t="s">
        <v>1161</v>
      </c>
      <c r="C31" s="484" t="s">
        <v>477</v>
      </c>
      <c r="D31" s="484" t="s">
        <v>1125</v>
      </c>
      <c r="E31" s="484" t="s">
        <v>1133</v>
      </c>
      <c r="F31" s="484" t="s">
        <v>1178</v>
      </c>
      <c r="G31" s="484" t="s">
        <v>1179</v>
      </c>
      <c r="H31" s="488">
        <v>83</v>
      </c>
      <c r="I31" s="488">
        <v>873492</v>
      </c>
      <c r="J31" s="484">
        <v>1.2515108532129808</v>
      </c>
      <c r="K31" s="484">
        <v>10524</v>
      </c>
      <c r="L31" s="488">
        <v>66</v>
      </c>
      <c r="M31" s="488">
        <v>697950</v>
      </c>
      <c r="N31" s="484">
        <v>1</v>
      </c>
      <c r="O31" s="484">
        <v>10575</v>
      </c>
      <c r="P31" s="488">
        <v>57</v>
      </c>
      <c r="Q31" s="488">
        <v>605283</v>
      </c>
      <c r="R31" s="505">
        <v>0.86722974425102084</v>
      </c>
      <c r="S31" s="489">
        <v>10619</v>
      </c>
    </row>
    <row r="32" spans="1:19" ht="14.45" customHeight="1" x14ac:dyDescent="0.2">
      <c r="A32" s="483" t="s">
        <v>1160</v>
      </c>
      <c r="B32" s="484" t="s">
        <v>1161</v>
      </c>
      <c r="C32" s="484" t="s">
        <v>477</v>
      </c>
      <c r="D32" s="484" t="s">
        <v>1125</v>
      </c>
      <c r="E32" s="484" t="s">
        <v>1133</v>
      </c>
      <c r="F32" s="484" t="s">
        <v>1180</v>
      </c>
      <c r="G32" s="484" t="s">
        <v>1181</v>
      </c>
      <c r="H32" s="488">
        <v>5</v>
      </c>
      <c r="I32" s="488">
        <v>62210</v>
      </c>
      <c r="J32" s="484">
        <v>0.55275667510773463</v>
      </c>
      <c r="K32" s="484">
        <v>12442</v>
      </c>
      <c r="L32" s="488">
        <v>9</v>
      </c>
      <c r="M32" s="488">
        <v>112545</v>
      </c>
      <c r="N32" s="484">
        <v>1</v>
      </c>
      <c r="O32" s="484">
        <v>12505</v>
      </c>
      <c r="P32" s="488">
        <v>14</v>
      </c>
      <c r="Q32" s="488">
        <v>175826</v>
      </c>
      <c r="R32" s="505">
        <v>1.5622728686303256</v>
      </c>
      <c r="S32" s="489">
        <v>12559</v>
      </c>
    </row>
    <row r="33" spans="1:19" ht="14.45" customHeight="1" x14ac:dyDescent="0.2">
      <c r="A33" s="483" t="s">
        <v>1160</v>
      </c>
      <c r="B33" s="484" t="s">
        <v>1161</v>
      </c>
      <c r="C33" s="484" t="s">
        <v>477</v>
      </c>
      <c r="D33" s="484" t="s">
        <v>1125</v>
      </c>
      <c r="E33" s="484" t="s">
        <v>1133</v>
      </c>
      <c r="F33" s="484" t="s">
        <v>1182</v>
      </c>
      <c r="G33" s="484" t="s">
        <v>1183</v>
      </c>
      <c r="H33" s="488">
        <v>4</v>
      </c>
      <c r="I33" s="488">
        <v>4456</v>
      </c>
      <c r="J33" s="484">
        <v>0.56684900139931305</v>
      </c>
      <c r="K33" s="484">
        <v>1114</v>
      </c>
      <c r="L33" s="488">
        <v>7</v>
      </c>
      <c r="M33" s="488">
        <v>7861</v>
      </c>
      <c r="N33" s="484">
        <v>1</v>
      </c>
      <c r="O33" s="484">
        <v>1123</v>
      </c>
      <c r="P33" s="488"/>
      <c r="Q33" s="488"/>
      <c r="R33" s="505"/>
      <c r="S33" s="489"/>
    </row>
    <row r="34" spans="1:19" ht="14.45" customHeight="1" x14ac:dyDescent="0.2">
      <c r="A34" s="483" t="s">
        <v>1160</v>
      </c>
      <c r="B34" s="484" t="s">
        <v>1161</v>
      </c>
      <c r="C34" s="484" t="s">
        <v>477</v>
      </c>
      <c r="D34" s="484" t="s">
        <v>1125</v>
      </c>
      <c r="E34" s="484" t="s">
        <v>1133</v>
      </c>
      <c r="F34" s="484" t="s">
        <v>1184</v>
      </c>
      <c r="G34" s="484" t="s">
        <v>1185</v>
      </c>
      <c r="H34" s="488">
        <v>4</v>
      </c>
      <c r="I34" s="488">
        <v>2496</v>
      </c>
      <c r="J34" s="484"/>
      <c r="K34" s="484">
        <v>624</v>
      </c>
      <c r="L34" s="488"/>
      <c r="M34" s="488"/>
      <c r="N34" s="484"/>
      <c r="O34" s="484"/>
      <c r="P34" s="488">
        <v>3</v>
      </c>
      <c r="Q34" s="488">
        <v>1899</v>
      </c>
      <c r="R34" s="505"/>
      <c r="S34" s="489">
        <v>633</v>
      </c>
    </row>
    <row r="35" spans="1:19" ht="14.45" customHeight="1" x14ac:dyDescent="0.2">
      <c r="A35" s="483" t="s">
        <v>1160</v>
      </c>
      <c r="B35" s="484" t="s">
        <v>1161</v>
      </c>
      <c r="C35" s="484" t="s">
        <v>477</v>
      </c>
      <c r="D35" s="484" t="s">
        <v>1125</v>
      </c>
      <c r="E35" s="484" t="s">
        <v>1133</v>
      </c>
      <c r="F35" s="484" t="s">
        <v>1186</v>
      </c>
      <c r="G35" s="484" t="s">
        <v>1187</v>
      </c>
      <c r="H35" s="488">
        <v>215</v>
      </c>
      <c r="I35" s="488">
        <v>130935</v>
      </c>
      <c r="J35" s="484">
        <v>0.87682819029251047</v>
      </c>
      <c r="K35" s="484">
        <v>609</v>
      </c>
      <c r="L35" s="488">
        <v>244</v>
      </c>
      <c r="M35" s="488">
        <v>149328</v>
      </c>
      <c r="N35" s="484">
        <v>1</v>
      </c>
      <c r="O35" s="484">
        <v>612</v>
      </c>
      <c r="P35" s="488">
        <v>195</v>
      </c>
      <c r="Q35" s="488">
        <v>119925</v>
      </c>
      <c r="R35" s="505">
        <v>0.80309787849566061</v>
      </c>
      <c r="S35" s="489">
        <v>615</v>
      </c>
    </row>
    <row r="36" spans="1:19" ht="14.45" customHeight="1" x14ac:dyDescent="0.2">
      <c r="A36" s="483" t="s">
        <v>1160</v>
      </c>
      <c r="B36" s="484" t="s">
        <v>1161</v>
      </c>
      <c r="C36" s="484" t="s">
        <v>477</v>
      </c>
      <c r="D36" s="484" t="s">
        <v>1125</v>
      </c>
      <c r="E36" s="484" t="s">
        <v>1133</v>
      </c>
      <c r="F36" s="484" t="s">
        <v>1188</v>
      </c>
      <c r="G36" s="484" t="s">
        <v>1189</v>
      </c>
      <c r="H36" s="488">
        <v>178</v>
      </c>
      <c r="I36" s="488">
        <v>797440</v>
      </c>
      <c r="J36" s="484">
        <v>1.1038652726233273</v>
      </c>
      <c r="K36" s="484">
        <v>4480</v>
      </c>
      <c r="L36" s="488">
        <v>161</v>
      </c>
      <c r="M36" s="488">
        <v>722407</v>
      </c>
      <c r="N36" s="484">
        <v>1</v>
      </c>
      <c r="O36" s="484">
        <v>4487</v>
      </c>
      <c r="P36" s="488">
        <v>216</v>
      </c>
      <c r="Q36" s="488">
        <v>970488</v>
      </c>
      <c r="R36" s="505">
        <v>1.3434089093821073</v>
      </c>
      <c r="S36" s="489">
        <v>4493</v>
      </c>
    </row>
    <row r="37" spans="1:19" ht="14.45" customHeight="1" x14ac:dyDescent="0.2">
      <c r="A37" s="483" t="s">
        <v>1160</v>
      </c>
      <c r="B37" s="484" t="s">
        <v>1161</v>
      </c>
      <c r="C37" s="484" t="s">
        <v>477</v>
      </c>
      <c r="D37" s="484" t="s">
        <v>1125</v>
      </c>
      <c r="E37" s="484" t="s">
        <v>1133</v>
      </c>
      <c r="F37" s="484" t="s">
        <v>1190</v>
      </c>
      <c r="G37" s="484" t="s">
        <v>1191</v>
      </c>
      <c r="H37" s="488">
        <v>1100</v>
      </c>
      <c r="I37" s="488">
        <v>1217423</v>
      </c>
      <c r="J37" s="484">
        <v>0.93026079514629134</v>
      </c>
      <c r="K37" s="484">
        <v>1106.7481818181818</v>
      </c>
      <c r="L37" s="488">
        <v>1179</v>
      </c>
      <c r="M37" s="488">
        <v>1308690</v>
      </c>
      <c r="N37" s="484">
        <v>1</v>
      </c>
      <c r="O37" s="484">
        <v>1110</v>
      </c>
      <c r="P37" s="488">
        <v>1108</v>
      </c>
      <c r="Q37" s="488">
        <v>1234312</v>
      </c>
      <c r="R37" s="505">
        <v>0.943166066830189</v>
      </c>
      <c r="S37" s="489">
        <v>1114</v>
      </c>
    </row>
    <row r="38" spans="1:19" ht="14.45" customHeight="1" x14ac:dyDescent="0.2">
      <c r="A38" s="483" t="s">
        <v>1160</v>
      </c>
      <c r="B38" s="484" t="s">
        <v>1161</v>
      </c>
      <c r="C38" s="484" t="s">
        <v>477</v>
      </c>
      <c r="D38" s="484" t="s">
        <v>1125</v>
      </c>
      <c r="E38" s="484" t="s">
        <v>1133</v>
      </c>
      <c r="F38" s="484" t="s">
        <v>1192</v>
      </c>
      <c r="G38" s="484" t="s">
        <v>1193</v>
      </c>
      <c r="H38" s="488">
        <v>514</v>
      </c>
      <c r="I38" s="488">
        <v>3819020</v>
      </c>
      <c r="J38" s="484">
        <v>1.0381106105276205</v>
      </c>
      <c r="K38" s="484">
        <v>7430</v>
      </c>
      <c r="L38" s="488">
        <v>494</v>
      </c>
      <c r="M38" s="488">
        <v>3678818</v>
      </c>
      <c r="N38" s="484">
        <v>1</v>
      </c>
      <c r="O38" s="484">
        <v>7447</v>
      </c>
      <c r="P38" s="488">
        <v>390</v>
      </c>
      <c r="Q38" s="488">
        <v>2910180</v>
      </c>
      <c r="R38" s="505">
        <v>0.79106386888397306</v>
      </c>
      <c r="S38" s="489">
        <v>7462</v>
      </c>
    </row>
    <row r="39" spans="1:19" ht="14.45" customHeight="1" x14ac:dyDescent="0.2">
      <c r="A39" s="483" t="s">
        <v>1160</v>
      </c>
      <c r="B39" s="484" t="s">
        <v>1161</v>
      </c>
      <c r="C39" s="484" t="s">
        <v>477</v>
      </c>
      <c r="D39" s="484" t="s">
        <v>1125</v>
      </c>
      <c r="E39" s="484" t="s">
        <v>1133</v>
      </c>
      <c r="F39" s="484" t="s">
        <v>1194</v>
      </c>
      <c r="G39" s="484" t="s">
        <v>1195</v>
      </c>
      <c r="H39" s="488">
        <v>634</v>
      </c>
      <c r="I39" s="488">
        <v>2431390</v>
      </c>
      <c r="J39" s="484">
        <v>5.2342100107853504</v>
      </c>
      <c r="K39" s="484">
        <v>3835</v>
      </c>
      <c r="L39" s="488">
        <v>121</v>
      </c>
      <c r="M39" s="488">
        <v>464519</v>
      </c>
      <c r="N39" s="484">
        <v>1</v>
      </c>
      <c r="O39" s="484">
        <v>3839</v>
      </c>
      <c r="P39" s="488">
        <v>126</v>
      </c>
      <c r="Q39" s="488">
        <v>484218</v>
      </c>
      <c r="R39" s="505">
        <v>1.0424073073437254</v>
      </c>
      <c r="S39" s="489">
        <v>3843</v>
      </c>
    </row>
    <row r="40" spans="1:19" ht="14.45" customHeight="1" x14ac:dyDescent="0.2">
      <c r="A40" s="483" t="s">
        <v>1160</v>
      </c>
      <c r="B40" s="484" t="s">
        <v>1161</v>
      </c>
      <c r="C40" s="484" t="s">
        <v>477</v>
      </c>
      <c r="D40" s="484" t="s">
        <v>1125</v>
      </c>
      <c r="E40" s="484" t="s">
        <v>1133</v>
      </c>
      <c r="F40" s="484" t="s">
        <v>1196</v>
      </c>
      <c r="G40" s="484" t="s">
        <v>1197</v>
      </c>
      <c r="H40" s="488">
        <v>217</v>
      </c>
      <c r="I40" s="488">
        <v>519861</v>
      </c>
      <c r="J40" s="484">
        <v>0.32488611884137131</v>
      </c>
      <c r="K40" s="484">
        <v>2395.6728110599079</v>
      </c>
      <c r="L40" s="488">
        <v>667</v>
      </c>
      <c r="M40" s="488">
        <v>1600133</v>
      </c>
      <c r="N40" s="484">
        <v>1</v>
      </c>
      <c r="O40" s="484">
        <v>2399</v>
      </c>
      <c r="P40" s="488">
        <v>1003</v>
      </c>
      <c r="Q40" s="488">
        <v>2409206</v>
      </c>
      <c r="R40" s="505">
        <v>1.5056285946230719</v>
      </c>
      <c r="S40" s="489">
        <v>2402</v>
      </c>
    </row>
    <row r="41" spans="1:19" ht="14.45" customHeight="1" x14ac:dyDescent="0.2">
      <c r="A41" s="483" t="s">
        <v>1160</v>
      </c>
      <c r="B41" s="484" t="s">
        <v>1161</v>
      </c>
      <c r="C41" s="484" t="s">
        <v>477</v>
      </c>
      <c r="D41" s="484" t="s">
        <v>1125</v>
      </c>
      <c r="E41" s="484" t="s">
        <v>1133</v>
      </c>
      <c r="F41" s="484" t="s">
        <v>1198</v>
      </c>
      <c r="G41" s="484" t="s">
        <v>1199</v>
      </c>
      <c r="H41" s="488">
        <v>23</v>
      </c>
      <c r="I41" s="488">
        <v>816477</v>
      </c>
      <c r="J41" s="484">
        <v>1.6407772258126749</v>
      </c>
      <c r="K41" s="484">
        <v>35499</v>
      </c>
      <c r="L41" s="488">
        <v>14</v>
      </c>
      <c r="M41" s="488">
        <v>497616</v>
      </c>
      <c r="N41" s="484">
        <v>1</v>
      </c>
      <c r="O41" s="484">
        <v>35544</v>
      </c>
      <c r="P41" s="488">
        <v>14</v>
      </c>
      <c r="Q41" s="488">
        <v>498176</v>
      </c>
      <c r="R41" s="505">
        <v>1.0011253657438668</v>
      </c>
      <c r="S41" s="489">
        <v>35584</v>
      </c>
    </row>
    <row r="42" spans="1:19" ht="14.45" customHeight="1" x14ac:dyDescent="0.2">
      <c r="A42" s="483" t="s">
        <v>1160</v>
      </c>
      <c r="B42" s="484" t="s">
        <v>1161</v>
      </c>
      <c r="C42" s="484" t="s">
        <v>477</v>
      </c>
      <c r="D42" s="484" t="s">
        <v>1125</v>
      </c>
      <c r="E42" s="484" t="s">
        <v>1133</v>
      </c>
      <c r="F42" s="484" t="s">
        <v>1200</v>
      </c>
      <c r="G42" s="484" t="s">
        <v>1201</v>
      </c>
      <c r="H42" s="488">
        <v>21</v>
      </c>
      <c r="I42" s="488">
        <v>184926</v>
      </c>
      <c r="J42" s="484">
        <v>2.3314800105904157</v>
      </c>
      <c r="K42" s="484">
        <v>8806</v>
      </c>
      <c r="L42" s="488">
        <v>9</v>
      </c>
      <c r="M42" s="488">
        <v>79317</v>
      </c>
      <c r="N42" s="484">
        <v>1</v>
      </c>
      <c r="O42" s="484">
        <v>8813</v>
      </c>
      <c r="P42" s="488">
        <v>16</v>
      </c>
      <c r="Q42" s="488">
        <v>141120</v>
      </c>
      <c r="R42" s="505">
        <v>1.779189833200953</v>
      </c>
      <c r="S42" s="489">
        <v>8820</v>
      </c>
    </row>
    <row r="43" spans="1:19" ht="14.45" customHeight="1" x14ac:dyDescent="0.2">
      <c r="A43" s="483" t="s">
        <v>1160</v>
      </c>
      <c r="B43" s="484" t="s">
        <v>1161</v>
      </c>
      <c r="C43" s="484" t="s">
        <v>477</v>
      </c>
      <c r="D43" s="484" t="s">
        <v>1125</v>
      </c>
      <c r="E43" s="484" t="s">
        <v>1133</v>
      </c>
      <c r="F43" s="484" t="s">
        <v>1202</v>
      </c>
      <c r="G43" s="484" t="s">
        <v>1203</v>
      </c>
      <c r="H43" s="488">
        <v>28</v>
      </c>
      <c r="I43" s="488">
        <v>280000</v>
      </c>
      <c r="J43" s="484">
        <v>0.45161290322580644</v>
      </c>
      <c r="K43" s="484">
        <v>10000</v>
      </c>
      <c r="L43" s="488">
        <v>62</v>
      </c>
      <c r="M43" s="488">
        <v>620000</v>
      </c>
      <c r="N43" s="484">
        <v>1</v>
      </c>
      <c r="O43" s="484">
        <v>10000</v>
      </c>
      <c r="P43" s="488">
        <v>50</v>
      </c>
      <c r="Q43" s="488">
        <v>500000</v>
      </c>
      <c r="R43" s="505">
        <v>0.80645161290322576</v>
      </c>
      <c r="S43" s="489">
        <v>10000</v>
      </c>
    </row>
    <row r="44" spans="1:19" ht="14.45" customHeight="1" x14ac:dyDescent="0.2">
      <c r="A44" s="483" t="s">
        <v>1160</v>
      </c>
      <c r="B44" s="484" t="s">
        <v>1161</v>
      </c>
      <c r="C44" s="484" t="s">
        <v>477</v>
      </c>
      <c r="D44" s="484" t="s">
        <v>1125</v>
      </c>
      <c r="E44" s="484" t="s">
        <v>1133</v>
      </c>
      <c r="F44" s="484" t="s">
        <v>1204</v>
      </c>
      <c r="G44" s="484" t="s">
        <v>1205</v>
      </c>
      <c r="H44" s="488">
        <v>263</v>
      </c>
      <c r="I44" s="488">
        <v>2831633.3499999996</v>
      </c>
      <c r="J44" s="484">
        <v>0.84025559018210949</v>
      </c>
      <c r="K44" s="484">
        <v>10766.666730038021</v>
      </c>
      <c r="L44" s="488">
        <v>313</v>
      </c>
      <c r="M44" s="488">
        <v>3369966.6899999995</v>
      </c>
      <c r="N44" s="484">
        <v>1</v>
      </c>
      <c r="O44" s="484">
        <v>10766.666741214056</v>
      </c>
      <c r="P44" s="488">
        <v>244</v>
      </c>
      <c r="Q44" s="488">
        <v>2627066.67</v>
      </c>
      <c r="R44" s="505">
        <v>0.77955271124653169</v>
      </c>
      <c r="S44" s="489">
        <v>10766.666680327868</v>
      </c>
    </row>
    <row r="45" spans="1:19" ht="14.45" customHeight="1" x14ac:dyDescent="0.2">
      <c r="A45" s="483" t="s">
        <v>1160</v>
      </c>
      <c r="B45" s="484" t="s">
        <v>1161</v>
      </c>
      <c r="C45" s="484" t="s">
        <v>477</v>
      </c>
      <c r="D45" s="484" t="s">
        <v>1125</v>
      </c>
      <c r="E45" s="484" t="s">
        <v>1133</v>
      </c>
      <c r="F45" s="484" t="s">
        <v>1206</v>
      </c>
      <c r="G45" s="484" t="s">
        <v>1207</v>
      </c>
      <c r="H45" s="488">
        <v>142</v>
      </c>
      <c r="I45" s="488">
        <v>1183333.33</v>
      </c>
      <c r="J45" s="484">
        <v>0.91612904859105115</v>
      </c>
      <c r="K45" s="484">
        <v>8333.3333098591556</v>
      </c>
      <c r="L45" s="488">
        <v>155</v>
      </c>
      <c r="M45" s="488">
        <v>1291666.6400000004</v>
      </c>
      <c r="N45" s="484">
        <v>1</v>
      </c>
      <c r="O45" s="484">
        <v>8333.3331612903257</v>
      </c>
      <c r="P45" s="488">
        <v>147</v>
      </c>
      <c r="Q45" s="488">
        <v>1224999.99</v>
      </c>
      <c r="R45" s="505">
        <v>0.94838710861186259</v>
      </c>
      <c r="S45" s="489">
        <v>8333.3332653061225</v>
      </c>
    </row>
    <row r="46" spans="1:19" ht="14.45" customHeight="1" x14ac:dyDescent="0.2">
      <c r="A46" s="483" t="s">
        <v>1160</v>
      </c>
      <c r="B46" s="484" t="s">
        <v>1161</v>
      </c>
      <c r="C46" s="484" t="s">
        <v>477</v>
      </c>
      <c r="D46" s="484" t="s">
        <v>1125</v>
      </c>
      <c r="E46" s="484" t="s">
        <v>1133</v>
      </c>
      <c r="F46" s="484" t="s">
        <v>1208</v>
      </c>
      <c r="G46" s="484" t="s">
        <v>1209</v>
      </c>
      <c r="H46" s="488">
        <v>277</v>
      </c>
      <c r="I46" s="488">
        <v>0</v>
      </c>
      <c r="J46" s="484"/>
      <c r="K46" s="484">
        <v>0</v>
      </c>
      <c r="L46" s="488">
        <v>440</v>
      </c>
      <c r="M46" s="488">
        <v>0</v>
      </c>
      <c r="N46" s="484"/>
      <c r="O46" s="484">
        <v>0</v>
      </c>
      <c r="P46" s="488">
        <v>502</v>
      </c>
      <c r="Q46" s="488">
        <v>0</v>
      </c>
      <c r="R46" s="505"/>
      <c r="S46" s="489">
        <v>0</v>
      </c>
    </row>
    <row r="47" spans="1:19" ht="14.45" customHeight="1" x14ac:dyDescent="0.2">
      <c r="A47" s="483" t="s">
        <v>1160</v>
      </c>
      <c r="B47" s="484" t="s">
        <v>1161</v>
      </c>
      <c r="C47" s="484" t="s">
        <v>477</v>
      </c>
      <c r="D47" s="484" t="s">
        <v>1125</v>
      </c>
      <c r="E47" s="484" t="s">
        <v>1133</v>
      </c>
      <c r="F47" s="484" t="s">
        <v>1210</v>
      </c>
      <c r="G47" s="484" t="s">
        <v>1211</v>
      </c>
      <c r="H47" s="488">
        <v>33</v>
      </c>
      <c r="I47" s="488">
        <v>272250</v>
      </c>
      <c r="J47" s="484">
        <v>0.15714285714285714</v>
      </c>
      <c r="K47" s="484">
        <v>8250</v>
      </c>
      <c r="L47" s="488">
        <v>210</v>
      </c>
      <c r="M47" s="488">
        <v>1732500</v>
      </c>
      <c r="N47" s="484">
        <v>1</v>
      </c>
      <c r="O47" s="484">
        <v>8250</v>
      </c>
      <c r="P47" s="488">
        <v>153</v>
      </c>
      <c r="Q47" s="488">
        <v>1262250</v>
      </c>
      <c r="R47" s="505">
        <v>0.72857142857142854</v>
      </c>
      <c r="S47" s="489">
        <v>8250</v>
      </c>
    </row>
    <row r="48" spans="1:19" ht="14.45" customHeight="1" x14ac:dyDescent="0.2">
      <c r="A48" s="483" t="s">
        <v>1160</v>
      </c>
      <c r="B48" s="484" t="s">
        <v>1161</v>
      </c>
      <c r="C48" s="484" t="s">
        <v>477</v>
      </c>
      <c r="D48" s="484" t="s">
        <v>1125</v>
      </c>
      <c r="E48" s="484" t="s">
        <v>1133</v>
      </c>
      <c r="F48" s="484" t="s">
        <v>1212</v>
      </c>
      <c r="G48" s="484" t="s">
        <v>1213</v>
      </c>
      <c r="H48" s="488">
        <v>28</v>
      </c>
      <c r="I48" s="488">
        <v>0</v>
      </c>
      <c r="J48" s="484"/>
      <c r="K48" s="484">
        <v>0</v>
      </c>
      <c r="L48" s="488">
        <v>32</v>
      </c>
      <c r="M48" s="488">
        <v>0</v>
      </c>
      <c r="N48" s="484"/>
      <c r="O48" s="484">
        <v>0</v>
      </c>
      <c r="P48" s="488">
        <v>80</v>
      </c>
      <c r="Q48" s="488">
        <v>0</v>
      </c>
      <c r="R48" s="505"/>
      <c r="S48" s="489">
        <v>0</v>
      </c>
    </row>
    <row r="49" spans="1:19" ht="14.45" customHeight="1" x14ac:dyDescent="0.2">
      <c r="A49" s="483" t="s">
        <v>1160</v>
      </c>
      <c r="B49" s="484" t="s">
        <v>1161</v>
      </c>
      <c r="C49" s="484" t="s">
        <v>477</v>
      </c>
      <c r="D49" s="484" t="s">
        <v>1125</v>
      </c>
      <c r="E49" s="484" t="s">
        <v>1133</v>
      </c>
      <c r="F49" s="484" t="s">
        <v>1214</v>
      </c>
      <c r="G49" s="484" t="s">
        <v>1215</v>
      </c>
      <c r="H49" s="488">
        <v>0</v>
      </c>
      <c r="I49" s="488">
        <v>0</v>
      </c>
      <c r="J49" s="484"/>
      <c r="K49" s="484"/>
      <c r="L49" s="488"/>
      <c r="M49" s="488"/>
      <c r="N49" s="484"/>
      <c r="O49" s="484"/>
      <c r="P49" s="488">
        <v>1</v>
      </c>
      <c r="Q49" s="488">
        <v>4059</v>
      </c>
      <c r="R49" s="505"/>
      <c r="S49" s="489">
        <v>4059</v>
      </c>
    </row>
    <row r="50" spans="1:19" ht="14.45" customHeight="1" x14ac:dyDescent="0.2">
      <c r="A50" s="483" t="s">
        <v>1160</v>
      </c>
      <c r="B50" s="484" t="s">
        <v>1161</v>
      </c>
      <c r="C50" s="484" t="s">
        <v>477</v>
      </c>
      <c r="D50" s="484" t="s">
        <v>1125</v>
      </c>
      <c r="E50" s="484" t="s">
        <v>1133</v>
      </c>
      <c r="F50" s="484" t="s">
        <v>1216</v>
      </c>
      <c r="G50" s="484" t="s">
        <v>1217</v>
      </c>
      <c r="H50" s="488">
        <v>33</v>
      </c>
      <c r="I50" s="488">
        <v>1008333.3900000005</v>
      </c>
      <c r="J50" s="484">
        <v>0.97058826077382776</v>
      </c>
      <c r="K50" s="484">
        <v>30555.557272727288</v>
      </c>
      <c r="L50" s="488">
        <v>34</v>
      </c>
      <c r="M50" s="488">
        <v>1038888.9200000002</v>
      </c>
      <c r="N50" s="484">
        <v>1</v>
      </c>
      <c r="O50" s="484">
        <v>30555.556470588239</v>
      </c>
      <c r="P50" s="488">
        <v>80</v>
      </c>
      <c r="Q50" s="488">
        <v>2444444.5000000005</v>
      </c>
      <c r="R50" s="505">
        <v>2.3529411594841152</v>
      </c>
      <c r="S50" s="489">
        <v>30555.556250000005</v>
      </c>
    </row>
    <row r="51" spans="1:19" ht="14.45" customHeight="1" x14ac:dyDescent="0.2">
      <c r="A51" s="483" t="s">
        <v>1160</v>
      </c>
      <c r="B51" s="484" t="s">
        <v>1161</v>
      </c>
      <c r="C51" s="484" t="s">
        <v>477</v>
      </c>
      <c r="D51" s="484" t="s">
        <v>1125</v>
      </c>
      <c r="E51" s="484" t="s">
        <v>1133</v>
      </c>
      <c r="F51" s="484" t="s">
        <v>1218</v>
      </c>
      <c r="G51" s="484" t="s">
        <v>1219</v>
      </c>
      <c r="H51" s="488">
        <v>46</v>
      </c>
      <c r="I51" s="488">
        <v>195960</v>
      </c>
      <c r="J51" s="484">
        <v>2</v>
      </c>
      <c r="K51" s="484">
        <v>4260</v>
      </c>
      <c r="L51" s="488">
        <v>23</v>
      </c>
      <c r="M51" s="488">
        <v>97980</v>
      </c>
      <c r="N51" s="484">
        <v>1</v>
      </c>
      <c r="O51" s="484">
        <v>4260</v>
      </c>
      <c r="P51" s="488">
        <v>20</v>
      </c>
      <c r="Q51" s="488">
        <v>85200</v>
      </c>
      <c r="R51" s="505">
        <v>0.86956521739130432</v>
      </c>
      <c r="S51" s="489">
        <v>4260</v>
      </c>
    </row>
    <row r="52" spans="1:19" ht="14.45" customHeight="1" x14ac:dyDescent="0.2">
      <c r="A52" s="483" t="s">
        <v>1160</v>
      </c>
      <c r="B52" s="484" t="s">
        <v>1161</v>
      </c>
      <c r="C52" s="484" t="s">
        <v>477</v>
      </c>
      <c r="D52" s="484" t="s">
        <v>1125</v>
      </c>
      <c r="E52" s="484" t="s">
        <v>1133</v>
      </c>
      <c r="F52" s="484" t="s">
        <v>1220</v>
      </c>
      <c r="G52" s="484" t="s">
        <v>1221</v>
      </c>
      <c r="H52" s="488">
        <v>26</v>
      </c>
      <c r="I52" s="488">
        <v>138377.77000000002</v>
      </c>
      <c r="J52" s="484">
        <v>0.89655175765008166</v>
      </c>
      <c r="K52" s="484">
        <v>5322.2219230769242</v>
      </c>
      <c r="L52" s="488">
        <v>29</v>
      </c>
      <c r="M52" s="488">
        <v>154344.43000000002</v>
      </c>
      <c r="N52" s="484">
        <v>1</v>
      </c>
      <c r="O52" s="484">
        <v>5322.2217241379321</v>
      </c>
      <c r="P52" s="488">
        <v>10</v>
      </c>
      <c r="Q52" s="488">
        <v>53222.210000000006</v>
      </c>
      <c r="R52" s="505">
        <v>0.34482753928988563</v>
      </c>
      <c r="S52" s="489">
        <v>5322.2210000000005</v>
      </c>
    </row>
    <row r="53" spans="1:19" ht="14.45" customHeight="1" x14ac:dyDescent="0.2">
      <c r="A53" s="483" t="s">
        <v>1160</v>
      </c>
      <c r="B53" s="484" t="s">
        <v>1161</v>
      </c>
      <c r="C53" s="484" t="s">
        <v>477</v>
      </c>
      <c r="D53" s="484" t="s">
        <v>1125</v>
      </c>
      <c r="E53" s="484" t="s">
        <v>1133</v>
      </c>
      <c r="F53" s="484" t="s">
        <v>1222</v>
      </c>
      <c r="G53" s="484" t="s">
        <v>1223</v>
      </c>
      <c r="H53" s="488">
        <v>154</v>
      </c>
      <c r="I53" s="488">
        <v>6776000</v>
      </c>
      <c r="J53" s="484">
        <v>0.69683257918552033</v>
      </c>
      <c r="K53" s="484">
        <v>44000</v>
      </c>
      <c r="L53" s="488">
        <v>221</v>
      </c>
      <c r="M53" s="488">
        <v>9724000</v>
      </c>
      <c r="N53" s="484">
        <v>1</v>
      </c>
      <c r="O53" s="484">
        <v>44000</v>
      </c>
      <c r="P53" s="488">
        <v>239</v>
      </c>
      <c r="Q53" s="488">
        <v>10516000</v>
      </c>
      <c r="R53" s="505">
        <v>1.0814479638009049</v>
      </c>
      <c r="S53" s="489">
        <v>44000</v>
      </c>
    </row>
    <row r="54" spans="1:19" ht="14.45" customHeight="1" x14ac:dyDescent="0.2">
      <c r="A54" s="483" t="s">
        <v>1160</v>
      </c>
      <c r="B54" s="484" t="s">
        <v>1161</v>
      </c>
      <c r="C54" s="484" t="s">
        <v>477</v>
      </c>
      <c r="D54" s="484" t="s">
        <v>1125</v>
      </c>
      <c r="E54" s="484" t="s">
        <v>1133</v>
      </c>
      <c r="F54" s="484" t="s">
        <v>1224</v>
      </c>
      <c r="G54" s="484" t="s">
        <v>1225</v>
      </c>
      <c r="H54" s="488"/>
      <c r="I54" s="488"/>
      <c r="J54" s="484"/>
      <c r="K54" s="484"/>
      <c r="L54" s="488">
        <v>2</v>
      </c>
      <c r="M54" s="488">
        <v>79594</v>
      </c>
      <c r="N54" s="484">
        <v>1</v>
      </c>
      <c r="O54" s="484">
        <v>39797</v>
      </c>
      <c r="P54" s="488">
        <v>70</v>
      </c>
      <c r="Q54" s="488">
        <v>2790200</v>
      </c>
      <c r="R54" s="505">
        <v>35.055406186395956</v>
      </c>
      <c r="S54" s="489">
        <v>39860</v>
      </c>
    </row>
    <row r="55" spans="1:19" ht="14.45" customHeight="1" x14ac:dyDescent="0.2">
      <c r="A55" s="483" t="s">
        <v>1160</v>
      </c>
      <c r="B55" s="484" t="s">
        <v>1161</v>
      </c>
      <c r="C55" s="484" t="s">
        <v>477</v>
      </c>
      <c r="D55" s="484" t="s">
        <v>1125</v>
      </c>
      <c r="E55" s="484" t="s">
        <v>1133</v>
      </c>
      <c r="F55" s="484" t="s">
        <v>1226</v>
      </c>
      <c r="G55" s="484" t="s">
        <v>1227</v>
      </c>
      <c r="H55" s="488"/>
      <c r="I55" s="488"/>
      <c r="J55" s="484"/>
      <c r="K55" s="484"/>
      <c r="L55" s="488">
        <v>1</v>
      </c>
      <c r="M55" s="488">
        <v>31867</v>
      </c>
      <c r="N55" s="484">
        <v>1</v>
      </c>
      <c r="O55" s="484">
        <v>31867</v>
      </c>
      <c r="P55" s="488"/>
      <c r="Q55" s="488"/>
      <c r="R55" s="505"/>
      <c r="S55" s="489"/>
    </row>
    <row r="56" spans="1:19" ht="14.45" customHeight="1" x14ac:dyDescent="0.2">
      <c r="A56" s="483" t="s">
        <v>1160</v>
      </c>
      <c r="B56" s="484" t="s">
        <v>1161</v>
      </c>
      <c r="C56" s="484" t="s">
        <v>477</v>
      </c>
      <c r="D56" s="484" t="s">
        <v>1125</v>
      </c>
      <c r="E56" s="484" t="s">
        <v>1133</v>
      </c>
      <c r="F56" s="484" t="s">
        <v>1228</v>
      </c>
      <c r="G56" s="484" t="s">
        <v>1229</v>
      </c>
      <c r="H56" s="488">
        <v>1</v>
      </c>
      <c r="I56" s="488">
        <v>8600</v>
      </c>
      <c r="J56" s="484"/>
      <c r="K56" s="484">
        <v>8600</v>
      </c>
      <c r="L56" s="488"/>
      <c r="M56" s="488"/>
      <c r="N56" s="484"/>
      <c r="O56" s="484"/>
      <c r="P56" s="488"/>
      <c r="Q56" s="488"/>
      <c r="R56" s="505"/>
      <c r="S56" s="489"/>
    </row>
    <row r="57" spans="1:19" ht="14.45" customHeight="1" thickBot="1" x14ac:dyDescent="0.25">
      <c r="A57" s="490" t="s">
        <v>1160</v>
      </c>
      <c r="B57" s="491" t="s">
        <v>1161</v>
      </c>
      <c r="C57" s="491" t="s">
        <v>477</v>
      </c>
      <c r="D57" s="491" t="s">
        <v>1125</v>
      </c>
      <c r="E57" s="491" t="s">
        <v>1133</v>
      </c>
      <c r="F57" s="491" t="s">
        <v>1230</v>
      </c>
      <c r="G57" s="491" t="s">
        <v>1231</v>
      </c>
      <c r="H57" s="495"/>
      <c r="I57" s="495"/>
      <c r="J57" s="491"/>
      <c r="K57" s="491"/>
      <c r="L57" s="495"/>
      <c r="M57" s="495"/>
      <c r="N57" s="491"/>
      <c r="O57" s="491"/>
      <c r="P57" s="495">
        <v>11</v>
      </c>
      <c r="Q57" s="495">
        <v>165000</v>
      </c>
      <c r="R57" s="507"/>
      <c r="S57" s="496">
        <v>15000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B4251EE-AF5C-4F29-AE74-CAD8C86BE674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485056.66000000003</v>
      </c>
      <c r="C3" s="222">
        <f t="shared" ref="C3:R3" si="0">SUBTOTAL(9,C6:C1048576)</f>
        <v>8.9364258585808898</v>
      </c>
      <c r="D3" s="222">
        <f t="shared" si="0"/>
        <v>511129</v>
      </c>
      <c r="E3" s="222">
        <f t="shared" si="0"/>
        <v>11</v>
      </c>
      <c r="F3" s="222">
        <f t="shared" si="0"/>
        <v>377390.33</v>
      </c>
      <c r="G3" s="225">
        <f>IF(D3&lt;&gt;0,F3/D3,"")</f>
        <v>0.73834654265361588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7"/>
      <c r="B5" s="578">
        <v>2018</v>
      </c>
      <c r="C5" s="579"/>
      <c r="D5" s="579">
        <v>2019</v>
      </c>
      <c r="E5" s="579"/>
      <c r="F5" s="579">
        <v>2020</v>
      </c>
      <c r="G5" s="617" t="s">
        <v>2</v>
      </c>
      <c r="H5" s="578">
        <v>2018</v>
      </c>
      <c r="I5" s="579"/>
      <c r="J5" s="579">
        <v>2019</v>
      </c>
      <c r="K5" s="579"/>
      <c r="L5" s="579">
        <v>2020</v>
      </c>
      <c r="M5" s="617" t="s">
        <v>2</v>
      </c>
      <c r="N5" s="578">
        <v>2018</v>
      </c>
      <c r="O5" s="579"/>
      <c r="P5" s="579">
        <v>2019</v>
      </c>
      <c r="Q5" s="579"/>
      <c r="R5" s="579">
        <v>2020</v>
      </c>
      <c r="S5" s="617" t="s">
        <v>2</v>
      </c>
    </row>
    <row r="6" spans="1:19" ht="14.45" customHeight="1" x14ac:dyDescent="0.2">
      <c r="A6" s="567" t="s">
        <v>1234</v>
      </c>
      <c r="B6" s="599"/>
      <c r="C6" s="543"/>
      <c r="D6" s="599">
        <v>5951</v>
      </c>
      <c r="E6" s="543">
        <v>1</v>
      </c>
      <c r="F6" s="599">
        <v>1535</v>
      </c>
      <c r="G6" s="548">
        <v>0.25793984204335407</v>
      </c>
      <c r="H6" s="599"/>
      <c r="I6" s="543"/>
      <c r="J6" s="599"/>
      <c r="K6" s="543"/>
      <c r="L6" s="599"/>
      <c r="M6" s="548"/>
      <c r="N6" s="599"/>
      <c r="O6" s="543"/>
      <c r="P6" s="599"/>
      <c r="Q6" s="543"/>
      <c r="R6" s="599"/>
      <c r="S6" s="122"/>
    </row>
    <row r="7" spans="1:19" ht="14.45" customHeight="1" x14ac:dyDescent="0.2">
      <c r="A7" s="568" t="s">
        <v>1235</v>
      </c>
      <c r="B7" s="601">
        <v>4150</v>
      </c>
      <c r="C7" s="484">
        <v>2.7141922825376064</v>
      </c>
      <c r="D7" s="601">
        <v>1529</v>
      </c>
      <c r="E7" s="484">
        <v>1</v>
      </c>
      <c r="F7" s="601">
        <v>3070</v>
      </c>
      <c r="G7" s="505">
        <v>2.0078482668410724</v>
      </c>
      <c r="H7" s="601"/>
      <c r="I7" s="484"/>
      <c r="J7" s="601"/>
      <c r="K7" s="484"/>
      <c r="L7" s="601"/>
      <c r="M7" s="505"/>
      <c r="N7" s="601"/>
      <c r="O7" s="484"/>
      <c r="P7" s="601"/>
      <c r="Q7" s="484"/>
      <c r="R7" s="601"/>
      <c r="S7" s="506"/>
    </row>
    <row r="8" spans="1:19" ht="14.45" customHeight="1" x14ac:dyDescent="0.2">
      <c r="A8" s="568" t="s">
        <v>1236</v>
      </c>
      <c r="B8" s="601">
        <v>1522</v>
      </c>
      <c r="C8" s="484">
        <v>3.3429242900129587E-2</v>
      </c>
      <c r="D8" s="601">
        <v>45529</v>
      </c>
      <c r="E8" s="484">
        <v>1</v>
      </c>
      <c r="F8" s="601"/>
      <c r="G8" s="505"/>
      <c r="H8" s="601"/>
      <c r="I8" s="484"/>
      <c r="J8" s="601"/>
      <c r="K8" s="484"/>
      <c r="L8" s="601"/>
      <c r="M8" s="505"/>
      <c r="N8" s="601"/>
      <c r="O8" s="484"/>
      <c r="P8" s="601"/>
      <c r="Q8" s="484"/>
      <c r="R8" s="601"/>
      <c r="S8" s="506"/>
    </row>
    <row r="9" spans="1:19" ht="14.45" customHeight="1" x14ac:dyDescent="0.2">
      <c r="A9" s="568" t="s">
        <v>1237</v>
      </c>
      <c r="B9" s="601">
        <v>2483</v>
      </c>
      <c r="C9" s="484"/>
      <c r="D9" s="601"/>
      <c r="E9" s="484"/>
      <c r="F9" s="601"/>
      <c r="G9" s="505"/>
      <c r="H9" s="601"/>
      <c r="I9" s="484"/>
      <c r="J9" s="601"/>
      <c r="K9" s="484"/>
      <c r="L9" s="601"/>
      <c r="M9" s="505"/>
      <c r="N9" s="601"/>
      <c r="O9" s="484"/>
      <c r="P9" s="601"/>
      <c r="Q9" s="484"/>
      <c r="R9" s="601"/>
      <c r="S9" s="506"/>
    </row>
    <row r="10" spans="1:19" ht="14.45" customHeight="1" x14ac:dyDescent="0.2">
      <c r="A10" s="568" t="s">
        <v>1238</v>
      </c>
      <c r="B10" s="601">
        <v>51930.66</v>
      </c>
      <c r="C10" s="484">
        <v>1.015917600798169</v>
      </c>
      <c r="D10" s="601">
        <v>51117</v>
      </c>
      <c r="E10" s="484">
        <v>1</v>
      </c>
      <c r="F10" s="601">
        <v>7675</v>
      </c>
      <c r="G10" s="505">
        <v>0.15014574407731282</v>
      </c>
      <c r="H10" s="601"/>
      <c r="I10" s="484"/>
      <c r="J10" s="601"/>
      <c r="K10" s="484"/>
      <c r="L10" s="601"/>
      <c r="M10" s="505"/>
      <c r="N10" s="601"/>
      <c r="O10" s="484"/>
      <c r="P10" s="601"/>
      <c r="Q10" s="484"/>
      <c r="R10" s="601"/>
      <c r="S10" s="506"/>
    </row>
    <row r="11" spans="1:19" ht="14.45" customHeight="1" x14ac:dyDescent="0.2">
      <c r="A11" s="568" t="s">
        <v>1239</v>
      </c>
      <c r="B11" s="601">
        <v>285990</v>
      </c>
      <c r="C11" s="484">
        <v>1.8319657167015777</v>
      </c>
      <c r="D11" s="601">
        <v>156111</v>
      </c>
      <c r="E11" s="484">
        <v>1</v>
      </c>
      <c r="F11" s="601">
        <v>180864</v>
      </c>
      <c r="G11" s="505">
        <v>1.1585602552030285</v>
      </c>
      <c r="H11" s="601"/>
      <c r="I11" s="484"/>
      <c r="J11" s="601"/>
      <c r="K11" s="484"/>
      <c r="L11" s="601"/>
      <c r="M11" s="505"/>
      <c r="N11" s="601"/>
      <c r="O11" s="484"/>
      <c r="P11" s="601"/>
      <c r="Q11" s="484"/>
      <c r="R11" s="601"/>
      <c r="S11" s="506"/>
    </row>
    <row r="12" spans="1:19" ht="14.45" customHeight="1" x14ac:dyDescent="0.2">
      <c r="A12" s="568" t="s">
        <v>1240</v>
      </c>
      <c r="B12" s="601">
        <v>46673</v>
      </c>
      <c r="C12" s="484">
        <v>0.36916372034897055</v>
      </c>
      <c r="D12" s="601">
        <v>126429</v>
      </c>
      <c r="E12" s="484">
        <v>1</v>
      </c>
      <c r="F12" s="601">
        <v>134618.33000000002</v>
      </c>
      <c r="G12" s="505">
        <v>1.0647741420085584</v>
      </c>
      <c r="H12" s="601"/>
      <c r="I12" s="484"/>
      <c r="J12" s="601"/>
      <c r="K12" s="484"/>
      <c r="L12" s="601"/>
      <c r="M12" s="505"/>
      <c r="N12" s="601"/>
      <c r="O12" s="484"/>
      <c r="P12" s="601"/>
      <c r="Q12" s="484"/>
      <c r="R12" s="601"/>
      <c r="S12" s="506"/>
    </row>
    <row r="13" spans="1:19" ht="14.45" customHeight="1" x14ac:dyDescent="0.2">
      <c r="A13" s="568" t="s">
        <v>1241</v>
      </c>
      <c r="B13" s="601">
        <v>81523</v>
      </c>
      <c r="C13" s="484">
        <v>1.11241045234359</v>
      </c>
      <c r="D13" s="601">
        <v>73285</v>
      </c>
      <c r="E13" s="484">
        <v>1</v>
      </c>
      <c r="F13" s="601">
        <v>45846</v>
      </c>
      <c r="G13" s="505">
        <v>0.6255850446885447</v>
      </c>
      <c r="H13" s="601"/>
      <c r="I13" s="484"/>
      <c r="J13" s="601"/>
      <c r="K13" s="484"/>
      <c r="L13" s="601"/>
      <c r="M13" s="505"/>
      <c r="N13" s="601"/>
      <c r="O13" s="484"/>
      <c r="P13" s="601"/>
      <c r="Q13" s="484"/>
      <c r="R13" s="601"/>
      <c r="S13" s="506"/>
    </row>
    <row r="14" spans="1:19" ht="14.45" customHeight="1" x14ac:dyDescent="0.2">
      <c r="A14" s="568" t="s">
        <v>1242</v>
      </c>
      <c r="B14" s="601">
        <v>1522</v>
      </c>
      <c r="C14" s="484"/>
      <c r="D14" s="601"/>
      <c r="E14" s="484"/>
      <c r="F14" s="601"/>
      <c r="G14" s="505"/>
      <c r="H14" s="601"/>
      <c r="I14" s="484"/>
      <c r="J14" s="601"/>
      <c r="K14" s="484"/>
      <c r="L14" s="601"/>
      <c r="M14" s="505"/>
      <c r="N14" s="601"/>
      <c r="O14" s="484"/>
      <c r="P14" s="601"/>
      <c r="Q14" s="484"/>
      <c r="R14" s="601"/>
      <c r="S14" s="506"/>
    </row>
    <row r="15" spans="1:19" ht="14.45" customHeight="1" x14ac:dyDescent="0.2">
      <c r="A15" s="568" t="s">
        <v>1243</v>
      </c>
      <c r="B15" s="601"/>
      <c r="C15" s="484"/>
      <c r="D15" s="601">
        <v>708</v>
      </c>
      <c r="E15" s="484">
        <v>1</v>
      </c>
      <c r="F15" s="601"/>
      <c r="G15" s="505"/>
      <c r="H15" s="601"/>
      <c r="I15" s="484"/>
      <c r="J15" s="601"/>
      <c r="K15" s="484"/>
      <c r="L15" s="601"/>
      <c r="M15" s="505"/>
      <c r="N15" s="601"/>
      <c r="O15" s="484"/>
      <c r="P15" s="601"/>
      <c r="Q15" s="484"/>
      <c r="R15" s="601"/>
      <c r="S15" s="506"/>
    </row>
    <row r="16" spans="1:19" ht="14.45" customHeight="1" x14ac:dyDescent="0.2">
      <c r="A16" s="568" t="s">
        <v>1244</v>
      </c>
      <c r="B16" s="601">
        <v>6634</v>
      </c>
      <c r="C16" s="484">
        <v>0.13992238251919345</v>
      </c>
      <c r="D16" s="601">
        <v>47412</v>
      </c>
      <c r="E16" s="484">
        <v>1</v>
      </c>
      <c r="F16" s="601">
        <v>3782</v>
      </c>
      <c r="G16" s="505">
        <v>7.9768834894119636E-2</v>
      </c>
      <c r="H16" s="601"/>
      <c r="I16" s="484"/>
      <c r="J16" s="601"/>
      <c r="K16" s="484"/>
      <c r="L16" s="601"/>
      <c r="M16" s="505"/>
      <c r="N16" s="601"/>
      <c r="O16" s="484"/>
      <c r="P16" s="601"/>
      <c r="Q16" s="484"/>
      <c r="R16" s="601"/>
      <c r="S16" s="506"/>
    </row>
    <row r="17" spans="1:19" ht="14.45" customHeight="1" x14ac:dyDescent="0.2">
      <c r="A17" s="568" t="s">
        <v>1245</v>
      </c>
      <c r="B17" s="601">
        <v>2629</v>
      </c>
      <c r="C17" s="484">
        <v>1.7194244604316546</v>
      </c>
      <c r="D17" s="601">
        <v>1529</v>
      </c>
      <c r="E17" s="484">
        <v>1</v>
      </c>
      <c r="F17" s="601"/>
      <c r="G17" s="505"/>
      <c r="H17" s="601"/>
      <c r="I17" s="484"/>
      <c r="J17" s="601"/>
      <c r="K17" s="484"/>
      <c r="L17" s="601"/>
      <c r="M17" s="505"/>
      <c r="N17" s="601"/>
      <c r="O17" s="484"/>
      <c r="P17" s="601"/>
      <c r="Q17" s="484"/>
      <c r="R17" s="601"/>
      <c r="S17" s="506"/>
    </row>
    <row r="18" spans="1:19" ht="14.45" customHeight="1" thickBot="1" x14ac:dyDescent="0.25">
      <c r="A18" s="605" t="s">
        <v>1246</v>
      </c>
      <c r="B18" s="603"/>
      <c r="C18" s="491"/>
      <c r="D18" s="603">
        <v>1529</v>
      </c>
      <c r="E18" s="491">
        <v>1</v>
      </c>
      <c r="F18" s="603"/>
      <c r="G18" s="507"/>
      <c r="H18" s="603"/>
      <c r="I18" s="491"/>
      <c r="J18" s="603"/>
      <c r="K18" s="491"/>
      <c r="L18" s="603"/>
      <c r="M18" s="507"/>
      <c r="N18" s="603"/>
      <c r="O18" s="491"/>
      <c r="P18" s="603"/>
      <c r="Q18" s="491"/>
      <c r="R18" s="603"/>
      <c r="S18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A9F0A66-561E-4F53-B56B-8093D1BCE8D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1258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246</v>
      </c>
      <c r="G3" s="103">
        <f t="shared" si="0"/>
        <v>485056.66000000003</v>
      </c>
      <c r="H3" s="103"/>
      <c r="I3" s="103"/>
      <c r="J3" s="103">
        <f t="shared" si="0"/>
        <v>200</v>
      </c>
      <c r="K3" s="103">
        <f t="shared" si="0"/>
        <v>511129</v>
      </c>
      <c r="L3" s="103"/>
      <c r="M3" s="103"/>
      <c r="N3" s="103">
        <f t="shared" si="0"/>
        <v>186</v>
      </c>
      <c r="O3" s="103">
        <f t="shared" si="0"/>
        <v>377390.33</v>
      </c>
      <c r="P3" s="75">
        <f>IF(K3=0,0,O3/K3)</f>
        <v>0.73834654265361588</v>
      </c>
      <c r="Q3" s="104">
        <f>IF(N3=0,0,O3/N3)</f>
        <v>2028.9802688172044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08"/>
      <c r="B5" s="606"/>
      <c r="C5" s="608"/>
      <c r="D5" s="618"/>
      <c r="E5" s="610"/>
      <c r="F5" s="619" t="s">
        <v>71</v>
      </c>
      <c r="G5" s="620" t="s">
        <v>14</v>
      </c>
      <c r="H5" s="621"/>
      <c r="I5" s="621"/>
      <c r="J5" s="619" t="s">
        <v>71</v>
      </c>
      <c r="K5" s="620" t="s">
        <v>14</v>
      </c>
      <c r="L5" s="621"/>
      <c r="M5" s="621"/>
      <c r="N5" s="619" t="s">
        <v>71</v>
      </c>
      <c r="O5" s="620" t="s">
        <v>14</v>
      </c>
      <c r="P5" s="622"/>
      <c r="Q5" s="615"/>
    </row>
    <row r="6" spans="1:17" ht="14.45" customHeight="1" x14ac:dyDescent="0.2">
      <c r="A6" s="542" t="s">
        <v>1247</v>
      </c>
      <c r="B6" s="543" t="s">
        <v>1132</v>
      </c>
      <c r="C6" s="543" t="s">
        <v>1133</v>
      </c>
      <c r="D6" s="543" t="s">
        <v>1144</v>
      </c>
      <c r="E6" s="543" t="s">
        <v>1145</v>
      </c>
      <c r="F6" s="116"/>
      <c r="G6" s="116"/>
      <c r="H6" s="116"/>
      <c r="I6" s="116"/>
      <c r="J6" s="116">
        <v>1</v>
      </c>
      <c r="K6" s="116">
        <v>354</v>
      </c>
      <c r="L6" s="116">
        <v>1</v>
      </c>
      <c r="M6" s="116">
        <v>354</v>
      </c>
      <c r="N6" s="116"/>
      <c r="O6" s="116"/>
      <c r="P6" s="548"/>
      <c r="Q6" s="559"/>
    </row>
    <row r="7" spans="1:17" ht="14.45" customHeight="1" x14ac:dyDescent="0.2">
      <c r="A7" s="483" t="s">
        <v>1247</v>
      </c>
      <c r="B7" s="484" t="s">
        <v>1132</v>
      </c>
      <c r="C7" s="484" t="s">
        <v>1133</v>
      </c>
      <c r="D7" s="484" t="s">
        <v>1148</v>
      </c>
      <c r="E7" s="484" t="s">
        <v>1149</v>
      </c>
      <c r="F7" s="488"/>
      <c r="G7" s="488"/>
      <c r="H7" s="488"/>
      <c r="I7" s="488"/>
      <c r="J7" s="488"/>
      <c r="K7" s="488"/>
      <c r="L7" s="488"/>
      <c r="M7" s="488"/>
      <c r="N7" s="488">
        <v>1</v>
      </c>
      <c r="O7" s="488">
        <v>1535</v>
      </c>
      <c r="P7" s="505"/>
      <c r="Q7" s="489">
        <v>1535</v>
      </c>
    </row>
    <row r="8" spans="1:17" ht="14.45" customHeight="1" x14ac:dyDescent="0.2">
      <c r="A8" s="483" t="s">
        <v>1247</v>
      </c>
      <c r="B8" s="484" t="s">
        <v>1161</v>
      </c>
      <c r="C8" s="484" t="s">
        <v>1133</v>
      </c>
      <c r="D8" s="484" t="s">
        <v>1188</v>
      </c>
      <c r="E8" s="484" t="s">
        <v>1189</v>
      </c>
      <c r="F8" s="488"/>
      <c r="G8" s="488"/>
      <c r="H8" s="488"/>
      <c r="I8" s="488"/>
      <c r="J8" s="488">
        <v>1</v>
      </c>
      <c r="K8" s="488">
        <v>4487</v>
      </c>
      <c r="L8" s="488">
        <v>1</v>
      </c>
      <c r="M8" s="488">
        <v>4487</v>
      </c>
      <c r="N8" s="488"/>
      <c r="O8" s="488"/>
      <c r="P8" s="505"/>
      <c r="Q8" s="489"/>
    </row>
    <row r="9" spans="1:17" ht="14.45" customHeight="1" x14ac:dyDescent="0.2">
      <c r="A9" s="483" t="s">
        <v>1247</v>
      </c>
      <c r="B9" s="484" t="s">
        <v>1161</v>
      </c>
      <c r="C9" s="484" t="s">
        <v>1133</v>
      </c>
      <c r="D9" s="484" t="s">
        <v>1190</v>
      </c>
      <c r="E9" s="484" t="s">
        <v>1191</v>
      </c>
      <c r="F9" s="488"/>
      <c r="G9" s="488"/>
      <c r="H9" s="488"/>
      <c r="I9" s="488"/>
      <c r="J9" s="488">
        <v>1</v>
      </c>
      <c r="K9" s="488">
        <v>1110</v>
      </c>
      <c r="L9" s="488">
        <v>1</v>
      </c>
      <c r="M9" s="488">
        <v>1110</v>
      </c>
      <c r="N9" s="488"/>
      <c r="O9" s="488"/>
      <c r="P9" s="505"/>
      <c r="Q9" s="489"/>
    </row>
    <row r="10" spans="1:17" ht="14.45" customHeight="1" x14ac:dyDescent="0.2">
      <c r="A10" s="483" t="s">
        <v>1248</v>
      </c>
      <c r="B10" s="484" t="s">
        <v>1132</v>
      </c>
      <c r="C10" s="484" t="s">
        <v>1133</v>
      </c>
      <c r="D10" s="484" t="s">
        <v>1148</v>
      </c>
      <c r="E10" s="484" t="s">
        <v>1149</v>
      </c>
      <c r="F10" s="488">
        <v>2</v>
      </c>
      <c r="G10" s="488">
        <v>3044</v>
      </c>
      <c r="H10" s="488">
        <v>1.9908436886854153</v>
      </c>
      <c r="I10" s="488">
        <v>1522</v>
      </c>
      <c r="J10" s="488">
        <v>1</v>
      </c>
      <c r="K10" s="488">
        <v>1529</v>
      </c>
      <c r="L10" s="488">
        <v>1</v>
      </c>
      <c r="M10" s="488">
        <v>1529</v>
      </c>
      <c r="N10" s="488">
        <v>2</v>
      </c>
      <c r="O10" s="488">
        <v>3070</v>
      </c>
      <c r="P10" s="505">
        <v>2.0078482668410724</v>
      </c>
      <c r="Q10" s="489">
        <v>1535</v>
      </c>
    </row>
    <row r="11" spans="1:17" ht="14.45" customHeight="1" x14ac:dyDescent="0.2">
      <c r="A11" s="483" t="s">
        <v>1248</v>
      </c>
      <c r="B11" s="484" t="s">
        <v>1161</v>
      </c>
      <c r="C11" s="484" t="s">
        <v>1133</v>
      </c>
      <c r="D11" s="484" t="s">
        <v>1190</v>
      </c>
      <c r="E11" s="484" t="s">
        <v>1191</v>
      </c>
      <c r="F11" s="488">
        <v>1</v>
      </c>
      <c r="G11" s="488">
        <v>1106</v>
      </c>
      <c r="H11" s="488"/>
      <c r="I11" s="488">
        <v>1106</v>
      </c>
      <c r="J11" s="488"/>
      <c r="K11" s="488"/>
      <c r="L11" s="488"/>
      <c r="M11" s="488"/>
      <c r="N11" s="488"/>
      <c r="O11" s="488"/>
      <c r="P11" s="505"/>
      <c r="Q11" s="489"/>
    </row>
    <row r="12" spans="1:17" ht="14.45" customHeight="1" x14ac:dyDescent="0.2">
      <c r="A12" s="483" t="s">
        <v>1249</v>
      </c>
      <c r="B12" s="484" t="s">
        <v>1132</v>
      </c>
      <c r="C12" s="484" t="s">
        <v>1133</v>
      </c>
      <c r="D12" s="484" t="s">
        <v>1148</v>
      </c>
      <c r="E12" s="484" t="s">
        <v>1149</v>
      </c>
      <c r="F12" s="488">
        <v>1</v>
      </c>
      <c r="G12" s="488">
        <v>1522</v>
      </c>
      <c r="H12" s="488">
        <v>0.99542184434270764</v>
      </c>
      <c r="I12" s="488">
        <v>1522</v>
      </c>
      <c r="J12" s="488">
        <v>1</v>
      </c>
      <c r="K12" s="488">
        <v>1529</v>
      </c>
      <c r="L12" s="488">
        <v>1</v>
      </c>
      <c r="M12" s="488">
        <v>1529</v>
      </c>
      <c r="N12" s="488"/>
      <c r="O12" s="488"/>
      <c r="P12" s="505"/>
      <c r="Q12" s="489"/>
    </row>
    <row r="13" spans="1:17" ht="14.45" customHeight="1" x14ac:dyDescent="0.2">
      <c r="A13" s="483" t="s">
        <v>1249</v>
      </c>
      <c r="B13" s="484" t="s">
        <v>1161</v>
      </c>
      <c r="C13" s="484" t="s">
        <v>1133</v>
      </c>
      <c r="D13" s="484" t="s">
        <v>1222</v>
      </c>
      <c r="E13" s="484" t="s">
        <v>1223</v>
      </c>
      <c r="F13" s="488"/>
      <c r="G13" s="488"/>
      <c r="H13" s="488"/>
      <c r="I13" s="488"/>
      <c r="J13" s="488">
        <v>1</v>
      </c>
      <c r="K13" s="488">
        <v>44000</v>
      </c>
      <c r="L13" s="488">
        <v>1</v>
      </c>
      <c r="M13" s="488">
        <v>44000</v>
      </c>
      <c r="N13" s="488"/>
      <c r="O13" s="488"/>
      <c r="P13" s="505"/>
      <c r="Q13" s="489"/>
    </row>
    <row r="14" spans="1:17" ht="14.45" customHeight="1" x14ac:dyDescent="0.2">
      <c r="A14" s="483" t="s">
        <v>1131</v>
      </c>
      <c r="B14" s="484" t="s">
        <v>1132</v>
      </c>
      <c r="C14" s="484" t="s">
        <v>1133</v>
      </c>
      <c r="D14" s="484" t="s">
        <v>1140</v>
      </c>
      <c r="E14" s="484" t="s">
        <v>1141</v>
      </c>
      <c r="F14" s="488">
        <v>1</v>
      </c>
      <c r="G14" s="488">
        <v>2483</v>
      </c>
      <c r="H14" s="488"/>
      <c r="I14" s="488">
        <v>2483</v>
      </c>
      <c r="J14" s="488"/>
      <c r="K14" s="488"/>
      <c r="L14" s="488"/>
      <c r="M14" s="488"/>
      <c r="N14" s="488"/>
      <c r="O14" s="488"/>
      <c r="P14" s="505"/>
      <c r="Q14" s="489"/>
    </row>
    <row r="15" spans="1:17" ht="14.45" customHeight="1" x14ac:dyDescent="0.2">
      <c r="A15" s="483" t="s">
        <v>1250</v>
      </c>
      <c r="B15" s="484" t="s">
        <v>1132</v>
      </c>
      <c r="C15" s="484" t="s">
        <v>1133</v>
      </c>
      <c r="D15" s="484" t="s">
        <v>1136</v>
      </c>
      <c r="E15" s="484" t="s">
        <v>1137</v>
      </c>
      <c r="F15" s="488"/>
      <c r="G15" s="488"/>
      <c r="H15" s="488"/>
      <c r="I15" s="488"/>
      <c r="J15" s="488">
        <v>1</v>
      </c>
      <c r="K15" s="488">
        <v>38</v>
      </c>
      <c r="L15" s="488">
        <v>1</v>
      </c>
      <c r="M15" s="488">
        <v>38</v>
      </c>
      <c r="N15" s="488"/>
      <c r="O15" s="488"/>
      <c r="P15" s="505"/>
      <c r="Q15" s="489"/>
    </row>
    <row r="16" spans="1:17" ht="14.45" customHeight="1" x14ac:dyDescent="0.2">
      <c r="A16" s="483" t="s">
        <v>1250</v>
      </c>
      <c r="B16" s="484" t="s">
        <v>1132</v>
      </c>
      <c r="C16" s="484" t="s">
        <v>1133</v>
      </c>
      <c r="D16" s="484" t="s">
        <v>1140</v>
      </c>
      <c r="E16" s="484" t="s">
        <v>1141</v>
      </c>
      <c r="F16" s="488">
        <v>1</v>
      </c>
      <c r="G16" s="488">
        <v>2483</v>
      </c>
      <c r="H16" s="488">
        <v>0.99399519615692555</v>
      </c>
      <c r="I16" s="488">
        <v>2483</v>
      </c>
      <c r="J16" s="488">
        <v>1</v>
      </c>
      <c r="K16" s="488">
        <v>2498</v>
      </c>
      <c r="L16" s="488">
        <v>1</v>
      </c>
      <c r="M16" s="488">
        <v>2498</v>
      </c>
      <c r="N16" s="488"/>
      <c r="O16" s="488"/>
      <c r="P16" s="505"/>
      <c r="Q16" s="489"/>
    </row>
    <row r="17" spans="1:17" ht="14.45" customHeight="1" x14ac:dyDescent="0.2">
      <c r="A17" s="483" t="s">
        <v>1250</v>
      </c>
      <c r="B17" s="484" t="s">
        <v>1132</v>
      </c>
      <c r="C17" s="484" t="s">
        <v>1133</v>
      </c>
      <c r="D17" s="484" t="s">
        <v>1144</v>
      </c>
      <c r="E17" s="484" t="s">
        <v>1145</v>
      </c>
      <c r="F17" s="488">
        <v>3</v>
      </c>
      <c r="G17" s="488">
        <v>1053</v>
      </c>
      <c r="H17" s="488">
        <v>2.9745762711864407</v>
      </c>
      <c r="I17" s="488">
        <v>351</v>
      </c>
      <c r="J17" s="488">
        <v>1</v>
      </c>
      <c r="K17" s="488">
        <v>354</v>
      </c>
      <c r="L17" s="488">
        <v>1</v>
      </c>
      <c r="M17" s="488">
        <v>354</v>
      </c>
      <c r="N17" s="488"/>
      <c r="O17" s="488"/>
      <c r="P17" s="505"/>
      <c r="Q17" s="489"/>
    </row>
    <row r="18" spans="1:17" ht="14.45" customHeight="1" x14ac:dyDescent="0.2">
      <c r="A18" s="483" t="s">
        <v>1250</v>
      </c>
      <c r="B18" s="484" t="s">
        <v>1132</v>
      </c>
      <c r="C18" s="484" t="s">
        <v>1133</v>
      </c>
      <c r="D18" s="484" t="s">
        <v>1148</v>
      </c>
      <c r="E18" s="484" t="s">
        <v>1149</v>
      </c>
      <c r="F18" s="488">
        <v>10</v>
      </c>
      <c r="G18" s="488">
        <v>15220</v>
      </c>
      <c r="H18" s="488">
        <v>1.9908436886854153</v>
      </c>
      <c r="I18" s="488">
        <v>1522</v>
      </c>
      <c r="J18" s="488">
        <v>5</v>
      </c>
      <c r="K18" s="488">
        <v>7645</v>
      </c>
      <c r="L18" s="488">
        <v>1</v>
      </c>
      <c r="M18" s="488">
        <v>1529</v>
      </c>
      <c r="N18" s="488">
        <v>5</v>
      </c>
      <c r="O18" s="488">
        <v>7675</v>
      </c>
      <c r="P18" s="505">
        <v>1.0039241334205362</v>
      </c>
      <c r="Q18" s="489">
        <v>1535</v>
      </c>
    </row>
    <row r="19" spans="1:17" ht="14.45" customHeight="1" x14ac:dyDescent="0.2">
      <c r="A19" s="483" t="s">
        <v>1250</v>
      </c>
      <c r="B19" s="484" t="s">
        <v>1161</v>
      </c>
      <c r="C19" s="484" t="s">
        <v>1133</v>
      </c>
      <c r="D19" s="484" t="s">
        <v>1164</v>
      </c>
      <c r="E19" s="484" t="s">
        <v>1165</v>
      </c>
      <c r="F19" s="488">
        <v>2</v>
      </c>
      <c r="G19" s="488">
        <v>598</v>
      </c>
      <c r="H19" s="488">
        <v>0.99006622516556286</v>
      </c>
      <c r="I19" s="488">
        <v>299</v>
      </c>
      <c r="J19" s="488">
        <v>2</v>
      </c>
      <c r="K19" s="488">
        <v>604</v>
      </c>
      <c r="L19" s="488">
        <v>1</v>
      </c>
      <c r="M19" s="488">
        <v>302</v>
      </c>
      <c r="N19" s="488"/>
      <c r="O19" s="488"/>
      <c r="P19" s="505"/>
      <c r="Q19" s="489"/>
    </row>
    <row r="20" spans="1:17" ht="14.45" customHeight="1" x14ac:dyDescent="0.2">
      <c r="A20" s="483" t="s">
        <v>1250</v>
      </c>
      <c r="B20" s="484" t="s">
        <v>1161</v>
      </c>
      <c r="C20" s="484" t="s">
        <v>1133</v>
      </c>
      <c r="D20" s="484" t="s">
        <v>1166</v>
      </c>
      <c r="E20" s="484" t="s">
        <v>1167</v>
      </c>
      <c r="F20" s="488"/>
      <c r="G20" s="488"/>
      <c r="H20" s="488"/>
      <c r="I20" s="488"/>
      <c r="J20" s="488">
        <v>1</v>
      </c>
      <c r="K20" s="488">
        <v>10500</v>
      </c>
      <c r="L20" s="488">
        <v>1</v>
      </c>
      <c r="M20" s="488">
        <v>10500</v>
      </c>
      <c r="N20" s="488"/>
      <c r="O20" s="488"/>
      <c r="P20" s="505"/>
      <c r="Q20" s="489"/>
    </row>
    <row r="21" spans="1:17" ht="14.45" customHeight="1" x14ac:dyDescent="0.2">
      <c r="A21" s="483" t="s">
        <v>1250</v>
      </c>
      <c r="B21" s="484" t="s">
        <v>1161</v>
      </c>
      <c r="C21" s="484" t="s">
        <v>1133</v>
      </c>
      <c r="D21" s="484" t="s">
        <v>1172</v>
      </c>
      <c r="E21" s="484" t="s">
        <v>1173</v>
      </c>
      <c r="F21" s="488">
        <v>1</v>
      </c>
      <c r="G21" s="488">
        <v>962</v>
      </c>
      <c r="H21" s="488">
        <v>0.99277605779153766</v>
      </c>
      <c r="I21" s="488">
        <v>962</v>
      </c>
      <c r="J21" s="488">
        <v>1</v>
      </c>
      <c r="K21" s="488">
        <v>969</v>
      </c>
      <c r="L21" s="488">
        <v>1</v>
      </c>
      <c r="M21" s="488">
        <v>969</v>
      </c>
      <c r="N21" s="488"/>
      <c r="O21" s="488"/>
      <c r="P21" s="505"/>
      <c r="Q21" s="489"/>
    </row>
    <row r="22" spans="1:17" ht="14.45" customHeight="1" x14ac:dyDescent="0.2">
      <c r="A22" s="483" t="s">
        <v>1250</v>
      </c>
      <c r="B22" s="484" t="s">
        <v>1161</v>
      </c>
      <c r="C22" s="484" t="s">
        <v>1133</v>
      </c>
      <c r="D22" s="484" t="s">
        <v>1178</v>
      </c>
      <c r="E22" s="484" t="s">
        <v>1179</v>
      </c>
      <c r="F22" s="488">
        <v>1</v>
      </c>
      <c r="G22" s="488">
        <v>10524</v>
      </c>
      <c r="H22" s="488"/>
      <c r="I22" s="488">
        <v>10524</v>
      </c>
      <c r="J22" s="488"/>
      <c r="K22" s="488"/>
      <c r="L22" s="488"/>
      <c r="M22" s="488"/>
      <c r="N22" s="488"/>
      <c r="O22" s="488"/>
      <c r="P22" s="505"/>
      <c r="Q22" s="489"/>
    </row>
    <row r="23" spans="1:17" ht="14.45" customHeight="1" x14ac:dyDescent="0.2">
      <c r="A23" s="483" t="s">
        <v>1250</v>
      </c>
      <c r="B23" s="484" t="s">
        <v>1161</v>
      </c>
      <c r="C23" s="484" t="s">
        <v>1133</v>
      </c>
      <c r="D23" s="484" t="s">
        <v>1180</v>
      </c>
      <c r="E23" s="484" t="s">
        <v>1181</v>
      </c>
      <c r="F23" s="488"/>
      <c r="G23" s="488"/>
      <c r="H23" s="488"/>
      <c r="I23" s="488"/>
      <c r="J23" s="488">
        <v>1</v>
      </c>
      <c r="K23" s="488">
        <v>12505</v>
      </c>
      <c r="L23" s="488">
        <v>1</v>
      </c>
      <c r="M23" s="488">
        <v>12505</v>
      </c>
      <c r="N23" s="488"/>
      <c r="O23" s="488"/>
      <c r="P23" s="505"/>
      <c r="Q23" s="489"/>
    </row>
    <row r="24" spans="1:17" ht="14.45" customHeight="1" x14ac:dyDescent="0.2">
      <c r="A24" s="483" t="s">
        <v>1250</v>
      </c>
      <c r="B24" s="484" t="s">
        <v>1161</v>
      </c>
      <c r="C24" s="484" t="s">
        <v>1133</v>
      </c>
      <c r="D24" s="484" t="s">
        <v>1190</v>
      </c>
      <c r="E24" s="484" t="s">
        <v>1191</v>
      </c>
      <c r="F24" s="488">
        <v>4</v>
      </c>
      <c r="G24" s="488">
        <v>4424</v>
      </c>
      <c r="H24" s="488">
        <v>3.9855855855855857</v>
      </c>
      <c r="I24" s="488">
        <v>1106</v>
      </c>
      <c r="J24" s="488">
        <v>1</v>
      </c>
      <c r="K24" s="488">
        <v>1110</v>
      </c>
      <c r="L24" s="488">
        <v>1</v>
      </c>
      <c r="M24" s="488">
        <v>1110</v>
      </c>
      <c r="N24" s="488"/>
      <c r="O24" s="488"/>
      <c r="P24" s="505"/>
      <c r="Q24" s="489"/>
    </row>
    <row r="25" spans="1:17" ht="14.45" customHeight="1" x14ac:dyDescent="0.2">
      <c r="A25" s="483" t="s">
        <v>1250</v>
      </c>
      <c r="B25" s="484" t="s">
        <v>1161</v>
      </c>
      <c r="C25" s="484" t="s">
        <v>1133</v>
      </c>
      <c r="D25" s="484" t="s">
        <v>1192</v>
      </c>
      <c r="E25" s="484" t="s">
        <v>1193</v>
      </c>
      <c r="F25" s="488"/>
      <c r="G25" s="488"/>
      <c r="H25" s="488"/>
      <c r="I25" s="488"/>
      <c r="J25" s="488">
        <v>2</v>
      </c>
      <c r="K25" s="488">
        <v>14894</v>
      </c>
      <c r="L25" s="488">
        <v>1</v>
      </c>
      <c r="M25" s="488">
        <v>7447</v>
      </c>
      <c r="N25" s="488"/>
      <c r="O25" s="488"/>
      <c r="P25" s="505"/>
      <c r="Q25" s="489"/>
    </row>
    <row r="26" spans="1:17" ht="14.45" customHeight="1" x14ac:dyDescent="0.2">
      <c r="A26" s="483" t="s">
        <v>1250</v>
      </c>
      <c r="B26" s="484" t="s">
        <v>1161</v>
      </c>
      <c r="C26" s="484" t="s">
        <v>1133</v>
      </c>
      <c r="D26" s="484" t="s">
        <v>1206</v>
      </c>
      <c r="E26" s="484" t="s">
        <v>1207</v>
      </c>
      <c r="F26" s="488">
        <v>2</v>
      </c>
      <c r="G26" s="488">
        <v>16666.66</v>
      </c>
      <c r="H26" s="488"/>
      <c r="I26" s="488">
        <v>8333.33</v>
      </c>
      <c r="J26" s="488"/>
      <c r="K26" s="488"/>
      <c r="L26" s="488"/>
      <c r="M26" s="488"/>
      <c r="N26" s="488"/>
      <c r="O26" s="488"/>
      <c r="P26" s="505"/>
      <c r="Q26" s="489"/>
    </row>
    <row r="27" spans="1:17" ht="14.45" customHeight="1" x14ac:dyDescent="0.2">
      <c r="A27" s="483" t="s">
        <v>1160</v>
      </c>
      <c r="B27" s="484" t="s">
        <v>1132</v>
      </c>
      <c r="C27" s="484" t="s">
        <v>1133</v>
      </c>
      <c r="D27" s="484" t="s">
        <v>1136</v>
      </c>
      <c r="E27" s="484" t="s">
        <v>1137</v>
      </c>
      <c r="F27" s="488"/>
      <c r="G27" s="488"/>
      <c r="H27" s="488"/>
      <c r="I27" s="488"/>
      <c r="J27" s="488">
        <v>1</v>
      </c>
      <c r="K27" s="488">
        <v>38</v>
      </c>
      <c r="L27" s="488">
        <v>1</v>
      </c>
      <c r="M27" s="488">
        <v>38</v>
      </c>
      <c r="N27" s="488"/>
      <c r="O27" s="488"/>
      <c r="P27" s="505"/>
      <c r="Q27" s="489"/>
    </row>
    <row r="28" spans="1:17" ht="14.45" customHeight="1" x14ac:dyDescent="0.2">
      <c r="A28" s="483" t="s">
        <v>1160</v>
      </c>
      <c r="B28" s="484" t="s">
        <v>1132</v>
      </c>
      <c r="C28" s="484" t="s">
        <v>1133</v>
      </c>
      <c r="D28" s="484" t="s">
        <v>1140</v>
      </c>
      <c r="E28" s="484" t="s">
        <v>1141</v>
      </c>
      <c r="F28" s="488">
        <v>3</v>
      </c>
      <c r="G28" s="488">
        <v>7449</v>
      </c>
      <c r="H28" s="488">
        <v>2.9819855884707764</v>
      </c>
      <c r="I28" s="488">
        <v>2483</v>
      </c>
      <c r="J28" s="488">
        <v>1</v>
      </c>
      <c r="K28" s="488">
        <v>2498</v>
      </c>
      <c r="L28" s="488">
        <v>1</v>
      </c>
      <c r="M28" s="488">
        <v>2498</v>
      </c>
      <c r="N28" s="488">
        <v>3</v>
      </c>
      <c r="O28" s="488">
        <v>7530</v>
      </c>
      <c r="P28" s="505">
        <v>3.0144115292233788</v>
      </c>
      <c r="Q28" s="489">
        <v>2510</v>
      </c>
    </row>
    <row r="29" spans="1:17" ht="14.45" customHeight="1" x14ac:dyDescent="0.2">
      <c r="A29" s="483" t="s">
        <v>1160</v>
      </c>
      <c r="B29" s="484" t="s">
        <v>1132</v>
      </c>
      <c r="C29" s="484" t="s">
        <v>1133</v>
      </c>
      <c r="D29" s="484" t="s">
        <v>1144</v>
      </c>
      <c r="E29" s="484" t="s">
        <v>1145</v>
      </c>
      <c r="F29" s="488">
        <v>15</v>
      </c>
      <c r="G29" s="488">
        <v>5265</v>
      </c>
      <c r="H29" s="488">
        <v>14.872881355932204</v>
      </c>
      <c r="I29" s="488">
        <v>351</v>
      </c>
      <c r="J29" s="488">
        <v>1</v>
      </c>
      <c r="K29" s="488">
        <v>354</v>
      </c>
      <c r="L29" s="488">
        <v>1</v>
      </c>
      <c r="M29" s="488">
        <v>354</v>
      </c>
      <c r="N29" s="488">
        <v>12</v>
      </c>
      <c r="O29" s="488">
        <v>4272</v>
      </c>
      <c r="P29" s="505">
        <v>12.067796610169491</v>
      </c>
      <c r="Q29" s="489">
        <v>356</v>
      </c>
    </row>
    <row r="30" spans="1:17" ht="14.45" customHeight="1" x14ac:dyDescent="0.2">
      <c r="A30" s="483" t="s">
        <v>1160</v>
      </c>
      <c r="B30" s="484" t="s">
        <v>1132</v>
      </c>
      <c r="C30" s="484" t="s">
        <v>1133</v>
      </c>
      <c r="D30" s="484" t="s">
        <v>1148</v>
      </c>
      <c r="E30" s="484" t="s">
        <v>1149</v>
      </c>
      <c r="F30" s="488">
        <v>25</v>
      </c>
      <c r="G30" s="488">
        <v>38050</v>
      </c>
      <c r="H30" s="488">
        <v>2.0737955090473075</v>
      </c>
      <c r="I30" s="488">
        <v>1522</v>
      </c>
      <c r="J30" s="488">
        <v>12</v>
      </c>
      <c r="K30" s="488">
        <v>18348</v>
      </c>
      <c r="L30" s="488">
        <v>1</v>
      </c>
      <c r="M30" s="488">
        <v>1529</v>
      </c>
      <c r="N30" s="488">
        <v>19</v>
      </c>
      <c r="O30" s="488">
        <v>29165</v>
      </c>
      <c r="P30" s="505">
        <v>1.5895465445825159</v>
      </c>
      <c r="Q30" s="489">
        <v>1535</v>
      </c>
    </row>
    <row r="31" spans="1:17" ht="14.45" customHeight="1" x14ac:dyDescent="0.2">
      <c r="A31" s="483" t="s">
        <v>1160</v>
      </c>
      <c r="B31" s="484" t="s">
        <v>1161</v>
      </c>
      <c r="C31" s="484" t="s">
        <v>1133</v>
      </c>
      <c r="D31" s="484" t="s">
        <v>1164</v>
      </c>
      <c r="E31" s="484" t="s">
        <v>1165</v>
      </c>
      <c r="F31" s="488">
        <v>36</v>
      </c>
      <c r="G31" s="488">
        <v>10764</v>
      </c>
      <c r="H31" s="488">
        <v>2.5458845789971618</v>
      </c>
      <c r="I31" s="488">
        <v>299</v>
      </c>
      <c r="J31" s="488">
        <v>14</v>
      </c>
      <c r="K31" s="488">
        <v>4228</v>
      </c>
      <c r="L31" s="488">
        <v>1</v>
      </c>
      <c r="M31" s="488">
        <v>302</v>
      </c>
      <c r="N31" s="488">
        <v>28</v>
      </c>
      <c r="O31" s="488">
        <v>8512</v>
      </c>
      <c r="P31" s="505">
        <v>2.0132450331125828</v>
      </c>
      <c r="Q31" s="489">
        <v>304</v>
      </c>
    </row>
    <row r="32" spans="1:17" ht="14.45" customHeight="1" x14ac:dyDescent="0.2">
      <c r="A32" s="483" t="s">
        <v>1160</v>
      </c>
      <c r="B32" s="484" t="s">
        <v>1161</v>
      </c>
      <c r="C32" s="484" t="s">
        <v>1133</v>
      </c>
      <c r="D32" s="484" t="s">
        <v>1166</v>
      </c>
      <c r="E32" s="484" t="s">
        <v>1167</v>
      </c>
      <c r="F32" s="488">
        <v>3</v>
      </c>
      <c r="G32" s="488">
        <v>31401</v>
      </c>
      <c r="H32" s="488"/>
      <c r="I32" s="488">
        <v>10467</v>
      </c>
      <c r="J32" s="488"/>
      <c r="K32" s="488"/>
      <c r="L32" s="488"/>
      <c r="M32" s="488"/>
      <c r="N32" s="488"/>
      <c r="O32" s="488"/>
      <c r="P32" s="505"/>
      <c r="Q32" s="489"/>
    </row>
    <row r="33" spans="1:17" ht="14.45" customHeight="1" x14ac:dyDescent="0.2">
      <c r="A33" s="483" t="s">
        <v>1160</v>
      </c>
      <c r="B33" s="484" t="s">
        <v>1161</v>
      </c>
      <c r="C33" s="484" t="s">
        <v>1133</v>
      </c>
      <c r="D33" s="484" t="s">
        <v>1174</v>
      </c>
      <c r="E33" s="484" t="s">
        <v>1175</v>
      </c>
      <c r="F33" s="488">
        <v>9</v>
      </c>
      <c r="G33" s="488">
        <v>67941</v>
      </c>
      <c r="H33" s="488">
        <v>2.9822228074795891</v>
      </c>
      <c r="I33" s="488">
        <v>7549</v>
      </c>
      <c r="J33" s="488">
        <v>3</v>
      </c>
      <c r="K33" s="488">
        <v>22782</v>
      </c>
      <c r="L33" s="488">
        <v>1</v>
      </c>
      <c r="M33" s="488">
        <v>7594</v>
      </c>
      <c r="N33" s="488">
        <v>7</v>
      </c>
      <c r="O33" s="488">
        <v>53431</v>
      </c>
      <c r="P33" s="505">
        <v>2.3453164779211657</v>
      </c>
      <c r="Q33" s="489">
        <v>7633</v>
      </c>
    </row>
    <row r="34" spans="1:17" ht="14.45" customHeight="1" x14ac:dyDescent="0.2">
      <c r="A34" s="483" t="s">
        <v>1160</v>
      </c>
      <c r="B34" s="484" t="s">
        <v>1161</v>
      </c>
      <c r="C34" s="484" t="s">
        <v>1133</v>
      </c>
      <c r="D34" s="484" t="s">
        <v>1190</v>
      </c>
      <c r="E34" s="484" t="s">
        <v>1191</v>
      </c>
      <c r="F34" s="488">
        <v>13</v>
      </c>
      <c r="G34" s="488">
        <v>14385</v>
      </c>
      <c r="H34" s="488">
        <v>1.8513513513513513</v>
      </c>
      <c r="I34" s="488">
        <v>1106.5384615384614</v>
      </c>
      <c r="J34" s="488">
        <v>7</v>
      </c>
      <c r="K34" s="488">
        <v>7770</v>
      </c>
      <c r="L34" s="488">
        <v>1</v>
      </c>
      <c r="M34" s="488">
        <v>1110</v>
      </c>
      <c r="N34" s="488">
        <v>7</v>
      </c>
      <c r="O34" s="488">
        <v>7798</v>
      </c>
      <c r="P34" s="505">
        <v>1.0036036036036036</v>
      </c>
      <c r="Q34" s="489">
        <v>1114</v>
      </c>
    </row>
    <row r="35" spans="1:17" ht="14.45" customHeight="1" x14ac:dyDescent="0.2">
      <c r="A35" s="483" t="s">
        <v>1160</v>
      </c>
      <c r="B35" s="484" t="s">
        <v>1161</v>
      </c>
      <c r="C35" s="484" t="s">
        <v>1133</v>
      </c>
      <c r="D35" s="484" t="s">
        <v>1192</v>
      </c>
      <c r="E35" s="484" t="s">
        <v>1193</v>
      </c>
      <c r="F35" s="488">
        <v>2</v>
      </c>
      <c r="G35" s="488">
        <v>14860</v>
      </c>
      <c r="H35" s="488">
        <v>0.39908688062306968</v>
      </c>
      <c r="I35" s="488">
        <v>7430</v>
      </c>
      <c r="J35" s="488">
        <v>5</v>
      </c>
      <c r="K35" s="488">
        <v>37235</v>
      </c>
      <c r="L35" s="488">
        <v>1</v>
      </c>
      <c r="M35" s="488">
        <v>7447</v>
      </c>
      <c r="N35" s="488">
        <v>2</v>
      </c>
      <c r="O35" s="488">
        <v>14924</v>
      </c>
      <c r="P35" s="505">
        <v>0.40080569356787971</v>
      </c>
      <c r="Q35" s="489">
        <v>7462</v>
      </c>
    </row>
    <row r="36" spans="1:17" ht="14.45" customHeight="1" x14ac:dyDescent="0.2">
      <c r="A36" s="483" t="s">
        <v>1160</v>
      </c>
      <c r="B36" s="484" t="s">
        <v>1161</v>
      </c>
      <c r="C36" s="484" t="s">
        <v>1133</v>
      </c>
      <c r="D36" s="484" t="s">
        <v>1194</v>
      </c>
      <c r="E36" s="484" t="s">
        <v>1195</v>
      </c>
      <c r="F36" s="488">
        <v>25</v>
      </c>
      <c r="G36" s="488">
        <v>95875</v>
      </c>
      <c r="H36" s="488">
        <v>3.5677073642689687</v>
      </c>
      <c r="I36" s="488">
        <v>3835</v>
      </c>
      <c r="J36" s="488">
        <v>7</v>
      </c>
      <c r="K36" s="488">
        <v>26873</v>
      </c>
      <c r="L36" s="488">
        <v>1</v>
      </c>
      <c r="M36" s="488">
        <v>3839</v>
      </c>
      <c r="N36" s="488">
        <v>4</v>
      </c>
      <c r="O36" s="488">
        <v>15372</v>
      </c>
      <c r="P36" s="505">
        <v>0.57202396457410787</v>
      </c>
      <c r="Q36" s="489">
        <v>3843</v>
      </c>
    </row>
    <row r="37" spans="1:17" ht="14.45" customHeight="1" x14ac:dyDescent="0.2">
      <c r="A37" s="483" t="s">
        <v>1160</v>
      </c>
      <c r="B37" s="484" t="s">
        <v>1161</v>
      </c>
      <c r="C37" s="484" t="s">
        <v>1133</v>
      </c>
      <c r="D37" s="484" t="s">
        <v>1196</v>
      </c>
      <c r="E37" s="484" t="s">
        <v>1197</v>
      </c>
      <c r="F37" s="488"/>
      <c r="G37" s="488"/>
      <c r="H37" s="488"/>
      <c r="I37" s="488"/>
      <c r="J37" s="488">
        <v>15</v>
      </c>
      <c r="K37" s="488">
        <v>35985</v>
      </c>
      <c r="L37" s="488">
        <v>1</v>
      </c>
      <c r="M37" s="488">
        <v>2399</v>
      </c>
      <c r="N37" s="488"/>
      <c r="O37" s="488"/>
      <c r="P37" s="505"/>
      <c r="Q37" s="489"/>
    </row>
    <row r="38" spans="1:17" ht="14.45" customHeight="1" x14ac:dyDescent="0.2">
      <c r="A38" s="483" t="s">
        <v>1160</v>
      </c>
      <c r="B38" s="484" t="s">
        <v>1161</v>
      </c>
      <c r="C38" s="484" t="s">
        <v>1133</v>
      </c>
      <c r="D38" s="484" t="s">
        <v>1206</v>
      </c>
      <c r="E38" s="484" t="s">
        <v>1207</v>
      </c>
      <c r="F38" s="488">
        <v>0</v>
      </c>
      <c r="G38" s="488">
        <v>0</v>
      </c>
      <c r="H38" s="488"/>
      <c r="I38" s="488"/>
      <c r="J38" s="488"/>
      <c r="K38" s="488"/>
      <c r="L38" s="488"/>
      <c r="M38" s="488"/>
      <c r="N38" s="488"/>
      <c r="O38" s="488"/>
      <c r="P38" s="505"/>
      <c r="Q38" s="489"/>
    </row>
    <row r="39" spans="1:17" ht="14.45" customHeight="1" x14ac:dyDescent="0.2">
      <c r="A39" s="483" t="s">
        <v>1160</v>
      </c>
      <c r="B39" s="484" t="s">
        <v>1161</v>
      </c>
      <c r="C39" s="484" t="s">
        <v>1133</v>
      </c>
      <c r="D39" s="484" t="s">
        <v>1208</v>
      </c>
      <c r="E39" s="484" t="s">
        <v>1209</v>
      </c>
      <c r="F39" s="488">
        <v>1</v>
      </c>
      <c r="G39" s="488">
        <v>0</v>
      </c>
      <c r="H39" s="488"/>
      <c r="I39" s="488">
        <v>0</v>
      </c>
      <c r="J39" s="488"/>
      <c r="K39" s="488"/>
      <c r="L39" s="488"/>
      <c r="M39" s="488"/>
      <c r="N39" s="488">
        <v>3</v>
      </c>
      <c r="O39" s="488">
        <v>0</v>
      </c>
      <c r="P39" s="505"/>
      <c r="Q39" s="489">
        <v>0</v>
      </c>
    </row>
    <row r="40" spans="1:17" ht="14.45" customHeight="1" x14ac:dyDescent="0.2">
      <c r="A40" s="483" t="s">
        <v>1160</v>
      </c>
      <c r="B40" s="484" t="s">
        <v>1161</v>
      </c>
      <c r="C40" s="484" t="s">
        <v>1133</v>
      </c>
      <c r="D40" s="484" t="s">
        <v>1224</v>
      </c>
      <c r="E40" s="484" t="s">
        <v>1225</v>
      </c>
      <c r="F40" s="488"/>
      <c r="G40" s="488"/>
      <c r="H40" s="488"/>
      <c r="I40" s="488"/>
      <c r="J40" s="488"/>
      <c r="K40" s="488"/>
      <c r="L40" s="488"/>
      <c r="M40" s="488"/>
      <c r="N40" s="488">
        <v>1</v>
      </c>
      <c r="O40" s="488">
        <v>39860</v>
      </c>
      <c r="P40" s="505"/>
      <c r="Q40" s="489">
        <v>39860</v>
      </c>
    </row>
    <row r="41" spans="1:17" ht="14.45" customHeight="1" x14ac:dyDescent="0.2">
      <c r="A41" s="483" t="s">
        <v>1251</v>
      </c>
      <c r="B41" s="484" t="s">
        <v>1132</v>
      </c>
      <c r="C41" s="484" t="s">
        <v>1133</v>
      </c>
      <c r="D41" s="484" t="s">
        <v>1140</v>
      </c>
      <c r="E41" s="484" t="s">
        <v>1141</v>
      </c>
      <c r="F41" s="488">
        <v>1</v>
      </c>
      <c r="G41" s="488">
        <v>2483</v>
      </c>
      <c r="H41" s="488">
        <v>0.49699759807846278</v>
      </c>
      <c r="I41" s="488">
        <v>2483</v>
      </c>
      <c r="J41" s="488">
        <v>2</v>
      </c>
      <c r="K41" s="488">
        <v>4996</v>
      </c>
      <c r="L41" s="488">
        <v>1</v>
      </c>
      <c r="M41" s="488">
        <v>2498</v>
      </c>
      <c r="N41" s="488"/>
      <c r="O41" s="488"/>
      <c r="P41" s="505"/>
      <c r="Q41" s="489"/>
    </row>
    <row r="42" spans="1:17" ht="14.45" customHeight="1" x14ac:dyDescent="0.2">
      <c r="A42" s="483" t="s">
        <v>1251</v>
      </c>
      <c r="B42" s="484" t="s">
        <v>1132</v>
      </c>
      <c r="C42" s="484" t="s">
        <v>1133</v>
      </c>
      <c r="D42" s="484" t="s">
        <v>1142</v>
      </c>
      <c r="E42" s="484" t="s">
        <v>1143</v>
      </c>
      <c r="F42" s="488"/>
      <c r="G42" s="488"/>
      <c r="H42" s="488"/>
      <c r="I42" s="488"/>
      <c r="J42" s="488"/>
      <c r="K42" s="488"/>
      <c r="L42" s="488"/>
      <c r="M42" s="488"/>
      <c r="N42" s="488">
        <v>1</v>
      </c>
      <c r="O42" s="488">
        <v>352</v>
      </c>
      <c r="P42" s="505"/>
      <c r="Q42" s="489">
        <v>352</v>
      </c>
    </row>
    <row r="43" spans="1:17" ht="14.45" customHeight="1" x14ac:dyDescent="0.2">
      <c r="A43" s="483" t="s">
        <v>1251</v>
      </c>
      <c r="B43" s="484" t="s">
        <v>1132</v>
      </c>
      <c r="C43" s="484" t="s">
        <v>1133</v>
      </c>
      <c r="D43" s="484" t="s">
        <v>1144</v>
      </c>
      <c r="E43" s="484" t="s">
        <v>1145</v>
      </c>
      <c r="F43" s="488">
        <v>1</v>
      </c>
      <c r="G43" s="488">
        <v>351</v>
      </c>
      <c r="H43" s="488">
        <v>0.1652542372881356</v>
      </c>
      <c r="I43" s="488">
        <v>351</v>
      </c>
      <c r="J43" s="488">
        <v>6</v>
      </c>
      <c r="K43" s="488">
        <v>2124</v>
      </c>
      <c r="L43" s="488">
        <v>1</v>
      </c>
      <c r="M43" s="488">
        <v>354</v>
      </c>
      <c r="N43" s="488">
        <v>6</v>
      </c>
      <c r="O43" s="488">
        <v>2136</v>
      </c>
      <c r="P43" s="505">
        <v>1.0056497175141244</v>
      </c>
      <c r="Q43" s="489">
        <v>356</v>
      </c>
    </row>
    <row r="44" spans="1:17" ht="14.45" customHeight="1" x14ac:dyDescent="0.2">
      <c r="A44" s="483" t="s">
        <v>1251</v>
      </c>
      <c r="B44" s="484" t="s">
        <v>1132</v>
      </c>
      <c r="C44" s="484" t="s">
        <v>1133</v>
      </c>
      <c r="D44" s="484" t="s">
        <v>1148</v>
      </c>
      <c r="E44" s="484" t="s">
        <v>1149</v>
      </c>
      <c r="F44" s="488">
        <v>14</v>
      </c>
      <c r="G44" s="488">
        <v>21308</v>
      </c>
      <c r="H44" s="488">
        <v>0.9290603880531938</v>
      </c>
      <c r="I44" s="488">
        <v>1522</v>
      </c>
      <c r="J44" s="488">
        <v>15</v>
      </c>
      <c r="K44" s="488">
        <v>22935</v>
      </c>
      <c r="L44" s="488">
        <v>1</v>
      </c>
      <c r="M44" s="488">
        <v>1529</v>
      </c>
      <c r="N44" s="488">
        <v>25</v>
      </c>
      <c r="O44" s="488">
        <v>38375</v>
      </c>
      <c r="P44" s="505">
        <v>1.6732068890342271</v>
      </c>
      <c r="Q44" s="489">
        <v>1535</v>
      </c>
    </row>
    <row r="45" spans="1:17" ht="14.45" customHeight="1" x14ac:dyDescent="0.2">
      <c r="A45" s="483" t="s">
        <v>1251</v>
      </c>
      <c r="B45" s="484" t="s">
        <v>1161</v>
      </c>
      <c r="C45" s="484" t="s">
        <v>1133</v>
      </c>
      <c r="D45" s="484" t="s">
        <v>1162</v>
      </c>
      <c r="E45" s="484" t="s">
        <v>1163</v>
      </c>
      <c r="F45" s="488"/>
      <c r="G45" s="488"/>
      <c r="H45" s="488"/>
      <c r="I45" s="488"/>
      <c r="J45" s="488"/>
      <c r="K45" s="488"/>
      <c r="L45" s="488"/>
      <c r="M45" s="488"/>
      <c r="N45" s="488">
        <v>1</v>
      </c>
      <c r="O45" s="488">
        <v>12559</v>
      </c>
      <c r="P45" s="505"/>
      <c r="Q45" s="489">
        <v>12559</v>
      </c>
    </row>
    <row r="46" spans="1:17" ht="14.45" customHeight="1" x14ac:dyDescent="0.2">
      <c r="A46" s="483" t="s">
        <v>1251</v>
      </c>
      <c r="B46" s="484" t="s">
        <v>1161</v>
      </c>
      <c r="C46" s="484" t="s">
        <v>1133</v>
      </c>
      <c r="D46" s="484" t="s">
        <v>1164</v>
      </c>
      <c r="E46" s="484" t="s">
        <v>1165</v>
      </c>
      <c r="F46" s="488">
        <v>4</v>
      </c>
      <c r="G46" s="488">
        <v>1196</v>
      </c>
      <c r="H46" s="488">
        <v>0.49503311258278143</v>
      </c>
      <c r="I46" s="488">
        <v>299</v>
      </c>
      <c r="J46" s="488">
        <v>8</v>
      </c>
      <c r="K46" s="488">
        <v>2416</v>
      </c>
      <c r="L46" s="488">
        <v>1</v>
      </c>
      <c r="M46" s="488">
        <v>302</v>
      </c>
      <c r="N46" s="488">
        <v>10</v>
      </c>
      <c r="O46" s="488">
        <v>3040</v>
      </c>
      <c r="P46" s="505">
        <v>1.2582781456953642</v>
      </c>
      <c r="Q46" s="489">
        <v>304</v>
      </c>
    </row>
    <row r="47" spans="1:17" ht="14.45" customHeight="1" x14ac:dyDescent="0.2">
      <c r="A47" s="483" t="s">
        <v>1251</v>
      </c>
      <c r="B47" s="484" t="s">
        <v>1161</v>
      </c>
      <c r="C47" s="484" t="s">
        <v>1133</v>
      </c>
      <c r="D47" s="484" t="s">
        <v>1166</v>
      </c>
      <c r="E47" s="484" t="s">
        <v>1167</v>
      </c>
      <c r="F47" s="488">
        <v>1</v>
      </c>
      <c r="G47" s="488">
        <v>10467</v>
      </c>
      <c r="H47" s="488"/>
      <c r="I47" s="488">
        <v>10467</v>
      </c>
      <c r="J47" s="488"/>
      <c r="K47" s="488"/>
      <c r="L47" s="488"/>
      <c r="M47" s="488"/>
      <c r="N47" s="488"/>
      <c r="O47" s="488"/>
      <c r="P47" s="505"/>
      <c r="Q47" s="489"/>
    </row>
    <row r="48" spans="1:17" ht="14.45" customHeight="1" x14ac:dyDescent="0.2">
      <c r="A48" s="483" t="s">
        <v>1251</v>
      </c>
      <c r="B48" s="484" t="s">
        <v>1161</v>
      </c>
      <c r="C48" s="484" t="s">
        <v>1133</v>
      </c>
      <c r="D48" s="484" t="s">
        <v>1170</v>
      </c>
      <c r="E48" s="484" t="s">
        <v>1171</v>
      </c>
      <c r="F48" s="488"/>
      <c r="G48" s="488"/>
      <c r="H48" s="488"/>
      <c r="I48" s="488"/>
      <c r="J48" s="488"/>
      <c r="K48" s="488"/>
      <c r="L48" s="488"/>
      <c r="M48" s="488"/>
      <c r="N48" s="488">
        <v>1</v>
      </c>
      <c r="O48" s="488">
        <v>670</v>
      </c>
      <c r="P48" s="505"/>
      <c r="Q48" s="489">
        <v>670</v>
      </c>
    </row>
    <row r="49" spans="1:17" ht="14.45" customHeight="1" x14ac:dyDescent="0.2">
      <c r="A49" s="483" t="s">
        <v>1251</v>
      </c>
      <c r="B49" s="484" t="s">
        <v>1161</v>
      </c>
      <c r="C49" s="484" t="s">
        <v>1133</v>
      </c>
      <c r="D49" s="484" t="s">
        <v>1172</v>
      </c>
      <c r="E49" s="484" t="s">
        <v>1173</v>
      </c>
      <c r="F49" s="488"/>
      <c r="G49" s="488"/>
      <c r="H49" s="488"/>
      <c r="I49" s="488"/>
      <c r="J49" s="488"/>
      <c r="K49" s="488"/>
      <c r="L49" s="488"/>
      <c r="M49" s="488"/>
      <c r="N49" s="488">
        <v>1</v>
      </c>
      <c r="O49" s="488">
        <v>975</v>
      </c>
      <c r="P49" s="505"/>
      <c r="Q49" s="489">
        <v>975</v>
      </c>
    </row>
    <row r="50" spans="1:17" ht="14.45" customHeight="1" x14ac:dyDescent="0.2">
      <c r="A50" s="483" t="s">
        <v>1251</v>
      </c>
      <c r="B50" s="484" t="s">
        <v>1161</v>
      </c>
      <c r="C50" s="484" t="s">
        <v>1133</v>
      </c>
      <c r="D50" s="484" t="s">
        <v>1174</v>
      </c>
      <c r="E50" s="484" t="s">
        <v>1175</v>
      </c>
      <c r="F50" s="488">
        <v>1</v>
      </c>
      <c r="G50" s="488">
        <v>7549</v>
      </c>
      <c r="H50" s="488">
        <v>0.49703713457993154</v>
      </c>
      <c r="I50" s="488">
        <v>7549</v>
      </c>
      <c r="J50" s="488">
        <v>2</v>
      </c>
      <c r="K50" s="488">
        <v>15188</v>
      </c>
      <c r="L50" s="488">
        <v>1</v>
      </c>
      <c r="M50" s="488">
        <v>7594</v>
      </c>
      <c r="N50" s="488">
        <v>2</v>
      </c>
      <c r="O50" s="488">
        <v>15266</v>
      </c>
      <c r="P50" s="505">
        <v>1.0051356333947854</v>
      </c>
      <c r="Q50" s="489">
        <v>7633</v>
      </c>
    </row>
    <row r="51" spans="1:17" ht="14.45" customHeight="1" x14ac:dyDescent="0.2">
      <c r="A51" s="483" t="s">
        <v>1251</v>
      </c>
      <c r="B51" s="484" t="s">
        <v>1161</v>
      </c>
      <c r="C51" s="484" t="s">
        <v>1133</v>
      </c>
      <c r="D51" s="484" t="s">
        <v>1190</v>
      </c>
      <c r="E51" s="484" t="s">
        <v>1191</v>
      </c>
      <c r="F51" s="488">
        <v>3</v>
      </c>
      <c r="G51" s="488">
        <v>3319</v>
      </c>
      <c r="H51" s="488">
        <v>0.59801801801801802</v>
      </c>
      <c r="I51" s="488">
        <v>1106.3333333333333</v>
      </c>
      <c r="J51" s="488">
        <v>5</v>
      </c>
      <c r="K51" s="488">
        <v>5550</v>
      </c>
      <c r="L51" s="488">
        <v>1</v>
      </c>
      <c r="M51" s="488">
        <v>1110</v>
      </c>
      <c r="N51" s="488">
        <v>8</v>
      </c>
      <c r="O51" s="488">
        <v>8912</v>
      </c>
      <c r="P51" s="505">
        <v>1.6057657657657658</v>
      </c>
      <c r="Q51" s="489">
        <v>1114</v>
      </c>
    </row>
    <row r="52" spans="1:17" ht="14.45" customHeight="1" x14ac:dyDescent="0.2">
      <c r="A52" s="483" t="s">
        <v>1251</v>
      </c>
      <c r="B52" s="484" t="s">
        <v>1161</v>
      </c>
      <c r="C52" s="484" t="s">
        <v>1133</v>
      </c>
      <c r="D52" s="484" t="s">
        <v>1192</v>
      </c>
      <c r="E52" s="484" t="s">
        <v>1193</v>
      </c>
      <c r="F52" s="488"/>
      <c r="G52" s="488"/>
      <c r="H52" s="488"/>
      <c r="I52" s="488"/>
      <c r="J52" s="488">
        <v>5</v>
      </c>
      <c r="K52" s="488">
        <v>37235</v>
      </c>
      <c r="L52" s="488">
        <v>1</v>
      </c>
      <c r="M52" s="488">
        <v>7447</v>
      </c>
      <c r="N52" s="488"/>
      <c r="O52" s="488"/>
      <c r="P52" s="505"/>
      <c r="Q52" s="489"/>
    </row>
    <row r="53" spans="1:17" ht="14.45" customHeight="1" x14ac:dyDescent="0.2">
      <c r="A53" s="483" t="s">
        <v>1251</v>
      </c>
      <c r="B53" s="484" t="s">
        <v>1161</v>
      </c>
      <c r="C53" s="484" t="s">
        <v>1133</v>
      </c>
      <c r="D53" s="484" t="s">
        <v>1196</v>
      </c>
      <c r="E53" s="484" t="s">
        <v>1197</v>
      </c>
      <c r="F53" s="488"/>
      <c r="G53" s="488"/>
      <c r="H53" s="488"/>
      <c r="I53" s="488"/>
      <c r="J53" s="488">
        <v>15</v>
      </c>
      <c r="K53" s="488">
        <v>35985</v>
      </c>
      <c r="L53" s="488">
        <v>1</v>
      </c>
      <c r="M53" s="488">
        <v>2399</v>
      </c>
      <c r="N53" s="488"/>
      <c r="O53" s="488"/>
      <c r="P53" s="505"/>
      <c r="Q53" s="489"/>
    </row>
    <row r="54" spans="1:17" ht="14.45" customHeight="1" x14ac:dyDescent="0.2">
      <c r="A54" s="483" t="s">
        <v>1251</v>
      </c>
      <c r="B54" s="484" t="s">
        <v>1161</v>
      </c>
      <c r="C54" s="484" t="s">
        <v>1133</v>
      </c>
      <c r="D54" s="484" t="s">
        <v>1206</v>
      </c>
      <c r="E54" s="484" t="s">
        <v>1207</v>
      </c>
      <c r="F54" s="488"/>
      <c r="G54" s="488"/>
      <c r="H54" s="488"/>
      <c r="I54" s="488"/>
      <c r="J54" s="488"/>
      <c r="K54" s="488"/>
      <c r="L54" s="488"/>
      <c r="M54" s="488"/>
      <c r="N54" s="488">
        <v>1</v>
      </c>
      <c r="O54" s="488">
        <v>8333.33</v>
      </c>
      <c r="P54" s="505"/>
      <c r="Q54" s="489">
        <v>8333.33</v>
      </c>
    </row>
    <row r="55" spans="1:17" ht="14.45" customHeight="1" x14ac:dyDescent="0.2">
      <c r="A55" s="483" t="s">
        <v>1251</v>
      </c>
      <c r="B55" s="484" t="s">
        <v>1161</v>
      </c>
      <c r="C55" s="484" t="s">
        <v>1133</v>
      </c>
      <c r="D55" s="484" t="s">
        <v>1208</v>
      </c>
      <c r="E55" s="484" t="s">
        <v>1209</v>
      </c>
      <c r="F55" s="488"/>
      <c r="G55" s="488"/>
      <c r="H55" s="488"/>
      <c r="I55" s="488"/>
      <c r="J55" s="488"/>
      <c r="K55" s="488"/>
      <c r="L55" s="488"/>
      <c r="M55" s="488"/>
      <c r="N55" s="488">
        <v>1</v>
      </c>
      <c r="O55" s="488">
        <v>0</v>
      </c>
      <c r="P55" s="505"/>
      <c r="Q55" s="489">
        <v>0</v>
      </c>
    </row>
    <row r="56" spans="1:17" ht="14.45" customHeight="1" x14ac:dyDescent="0.2">
      <c r="A56" s="483" t="s">
        <v>1251</v>
      </c>
      <c r="B56" s="484" t="s">
        <v>1161</v>
      </c>
      <c r="C56" s="484" t="s">
        <v>1133</v>
      </c>
      <c r="D56" s="484" t="s">
        <v>1210</v>
      </c>
      <c r="E56" s="484" t="s">
        <v>1211</v>
      </c>
      <c r="F56" s="488"/>
      <c r="G56" s="488"/>
      <c r="H56" s="488"/>
      <c r="I56" s="488"/>
      <c r="J56" s="488">
        <v>0</v>
      </c>
      <c r="K56" s="488">
        <v>0</v>
      </c>
      <c r="L56" s="488"/>
      <c r="M56" s="488"/>
      <c r="N56" s="488"/>
      <c r="O56" s="488"/>
      <c r="P56" s="505"/>
      <c r="Q56" s="489"/>
    </row>
    <row r="57" spans="1:17" ht="14.45" customHeight="1" x14ac:dyDescent="0.2">
      <c r="A57" s="483" t="s">
        <v>1251</v>
      </c>
      <c r="B57" s="484" t="s">
        <v>1161</v>
      </c>
      <c r="C57" s="484" t="s">
        <v>1133</v>
      </c>
      <c r="D57" s="484" t="s">
        <v>1222</v>
      </c>
      <c r="E57" s="484" t="s">
        <v>1223</v>
      </c>
      <c r="F57" s="488"/>
      <c r="G57" s="488"/>
      <c r="H57" s="488"/>
      <c r="I57" s="488"/>
      <c r="J57" s="488"/>
      <c r="K57" s="488"/>
      <c r="L57" s="488"/>
      <c r="M57" s="488"/>
      <c r="N57" s="488">
        <v>1</v>
      </c>
      <c r="O57" s="488">
        <v>44000</v>
      </c>
      <c r="P57" s="505"/>
      <c r="Q57" s="489">
        <v>44000</v>
      </c>
    </row>
    <row r="58" spans="1:17" ht="14.45" customHeight="1" x14ac:dyDescent="0.2">
      <c r="A58" s="483" t="s">
        <v>1252</v>
      </c>
      <c r="B58" s="484" t="s">
        <v>1132</v>
      </c>
      <c r="C58" s="484" t="s">
        <v>1133</v>
      </c>
      <c r="D58" s="484" t="s">
        <v>1136</v>
      </c>
      <c r="E58" s="484" t="s">
        <v>1137</v>
      </c>
      <c r="F58" s="488">
        <v>1</v>
      </c>
      <c r="G58" s="488">
        <v>37</v>
      </c>
      <c r="H58" s="488"/>
      <c r="I58" s="488">
        <v>37</v>
      </c>
      <c r="J58" s="488"/>
      <c r="K58" s="488"/>
      <c r="L58" s="488"/>
      <c r="M58" s="488"/>
      <c r="N58" s="488"/>
      <c r="O58" s="488"/>
      <c r="P58" s="505"/>
      <c r="Q58" s="489"/>
    </row>
    <row r="59" spans="1:17" ht="14.45" customHeight="1" x14ac:dyDescent="0.2">
      <c r="A59" s="483" t="s">
        <v>1252</v>
      </c>
      <c r="B59" s="484" t="s">
        <v>1132</v>
      </c>
      <c r="C59" s="484" t="s">
        <v>1133</v>
      </c>
      <c r="D59" s="484" t="s">
        <v>1140</v>
      </c>
      <c r="E59" s="484" t="s">
        <v>1141</v>
      </c>
      <c r="F59" s="488"/>
      <c r="G59" s="488"/>
      <c r="H59" s="488"/>
      <c r="I59" s="488"/>
      <c r="J59" s="488">
        <v>2</v>
      </c>
      <c r="K59" s="488">
        <v>4996</v>
      </c>
      <c r="L59" s="488">
        <v>1</v>
      </c>
      <c r="M59" s="488">
        <v>2498</v>
      </c>
      <c r="N59" s="488">
        <v>1</v>
      </c>
      <c r="O59" s="488">
        <v>2510</v>
      </c>
      <c r="P59" s="505">
        <v>0.50240192153722973</v>
      </c>
      <c r="Q59" s="489">
        <v>2510</v>
      </c>
    </row>
    <row r="60" spans="1:17" ht="14.45" customHeight="1" x14ac:dyDescent="0.2">
      <c r="A60" s="483" t="s">
        <v>1252</v>
      </c>
      <c r="B60" s="484" t="s">
        <v>1132</v>
      </c>
      <c r="C60" s="484" t="s">
        <v>1133</v>
      </c>
      <c r="D60" s="484" t="s">
        <v>1144</v>
      </c>
      <c r="E60" s="484" t="s">
        <v>1145</v>
      </c>
      <c r="F60" s="488">
        <v>1</v>
      </c>
      <c r="G60" s="488">
        <v>351</v>
      </c>
      <c r="H60" s="488">
        <v>0.49576271186440679</v>
      </c>
      <c r="I60" s="488">
        <v>351</v>
      </c>
      <c r="J60" s="488">
        <v>2</v>
      </c>
      <c r="K60" s="488">
        <v>708</v>
      </c>
      <c r="L60" s="488">
        <v>1</v>
      </c>
      <c r="M60" s="488">
        <v>354</v>
      </c>
      <c r="N60" s="488">
        <v>1</v>
      </c>
      <c r="O60" s="488">
        <v>356</v>
      </c>
      <c r="P60" s="505">
        <v>0.50282485875706218</v>
      </c>
      <c r="Q60" s="489">
        <v>356</v>
      </c>
    </row>
    <row r="61" spans="1:17" ht="14.45" customHeight="1" x14ac:dyDescent="0.2">
      <c r="A61" s="483" t="s">
        <v>1252</v>
      </c>
      <c r="B61" s="484" t="s">
        <v>1132</v>
      </c>
      <c r="C61" s="484" t="s">
        <v>1133</v>
      </c>
      <c r="D61" s="484" t="s">
        <v>1148</v>
      </c>
      <c r="E61" s="484" t="s">
        <v>1149</v>
      </c>
      <c r="F61" s="488">
        <v>29</v>
      </c>
      <c r="G61" s="488">
        <v>44138</v>
      </c>
      <c r="H61" s="488">
        <v>0.78019549961996004</v>
      </c>
      <c r="I61" s="488">
        <v>1522</v>
      </c>
      <c r="J61" s="488">
        <v>37</v>
      </c>
      <c r="K61" s="488">
        <v>56573</v>
      </c>
      <c r="L61" s="488">
        <v>1</v>
      </c>
      <c r="M61" s="488">
        <v>1529</v>
      </c>
      <c r="N61" s="488">
        <v>28</v>
      </c>
      <c r="O61" s="488">
        <v>42980</v>
      </c>
      <c r="P61" s="505">
        <v>0.75972637123716258</v>
      </c>
      <c r="Q61" s="489">
        <v>1535</v>
      </c>
    </row>
    <row r="62" spans="1:17" ht="14.45" customHeight="1" x14ac:dyDescent="0.2">
      <c r="A62" s="483" t="s">
        <v>1252</v>
      </c>
      <c r="B62" s="484" t="s">
        <v>1161</v>
      </c>
      <c r="C62" s="484" t="s">
        <v>1133</v>
      </c>
      <c r="D62" s="484" t="s">
        <v>1190</v>
      </c>
      <c r="E62" s="484" t="s">
        <v>1191</v>
      </c>
      <c r="F62" s="488">
        <v>20</v>
      </c>
      <c r="G62" s="488">
        <v>22137</v>
      </c>
      <c r="H62" s="488">
        <v>6.647747747747748</v>
      </c>
      <c r="I62" s="488">
        <v>1106.8499999999999</v>
      </c>
      <c r="J62" s="488">
        <v>3</v>
      </c>
      <c r="K62" s="488">
        <v>3330</v>
      </c>
      <c r="L62" s="488">
        <v>1</v>
      </c>
      <c r="M62" s="488">
        <v>1110</v>
      </c>
      <c r="N62" s="488"/>
      <c r="O62" s="488"/>
      <c r="P62" s="505"/>
      <c r="Q62" s="489"/>
    </row>
    <row r="63" spans="1:17" ht="14.45" customHeight="1" x14ac:dyDescent="0.2">
      <c r="A63" s="483" t="s">
        <v>1252</v>
      </c>
      <c r="B63" s="484" t="s">
        <v>1161</v>
      </c>
      <c r="C63" s="484" t="s">
        <v>1133</v>
      </c>
      <c r="D63" s="484" t="s">
        <v>1192</v>
      </c>
      <c r="E63" s="484" t="s">
        <v>1193</v>
      </c>
      <c r="F63" s="488">
        <v>2</v>
      </c>
      <c r="G63" s="488">
        <v>14860</v>
      </c>
      <c r="H63" s="488"/>
      <c r="I63" s="488">
        <v>7430</v>
      </c>
      <c r="J63" s="488"/>
      <c r="K63" s="488"/>
      <c r="L63" s="488"/>
      <c r="M63" s="488"/>
      <c r="N63" s="488"/>
      <c r="O63" s="488"/>
      <c r="P63" s="505"/>
      <c r="Q63" s="489"/>
    </row>
    <row r="64" spans="1:17" ht="14.45" customHeight="1" x14ac:dyDescent="0.2">
      <c r="A64" s="483" t="s">
        <v>1252</v>
      </c>
      <c r="B64" s="484" t="s">
        <v>1161</v>
      </c>
      <c r="C64" s="484" t="s">
        <v>1133</v>
      </c>
      <c r="D64" s="484" t="s">
        <v>1194</v>
      </c>
      <c r="E64" s="484" t="s">
        <v>1195</v>
      </c>
      <c r="F64" s="488"/>
      <c r="G64" s="488"/>
      <c r="H64" s="488"/>
      <c r="I64" s="488"/>
      <c r="J64" s="488">
        <v>2</v>
      </c>
      <c r="K64" s="488">
        <v>7678</v>
      </c>
      <c r="L64" s="488">
        <v>1</v>
      </c>
      <c r="M64" s="488">
        <v>3839</v>
      </c>
      <c r="N64" s="488"/>
      <c r="O64" s="488"/>
      <c r="P64" s="505"/>
      <c r="Q64" s="489"/>
    </row>
    <row r="65" spans="1:17" ht="14.45" customHeight="1" x14ac:dyDescent="0.2">
      <c r="A65" s="483" t="s">
        <v>1252</v>
      </c>
      <c r="B65" s="484" t="s">
        <v>1161</v>
      </c>
      <c r="C65" s="484" t="s">
        <v>1133</v>
      </c>
      <c r="D65" s="484" t="s">
        <v>1220</v>
      </c>
      <c r="E65" s="484" t="s">
        <v>1221</v>
      </c>
      <c r="F65" s="488"/>
      <c r="G65" s="488"/>
      <c r="H65" s="488"/>
      <c r="I65" s="488"/>
      <c r="J65" s="488">
        <v>0</v>
      </c>
      <c r="K65" s="488">
        <v>0</v>
      </c>
      <c r="L65" s="488"/>
      <c r="M65" s="488"/>
      <c r="N65" s="488"/>
      <c r="O65" s="488"/>
      <c r="P65" s="505"/>
      <c r="Q65" s="489"/>
    </row>
    <row r="66" spans="1:17" ht="14.45" customHeight="1" x14ac:dyDescent="0.2">
      <c r="A66" s="483" t="s">
        <v>1253</v>
      </c>
      <c r="B66" s="484" t="s">
        <v>1132</v>
      </c>
      <c r="C66" s="484" t="s">
        <v>1133</v>
      </c>
      <c r="D66" s="484" t="s">
        <v>1148</v>
      </c>
      <c r="E66" s="484" t="s">
        <v>1149</v>
      </c>
      <c r="F66" s="488">
        <v>1</v>
      </c>
      <c r="G66" s="488">
        <v>1522</v>
      </c>
      <c r="H66" s="488"/>
      <c r="I66" s="488">
        <v>1522</v>
      </c>
      <c r="J66" s="488"/>
      <c r="K66" s="488"/>
      <c r="L66" s="488"/>
      <c r="M66" s="488"/>
      <c r="N66" s="488"/>
      <c r="O66" s="488"/>
      <c r="P66" s="505"/>
      <c r="Q66" s="489"/>
    </row>
    <row r="67" spans="1:17" ht="14.45" customHeight="1" x14ac:dyDescent="0.2">
      <c r="A67" s="483" t="s">
        <v>1254</v>
      </c>
      <c r="B67" s="484" t="s">
        <v>1132</v>
      </c>
      <c r="C67" s="484" t="s">
        <v>1133</v>
      </c>
      <c r="D67" s="484" t="s">
        <v>1144</v>
      </c>
      <c r="E67" s="484" t="s">
        <v>1145</v>
      </c>
      <c r="F67" s="488"/>
      <c r="G67" s="488"/>
      <c r="H67" s="488"/>
      <c r="I67" s="488"/>
      <c r="J67" s="488">
        <v>2</v>
      </c>
      <c r="K67" s="488">
        <v>708</v>
      </c>
      <c r="L67" s="488">
        <v>1</v>
      </c>
      <c r="M67" s="488">
        <v>354</v>
      </c>
      <c r="N67" s="488"/>
      <c r="O67" s="488"/>
      <c r="P67" s="505"/>
      <c r="Q67" s="489"/>
    </row>
    <row r="68" spans="1:17" ht="14.45" customHeight="1" x14ac:dyDescent="0.2">
      <c r="A68" s="483" t="s">
        <v>1255</v>
      </c>
      <c r="B68" s="484" t="s">
        <v>1132</v>
      </c>
      <c r="C68" s="484" t="s">
        <v>1133</v>
      </c>
      <c r="D68" s="484" t="s">
        <v>1140</v>
      </c>
      <c r="E68" s="484" t="s">
        <v>1141</v>
      </c>
      <c r="F68" s="488">
        <v>1</v>
      </c>
      <c r="G68" s="488">
        <v>2483</v>
      </c>
      <c r="H68" s="488"/>
      <c r="I68" s="488">
        <v>2483</v>
      </c>
      <c r="J68" s="488"/>
      <c r="K68" s="488"/>
      <c r="L68" s="488"/>
      <c r="M68" s="488"/>
      <c r="N68" s="488"/>
      <c r="O68" s="488"/>
      <c r="P68" s="505"/>
      <c r="Q68" s="489"/>
    </row>
    <row r="69" spans="1:17" ht="14.45" customHeight="1" x14ac:dyDescent="0.2">
      <c r="A69" s="483" t="s">
        <v>1255</v>
      </c>
      <c r="B69" s="484" t="s">
        <v>1132</v>
      </c>
      <c r="C69" s="484" t="s">
        <v>1133</v>
      </c>
      <c r="D69" s="484" t="s">
        <v>1144</v>
      </c>
      <c r="E69" s="484" t="s">
        <v>1145</v>
      </c>
      <c r="F69" s="488"/>
      <c r="G69" s="488"/>
      <c r="H69" s="488"/>
      <c r="I69" s="488"/>
      <c r="J69" s="488">
        <v>1</v>
      </c>
      <c r="K69" s="488">
        <v>354</v>
      </c>
      <c r="L69" s="488">
        <v>1</v>
      </c>
      <c r="M69" s="488">
        <v>354</v>
      </c>
      <c r="N69" s="488">
        <v>2</v>
      </c>
      <c r="O69" s="488">
        <v>712</v>
      </c>
      <c r="P69" s="505">
        <v>2.0112994350282487</v>
      </c>
      <c r="Q69" s="489">
        <v>356</v>
      </c>
    </row>
    <row r="70" spans="1:17" ht="14.45" customHeight="1" x14ac:dyDescent="0.2">
      <c r="A70" s="483" t="s">
        <v>1255</v>
      </c>
      <c r="B70" s="484" t="s">
        <v>1132</v>
      </c>
      <c r="C70" s="484" t="s">
        <v>1133</v>
      </c>
      <c r="D70" s="484" t="s">
        <v>1148</v>
      </c>
      <c r="E70" s="484" t="s">
        <v>1149</v>
      </c>
      <c r="F70" s="488">
        <v>2</v>
      </c>
      <c r="G70" s="488">
        <v>3044</v>
      </c>
      <c r="H70" s="488">
        <v>0.99542184434270764</v>
      </c>
      <c r="I70" s="488">
        <v>1522</v>
      </c>
      <c r="J70" s="488">
        <v>2</v>
      </c>
      <c r="K70" s="488">
        <v>3058</v>
      </c>
      <c r="L70" s="488">
        <v>1</v>
      </c>
      <c r="M70" s="488">
        <v>1529</v>
      </c>
      <c r="N70" s="488">
        <v>2</v>
      </c>
      <c r="O70" s="488">
        <v>3070</v>
      </c>
      <c r="P70" s="505">
        <v>1.0039241334205362</v>
      </c>
      <c r="Q70" s="489">
        <v>1535</v>
      </c>
    </row>
    <row r="71" spans="1:17" ht="14.45" customHeight="1" x14ac:dyDescent="0.2">
      <c r="A71" s="483" t="s">
        <v>1255</v>
      </c>
      <c r="B71" s="484" t="s">
        <v>1161</v>
      </c>
      <c r="C71" s="484" t="s">
        <v>1133</v>
      </c>
      <c r="D71" s="484" t="s">
        <v>1190</v>
      </c>
      <c r="E71" s="484" t="s">
        <v>1191</v>
      </c>
      <c r="F71" s="488">
        <v>1</v>
      </c>
      <c r="G71" s="488">
        <v>1107</v>
      </c>
      <c r="H71" s="488"/>
      <c r="I71" s="488">
        <v>1107</v>
      </c>
      <c r="J71" s="488"/>
      <c r="K71" s="488"/>
      <c r="L71" s="488"/>
      <c r="M71" s="488"/>
      <c r="N71" s="488"/>
      <c r="O71" s="488"/>
      <c r="P71" s="505"/>
      <c r="Q71" s="489"/>
    </row>
    <row r="72" spans="1:17" ht="14.45" customHeight="1" x14ac:dyDescent="0.2">
      <c r="A72" s="483" t="s">
        <v>1255</v>
      </c>
      <c r="B72" s="484" t="s">
        <v>1161</v>
      </c>
      <c r="C72" s="484" t="s">
        <v>1133</v>
      </c>
      <c r="D72" s="484" t="s">
        <v>1222</v>
      </c>
      <c r="E72" s="484" t="s">
        <v>1223</v>
      </c>
      <c r="F72" s="488"/>
      <c r="G72" s="488"/>
      <c r="H72" s="488"/>
      <c r="I72" s="488"/>
      <c r="J72" s="488">
        <v>1</v>
      </c>
      <c r="K72" s="488">
        <v>44000</v>
      </c>
      <c r="L72" s="488">
        <v>1</v>
      </c>
      <c r="M72" s="488">
        <v>44000</v>
      </c>
      <c r="N72" s="488">
        <v>0</v>
      </c>
      <c r="O72" s="488">
        <v>0</v>
      </c>
      <c r="P72" s="505">
        <v>0</v>
      </c>
      <c r="Q72" s="489"/>
    </row>
    <row r="73" spans="1:17" ht="14.45" customHeight="1" x14ac:dyDescent="0.2">
      <c r="A73" s="483" t="s">
        <v>1256</v>
      </c>
      <c r="B73" s="484" t="s">
        <v>1132</v>
      </c>
      <c r="C73" s="484" t="s">
        <v>1133</v>
      </c>
      <c r="D73" s="484" t="s">
        <v>1148</v>
      </c>
      <c r="E73" s="484" t="s">
        <v>1149</v>
      </c>
      <c r="F73" s="488">
        <v>1</v>
      </c>
      <c r="G73" s="488">
        <v>1522</v>
      </c>
      <c r="H73" s="488">
        <v>0.99542184434270764</v>
      </c>
      <c r="I73" s="488">
        <v>1522</v>
      </c>
      <c r="J73" s="488">
        <v>1</v>
      </c>
      <c r="K73" s="488">
        <v>1529</v>
      </c>
      <c r="L73" s="488">
        <v>1</v>
      </c>
      <c r="M73" s="488">
        <v>1529</v>
      </c>
      <c r="N73" s="488"/>
      <c r="O73" s="488"/>
      <c r="P73" s="505"/>
      <c r="Q73" s="489"/>
    </row>
    <row r="74" spans="1:17" ht="14.45" customHeight="1" x14ac:dyDescent="0.2">
      <c r="A74" s="483" t="s">
        <v>1256</v>
      </c>
      <c r="B74" s="484" t="s">
        <v>1161</v>
      </c>
      <c r="C74" s="484" t="s">
        <v>1133</v>
      </c>
      <c r="D74" s="484" t="s">
        <v>1190</v>
      </c>
      <c r="E74" s="484" t="s">
        <v>1191</v>
      </c>
      <c r="F74" s="488">
        <v>1</v>
      </c>
      <c r="G74" s="488">
        <v>1107</v>
      </c>
      <c r="H74" s="488"/>
      <c r="I74" s="488">
        <v>1107</v>
      </c>
      <c r="J74" s="488"/>
      <c r="K74" s="488"/>
      <c r="L74" s="488"/>
      <c r="M74" s="488"/>
      <c r="N74" s="488"/>
      <c r="O74" s="488"/>
      <c r="P74" s="505"/>
      <c r="Q74" s="489"/>
    </row>
    <row r="75" spans="1:17" ht="14.45" customHeight="1" thickBot="1" x14ac:dyDescent="0.25">
      <c r="A75" s="490" t="s">
        <v>1257</v>
      </c>
      <c r="B75" s="491" t="s">
        <v>1132</v>
      </c>
      <c r="C75" s="491" t="s">
        <v>1133</v>
      </c>
      <c r="D75" s="491" t="s">
        <v>1148</v>
      </c>
      <c r="E75" s="491" t="s">
        <v>1149</v>
      </c>
      <c r="F75" s="495"/>
      <c r="G75" s="495"/>
      <c r="H75" s="495"/>
      <c r="I75" s="495"/>
      <c r="J75" s="495">
        <v>1</v>
      </c>
      <c r="K75" s="495">
        <v>1529</v>
      </c>
      <c r="L75" s="495">
        <v>1</v>
      </c>
      <c r="M75" s="495">
        <v>1529</v>
      </c>
      <c r="N75" s="495"/>
      <c r="O75" s="495"/>
      <c r="P75" s="507"/>
      <c r="Q75" s="496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EF568CC-064A-46D4-94DE-9D04C234EA2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29.535179999999986</v>
      </c>
      <c r="C5" s="29">
        <v>30.595159999999979</v>
      </c>
      <c r="D5" s="8"/>
      <c r="E5" s="117">
        <v>30.868190000000002</v>
      </c>
      <c r="F5" s="28">
        <v>0</v>
      </c>
      <c r="G5" s="116">
        <f>E5-F5</f>
        <v>30.868190000000002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2840.7540000000004</v>
      </c>
      <c r="C6" s="31">
        <v>3283.3426599999998</v>
      </c>
      <c r="D6" s="8"/>
      <c r="E6" s="118">
        <v>4532.9859999999999</v>
      </c>
      <c r="F6" s="30">
        <v>0</v>
      </c>
      <c r="G6" s="119">
        <f>E6-F6</f>
        <v>4532.9859999999999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19028.854599999999</v>
      </c>
      <c r="C7" s="31">
        <v>19967.828379999999</v>
      </c>
      <c r="D7" s="8"/>
      <c r="E7" s="118">
        <v>19923.448249999998</v>
      </c>
      <c r="F7" s="30">
        <v>0</v>
      </c>
      <c r="G7" s="119">
        <f>E7-F7</f>
        <v>19923.448249999998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3197.0006700000008</v>
      </c>
      <c r="C8" s="33">
        <v>3247.3555000000047</v>
      </c>
      <c r="D8" s="8"/>
      <c r="E8" s="120">
        <v>3610.9438800000044</v>
      </c>
      <c r="F8" s="32">
        <v>0</v>
      </c>
      <c r="G8" s="121">
        <f>E8-F8</f>
        <v>3610.9438800000044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25096.14445</v>
      </c>
      <c r="C9" s="35">
        <v>26529.121700000003</v>
      </c>
      <c r="D9" s="8"/>
      <c r="E9" s="3">
        <v>28098.246320000006</v>
      </c>
      <c r="F9" s="34">
        <v>0</v>
      </c>
      <c r="G9" s="34">
        <f>E9-F9</f>
        <v>28098.246320000006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36308.881830000013</v>
      </c>
      <c r="C11" s="29">
        <f>IF(ISERROR(VLOOKUP("Celkem:",'ZV Vykáz.-A'!A:H,5,0)),0,VLOOKUP("Celkem:",'ZV Vykáz.-A'!A:H,5,0)/1000)</f>
        <v>41229.496960000004</v>
      </c>
      <c r="D11" s="8"/>
      <c r="E11" s="117">
        <f>IF(ISERROR(VLOOKUP("Celkem:",'ZV Vykáz.-A'!A:H,8,0)),0,VLOOKUP("Celkem:",'ZV Vykáz.-A'!A:H,8,0)/1000)</f>
        <v>44257.425170000002</v>
      </c>
      <c r="F11" s="28">
        <f>C11</f>
        <v>41229.496960000004</v>
      </c>
      <c r="G11" s="116">
        <f>E11-F11</f>
        <v>3027.9282099999982</v>
      </c>
      <c r="H11" s="122">
        <f>IF(F11&lt;0.00000001,"",E11/F11)</f>
        <v>1.0734408235185995</v>
      </c>
      <c r="I11" s="116">
        <f>E11-B11</f>
        <v>7948.5433399999893</v>
      </c>
      <c r="J11" s="122">
        <f>IF(B11&lt;0.00000001,"",E11/B11)</f>
        <v>1.218914572396238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36308.881830000013</v>
      </c>
      <c r="C13" s="37">
        <f>SUM(C11:C12)</f>
        <v>41229.496960000004</v>
      </c>
      <c r="D13" s="8"/>
      <c r="E13" s="5">
        <f>SUM(E11:E12)</f>
        <v>44257.425170000002</v>
      </c>
      <c r="F13" s="36">
        <f>SUM(F11:F12)</f>
        <v>41229.496960000004</v>
      </c>
      <c r="G13" s="36">
        <f>E13-F13</f>
        <v>3027.9282099999982</v>
      </c>
      <c r="H13" s="126">
        <f>IF(F13&lt;0.00000001,"",E13/F13)</f>
        <v>1.0734408235185995</v>
      </c>
      <c r="I13" s="36">
        <f>SUM(I11:I12)</f>
        <v>7948.5433399999893</v>
      </c>
      <c r="J13" s="126">
        <f>IF(B13&lt;0.00000001,"",E13/B13)</f>
        <v>1.218914572396238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1.4467912352967036</v>
      </c>
      <c r="C15" s="39">
        <f>IF(C9=0,"",C13/C9)</f>
        <v>1.5541221992283294</v>
      </c>
      <c r="D15" s="8"/>
      <c r="E15" s="6">
        <f>IF(E9=0,"",E13/E9)</f>
        <v>1.5750956364311632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71AF5213-4B81-4532-9DCB-3D648E4B92A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1.6102212872156048</v>
      </c>
      <c r="C4" s="201">
        <f t="shared" ref="C4:M4" si="0">(C10+C8)/C6</f>
        <v>1.7981422478789602</v>
      </c>
      <c r="D4" s="201">
        <f t="shared" si="0"/>
        <v>1.7324459351986112</v>
      </c>
      <c r="E4" s="201">
        <f t="shared" si="0"/>
        <v>1.8267395011680969</v>
      </c>
      <c r="F4" s="201">
        <f t="shared" si="0"/>
        <v>1.8643434500399387</v>
      </c>
      <c r="G4" s="201">
        <f t="shared" si="0"/>
        <v>1.9454558168182419</v>
      </c>
      <c r="H4" s="201">
        <f t="shared" si="0"/>
        <v>1.8470597755675067</v>
      </c>
      <c r="I4" s="201">
        <f t="shared" si="0"/>
        <v>1.7745663876096176</v>
      </c>
      <c r="J4" s="201">
        <f t="shared" si="0"/>
        <v>1.7377430572277435</v>
      </c>
      <c r="K4" s="201">
        <f t="shared" si="0"/>
        <v>1.6114630238470378</v>
      </c>
      <c r="L4" s="201">
        <f t="shared" si="0"/>
        <v>1.6114630238470378</v>
      </c>
      <c r="M4" s="201">
        <f t="shared" si="0"/>
        <v>1.6114630238470378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2334.7665999999999</v>
      </c>
      <c r="C5" s="201">
        <f>IF(ISERROR(VLOOKUP($A5,'Man Tab'!$A:$Q,COLUMN()+2,0)),0,VLOOKUP($A5,'Man Tab'!$A:$Q,COLUMN()+2,0))</f>
        <v>2220.0412799999999</v>
      </c>
      <c r="D5" s="201">
        <f>IF(ISERROR(VLOOKUP($A5,'Man Tab'!$A:$Q,COLUMN()+2,0)),0,VLOOKUP($A5,'Man Tab'!$A:$Q,COLUMN()+2,0))</f>
        <v>2856.2061200000003</v>
      </c>
      <c r="E5" s="201">
        <f>IF(ISERROR(VLOOKUP($A5,'Man Tab'!$A:$Q,COLUMN()+2,0)),0,VLOOKUP($A5,'Man Tab'!$A:$Q,COLUMN()+2,0))</f>
        <v>2446.5523900000003</v>
      </c>
      <c r="F5" s="201">
        <f>IF(ISERROR(VLOOKUP($A5,'Man Tab'!$A:$Q,COLUMN()+2,0)),0,VLOOKUP($A5,'Man Tab'!$A:$Q,COLUMN()+2,0))</f>
        <v>2355.5366300000001</v>
      </c>
      <c r="G5" s="201">
        <f>IF(ISERROR(VLOOKUP($A5,'Man Tab'!$A:$Q,COLUMN()+2,0)),0,VLOOKUP($A5,'Man Tab'!$A:$Q,COLUMN()+2,0))</f>
        <v>2287.4325800000001</v>
      </c>
      <c r="H5" s="201">
        <f>IF(ISERROR(VLOOKUP($A5,'Man Tab'!$A:$Q,COLUMN()+2,0)),0,VLOOKUP($A5,'Man Tab'!$A:$Q,COLUMN()+2,0))</f>
        <v>3467.7271000000001</v>
      </c>
      <c r="I5" s="201">
        <f>IF(ISERROR(VLOOKUP($A5,'Man Tab'!$A:$Q,COLUMN()+2,0)),0,VLOOKUP($A5,'Man Tab'!$A:$Q,COLUMN()+2,0))</f>
        <v>2492.7577799999999</v>
      </c>
      <c r="J5" s="201">
        <f>IF(ISERROR(VLOOKUP($A5,'Man Tab'!$A:$Q,COLUMN()+2,0)),0,VLOOKUP($A5,'Man Tab'!$A:$Q,COLUMN()+2,0))</f>
        <v>2338.0371800000003</v>
      </c>
      <c r="K5" s="201">
        <f>IF(ISERROR(VLOOKUP($A5,'Man Tab'!$A:$Q,COLUMN()+2,0)),0,VLOOKUP($A5,'Man Tab'!$A:$Q,COLUMN()+2,0))</f>
        <v>4665.06945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2334.7665999999999</v>
      </c>
      <c r="C6" s="203">
        <f t="shared" ref="C6:M6" si="1">C5+B6</f>
        <v>4554.8078800000003</v>
      </c>
      <c r="D6" s="203">
        <f t="shared" si="1"/>
        <v>7411.014000000001</v>
      </c>
      <c r="E6" s="203">
        <f t="shared" si="1"/>
        <v>9857.5663900000018</v>
      </c>
      <c r="F6" s="203">
        <f t="shared" si="1"/>
        <v>12213.103020000002</v>
      </c>
      <c r="G6" s="203">
        <f t="shared" si="1"/>
        <v>14500.535600000003</v>
      </c>
      <c r="H6" s="203">
        <f t="shared" si="1"/>
        <v>17968.262700000003</v>
      </c>
      <c r="I6" s="203">
        <f t="shared" si="1"/>
        <v>20461.020480000003</v>
      </c>
      <c r="J6" s="203">
        <f t="shared" si="1"/>
        <v>22799.057660000002</v>
      </c>
      <c r="K6" s="203">
        <f t="shared" si="1"/>
        <v>27464.127110000001</v>
      </c>
      <c r="L6" s="203">
        <f t="shared" si="1"/>
        <v>27464.127110000001</v>
      </c>
      <c r="M6" s="203">
        <f t="shared" si="1"/>
        <v>27464.127110000001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3759490.8800000008</v>
      </c>
      <c r="C9" s="202">
        <v>4430701.6000000015</v>
      </c>
      <c r="D9" s="202">
        <v>4648988.6000000006</v>
      </c>
      <c r="E9" s="202">
        <v>5168024.8299999991</v>
      </c>
      <c r="F9" s="202">
        <v>4762212.71</v>
      </c>
      <c r="G9" s="202">
        <v>5440732.7100000009</v>
      </c>
      <c r="H9" s="202">
        <v>4978303.9400000013</v>
      </c>
      <c r="I9" s="202">
        <v>3120983.9299999997</v>
      </c>
      <c r="J9" s="202">
        <v>3309464.9599999995</v>
      </c>
      <c r="K9" s="202">
        <v>4638521.1600000011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3759.4908800000007</v>
      </c>
      <c r="C10" s="203">
        <f t="shared" ref="C10:M10" si="3">C9/1000+B10</f>
        <v>8190.1924800000015</v>
      </c>
      <c r="D10" s="203">
        <f t="shared" si="3"/>
        <v>12839.181080000002</v>
      </c>
      <c r="E10" s="203">
        <f t="shared" si="3"/>
        <v>18007.205910000001</v>
      </c>
      <c r="F10" s="203">
        <f t="shared" si="3"/>
        <v>22769.41862</v>
      </c>
      <c r="G10" s="203">
        <f t="shared" si="3"/>
        <v>28210.151330000001</v>
      </c>
      <c r="H10" s="203">
        <f t="shared" si="3"/>
        <v>33188.455270000006</v>
      </c>
      <c r="I10" s="203">
        <f t="shared" si="3"/>
        <v>36309.439200000008</v>
      </c>
      <c r="J10" s="203">
        <f t="shared" si="3"/>
        <v>39618.904160000006</v>
      </c>
      <c r="K10" s="203">
        <f t="shared" si="3"/>
        <v>44257.425320000009</v>
      </c>
      <c r="L10" s="203">
        <f t="shared" si="3"/>
        <v>44257.425320000009</v>
      </c>
      <c r="M10" s="203">
        <f t="shared" si="3"/>
        <v>44257.425320000009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80EBC286-DAA9-45D6-83C4-5FBD296D32E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40.000000200000002</v>
      </c>
      <c r="C7" s="52">
        <v>3.3333333500000002</v>
      </c>
      <c r="D7" s="52">
        <v>2.8818899999999998</v>
      </c>
      <c r="E7" s="52">
        <v>1.9755400000000001</v>
      </c>
      <c r="F7" s="52">
        <v>3.0317800000000004</v>
      </c>
      <c r="G7" s="52">
        <v>3.6056399999999997</v>
      </c>
      <c r="H7" s="52">
        <v>2.9195300000000004</v>
      </c>
      <c r="I7" s="52">
        <v>3.5720300000000003</v>
      </c>
      <c r="J7" s="52">
        <v>2.46902</v>
      </c>
      <c r="K7" s="52">
        <v>1.4635499999999999</v>
      </c>
      <c r="L7" s="52">
        <v>3.1509099999999997</v>
      </c>
      <c r="M7" s="52">
        <v>2.66832</v>
      </c>
      <c r="N7" s="52">
        <v>0</v>
      </c>
      <c r="O7" s="52">
        <v>0</v>
      </c>
      <c r="P7" s="53">
        <v>27.738210000000002</v>
      </c>
      <c r="Q7" s="95">
        <v>0.69345524653272383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4500.0000003000005</v>
      </c>
      <c r="C9" s="52">
        <v>375.00000002500002</v>
      </c>
      <c r="D9" s="52">
        <v>176.04035000000002</v>
      </c>
      <c r="E9" s="52">
        <v>251.15009000000001</v>
      </c>
      <c r="F9" s="52">
        <v>905.85540000000003</v>
      </c>
      <c r="G9" s="52">
        <v>576.38118000000009</v>
      </c>
      <c r="H9" s="52">
        <v>433.39042000000001</v>
      </c>
      <c r="I9" s="52">
        <v>288.64425</v>
      </c>
      <c r="J9" s="52">
        <v>331.85921999999999</v>
      </c>
      <c r="K9" s="52">
        <v>464.53396000000004</v>
      </c>
      <c r="L9" s="52">
        <v>214.16670000000002</v>
      </c>
      <c r="M9" s="52">
        <v>435.10165000000001</v>
      </c>
      <c r="N9" s="52">
        <v>0</v>
      </c>
      <c r="O9" s="52">
        <v>0</v>
      </c>
      <c r="P9" s="53">
        <v>4077.1232200000004</v>
      </c>
      <c r="Q9" s="95">
        <v>0.90602738216182044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104.834266</v>
      </c>
      <c r="C11" s="52">
        <v>8.7361888333333333</v>
      </c>
      <c r="D11" s="52">
        <v>10.745430000000001</v>
      </c>
      <c r="E11" s="52">
        <v>6.4000200000000005</v>
      </c>
      <c r="F11" s="52">
        <v>11.27936</v>
      </c>
      <c r="G11" s="52">
        <v>4.9037299999999995</v>
      </c>
      <c r="H11" s="52">
        <v>14.95421</v>
      </c>
      <c r="I11" s="52">
        <v>16.742560000000001</v>
      </c>
      <c r="J11" s="52">
        <v>5.6719499999999998</v>
      </c>
      <c r="K11" s="52">
        <v>12.47465</v>
      </c>
      <c r="L11" s="52">
        <v>5.4571800000000001</v>
      </c>
      <c r="M11" s="52">
        <v>10.814920000000001</v>
      </c>
      <c r="N11" s="52">
        <v>0</v>
      </c>
      <c r="O11" s="52">
        <v>0</v>
      </c>
      <c r="P11" s="53">
        <v>99.444009999999992</v>
      </c>
      <c r="Q11" s="95">
        <v>0.94858307111150086</v>
      </c>
    </row>
    <row r="12" spans="1:17" ht="14.45" customHeight="1" x14ac:dyDescent="0.2">
      <c r="A12" s="15" t="s">
        <v>40</v>
      </c>
      <c r="B12" s="51">
        <v>3.7090378999999998</v>
      </c>
      <c r="C12" s="52">
        <v>0.30908649166666663</v>
      </c>
      <c r="D12" s="52">
        <v>0.35117999999999999</v>
      </c>
      <c r="E12" s="52">
        <v>3.3999999999999998E-3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0.62009999999999998</v>
      </c>
      <c r="L12" s="52">
        <v>1.26078</v>
      </c>
      <c r="M12" s="52">
        <v>0</v>
      </c>
      <c r="N12" s="52">
        <v>0</v>
      </c>
      <c r="O12" s="52">
        <v>0</v>
      </c>
      <c r="P12" s="53">
        <v>2.2354599999999998</v>
      </c>
      <c r="Q12" s="95">
        <v>0.60270616269518307</v>
      </c>
    </row>
    <row r="13" spans="1:17" ht="14.45" customHeight="1" x14ac:dyDescent="0.2">
      <c r="A13" s="15" t="s">
        <v>41</v>
      </c>
      <c r="B13" s="51">
        <v>3.9999998999999997</v>
      </c>
      <c r="C13" s="52">
        <v>0.33333332499999996</v>
      </c>
      <c r="D13" s="52">
        <v>0.25381999999999999</v>
      </c>
      <c r="E13" s="52">
        <v>1.51725</v>
      </c>
      <c r="F13" s="52">
        <v>3.42761</v>
      </c>
      <c r="G13" s="52">
        <v>30.11919</v>
      </c>
      <c r="H13" s="52">
        <v>8.2683600000000013</v>
      </c>
      <c r="I13" s="52">
        <v>2.4581200000000001</v>
      </c>
      <c r="J13" s="52">
        <v>0</v>
      </c>
      <c r="K13" s="52">
        <v>5.3823699999999999</v>
      </c>
      <c r="L13" s="52">
        <v>8.3020899999999997</v>
      </c>
      <c r="M13" s="52">
        <v>6.4815200000000006</v>
      </c>
      <c r="N13" s="52">
        <v>0</v>
      </c>
      <c r="O13" s="52">
        <v>0</v>
      </c>
      <c r="P13" s="53">
        <v>66.210329999999999</v>
      </c>
      <c r="Q13" s="95">
        <v>16.552582913814575</v>
      </c>
    </row>
    <row r="14" spans="1:17" ht="14.45" customHeight="1" x14ac:dyDescent="0.2">
      <c r="A14" s="15" t="s">
        <v>42</v>
      </c>
      <c r="B14" s="51">
        <v>184.74593489999998</v>
      </c>
      <c r="C14" s="52">
        <v>15.395494574999999</v>
      </c>
      <c r="D14" s="52">
        <v>21.616</v>
      </c>
      <c r="E14" s="52">
        <v>16.802</v>
      </c>
      <c r="F14" s="52">
        <v>16.879000000000001</v>
      </c>
      <c r="G14" s="52">
        <v>13.808</v>
      </c>
      <c r="H14" s="52">
        <v>13.209</v>
      </c>
      <c r="I14" s="52">
        <v>11.411</v>
      </c>
      <c r="J14" s="52">
        <v>11.537000000000001</v>
      </c>
      <c r="K14" s="52">
        <v>11.427</v>
      </c>
      <c r="L14" s="52">
        <v>11.83</v>
      </c>
      <c r="M14" s="52">
        <v>15.265000000000001</v>
      </c>
      <c r="N14" s="52">
        <v>0</v>
      </c>
      <c r="O14" s="52">
        <v>0</v>
      </c>
      <c r="P14" s="53">
        <v>143.78399999999999</v>
      </c>
      <c r="Q14" s="95">
        <v>0.77827964159443064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192.42510289999998</v>
      </c>
      <c r="C17" s="52">
        <v>16.035425241666665</v>
      </c>
      <c r="D17" s="52">
        <v>100.93486999999999</v>
      </c>
      <c r="E17" s="52">
        <v>0.90991999999999995</v>
      </c>
      <c r="F17" s="52">
        <v>2.5568499999999998</v>
      </c>
      <c r="G17" s="52">
        <v>2.1324200000000002</v>
      </c>
      <c r="H17" s="52">
        <v>1.9819200000000001</v>
      </c>
      <c r="I17" s="52">
        <v>4.0123100000000003</v>
      </c>
      <c r="J17" s="52">
        <v>8.2219500000000014</v>
      </c>
      <c r="K17" s="52">
        <v>3.3091500000000003</v>
      </c>
      <c r="L17" s="52">
        <v>3.60669</v>
      </c>
      <c r="M17" s="52">
        <v>73.336389999999994</v>
      </c>
      <c r="N17" s="52">
        <v>0</v>
      </c>
      <c r="O17" s="52">
        <v>0</v>
      </c>
      <c r="P17" s="53">
        <v>201.00246999999999</v>
      </c>
      <c r="Q17" s="95">
        <v>1.0445750942612593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3.6080000000000001</v>
      </c>
      <c r="E18" s="52">
        <v>17.579000000000001</v>
      </c>
      <c r="F18" s="52">
        <v>14.326000000000001</v>
      </c>
      <c r="G18" s="52">
        <v>0</v>
      </c>
      <c r="H18" s="52">
        <v>0.75</v>
      </c>
      <c r="I18" s="52">
        <v>1.262</v>
      </c>
      <c r="J18" s="52">
        <v>0</v>
      </c>
      <c r="K18" s="52">
        <v>0.45</v>
      </c>
      <c r="L18" s="52">
        <v>10.823</v>
      </c>
      <c r="M18" s="52">
        <v>6.867</v>
      </c>
      <c r="N18" s="52">
        <v>0</v>
      </c>
      <c r="O18" s="52">
        <v>0</v>
      </c>
      <c r="P18" s="53">
        <v>55.665000000000006</v>
      </c>
      <c r="Q18" s="95" t="s">
        <v>266</v>
      </c>
    </row>
    <row r="19" spans="1:17" ht="14.45" customHeight="1" x14ac:dyDescent="0.2">
      <c r="A19" s="15" t="s">
        <v>47</v>
      </c>
      <c r="B19" s="51">
        <v>1150.6657686999999</v>
      </c>
      <c r="C19" s="52">
        <v>95.888814058333324</v>
      </c>
      <c r="D19" s="52">
        <v>59.726849999999999</v>
      </c>
      <c r="E19" s="52">
        <v>57.612760000000002</v>
      </c>
      <c r="F19" s="52">
        <v>90.077889999999996</v>
      </c>
      <c r="G19" s="52">
        <v>64.954890000000006</v>
      </c>
      <c r="H19" s="52">
        <v>43.542190000000005</v>
      </c>
      <c r="I19" s="52">
        <v>109.53309</v>
      </c>
      <c r="J19" s="52">
        <v>83.504000000000005</v>
      </c>
      <c r="K19" s="52">
        <v>91.015529999999998</v>
      </c>
      <c r="L19" s="52">
        <v>236.64951000000002</v>
      </c>
      <c r="M19" s="52">
        <v>98.877949999999998</v>
      </c>
      <c r="N19" s="52">
        <v>0</v>
      </c>
      <c r="O19" s="52">
        <v>0</v>
      </c>
      <c r="P19" s="53">
        <v>935.49466000000007</v>
      </c>
      <c r="Q19" s="95">
        <v>0.81300294616125057</v>
      </c>
    </row>
    <row r="20" spans="1:17" ht="14.45" customHeight="1" x14ac:dyDescent="0.2">
      <c r="A20" s="15" t="s">
        <v>48</v>
      </c>
      <c r="B20" s="51">
        <v>23106.0060328</v>
      </c>
      <c r="C20" s="52">
        <v>1925.5005027333334</v>
      </c>
      <c r="D20" s="52">
        <v>1774.0063</v>
      </c>
      <c r="E20" s="52">
        <v>1675.1099099999999</v>
      </c>
      <c r="F20" s="52">
        <v>1612.4171200000001</v>
      </c>
      <c r="G20" s="52">
        <v>1558.4030400000001</v>
      </c>
      <c r="H20" s="52">
        <v>1650.87672</v>
      </c>
      <c r="I20" s="52">
        <v>1662.1529399999999</v>
      </c>
      <c r="J20" s="52">
        <v>2841.7431800000004</v>
      </c>
      <c r="K20" s="52">
        <v>1680.3416000000002</v>
      </c>
      <c r="L20" s="52">
        <v>1642.74577</v>
      </c>
      <c r="M20" s="52">
        <v>3825.6516699999997</v>
      </c>
      <c r="N20" s="52">
        <v>0</v>
      </c>
      <c r="O20" s="52">
        <v>0</v>
      </c>
      <c r="P20" s="53">
        <v>19923.448250000001</v>
      </c>
      <c r="Q20" s="95">
        <v>0.86226274769069922</v>
      </c>
    </row>
    <row r="21" spans="1:17" ht="14.45" customHeight="1" x14ac:dyDescent="0.2">
      <c r="A21" s="16" t="s">
        <v>49</v>
      </c>
      <c r="B21" s="51">
        <v>2250.1196442999999</v>
      </c>
      <c r="C21" s="52">
        <v>187.50997035833333</v>
      </c>
      <c r="D21" s="52">
        <v>182.82320999999999</v>
      </c>
      <c r="E21" s="52">
        <v>182.80113</v>
      </c>
      <c r="F21" s="52">
        <v>182.80013</v>
      </c>
      <c r="G21" s="52">
        <v>182.64429999999999</v>
      </c>
      <c r="H21" s="52">
        <v>182.64429999999999</v>
      </c>
      <c r="I21" s="52">
        <v>182.64429999999999</v>
      </c>
      <c r="J21" s="52">
        <v>182.64429999999999</v>
      </c>
      <c r="K21" s="52">
        <v>180.18129999999999</v>
      </c>
      <c r="L21" s="52">
        <v>180.18129999999999</v>
      </c>
      <c r="M21" s="52">
        <v>180.18129999999999</v>
      </c>
      <c r="N21" s="52">
        <v>0</v>
      </c>
      <c r="O21" s="52">
        <v>0</v>
      </c>
      <c r="P21" s="53">
        <v>1819.5455699999995</v>
      </c>
      <c r="Q21" s="95">
        <v>0.80864392016187669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37.208550000000002</v>
      </c>
      <c r="L22" s="52">
        <v>0</v>
      </c>
      <c r="M22" s="52">
        <v>0</v>
      </c>
      <c r="N22" s="52">
        <v>0</v>
      </c>
      <c r="O22" s="52">
        <v>0</v>
      </c>
      <c r="P22" s="53">
        <v>37.208550000000002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112.84242359999917</v>
      </c>
      <c r="C24" s="52">
        <v>9.4035352999999304</v>
      </c>
      <c r="D24" s="52">
        <v>1.7786999999998443</v>
      </c>
      <c r="E24" s="52">
        <v>8.1802600000000893</v>
      </c>
      <c r="F24" s="52">
        <v>13.554979999999887</v>
      </c>
      <c r="G24" s="52">
        <v>9.5999999999999091</v>
      </c>
      <c r="H24" s="52">
        <v>2.9999800000000505</v>
      </c>
      <c r="I24" s="52">
        <v>4.9999800000000505</v>
      </c>
      <c r="J24" s="52">
        <v>7.6479999999719439E-2</v>
      </c>
      <c r="K24" s="52">
        <v>4.3500199999998586</v>
      </c>
      <c r="L24" s="52">
        <v>19.86324999999988</v>
      </c>
      <c r="M24" s="52">
        <v>9.8237300000000687</v>
      </c>
      <c r="N24" s="52">
        <v>0</v>
      </c>
      <c r="O24" s="52">
        <v>0</v>
      </c>
      <c r="P24" s="53">
        <v>75.227379999999357</v>
      </c>
      <c r="Q24" s="95">
        <v>0.66665866967430065</v>
      </c>
    </row>
    <row r="25" spans="1:17" ht="14.45" customHeight="1" x14ac:dyDescent="0.2">
      <c r="A25" s="17" t="s">
        <v>53</v>
      </c>
      <c r="B25" s="54">
        <v>31649.348211500001</v>
      </c>
      <c r="C25" s="55">
        <v>2637.4456842916666</v>
      </c>
      <c r="D25" s="55">
        <v>2334.7665999999999</v>
      </c>
      <c r="E25" s="55">
        <v>2220.0412799999999</v>
      </c>
      <c r="F25" s="55">
        <v>2856.2061200000003</v>
      </c>
      <c r="G25" s="55">
        <v>2446.5523900000003</v>
      </c>
      <c r="H25" s="55">
        <v>2355.5366300000001</v>
      </c>
      <c r="I25" s="55">
        <v>2287.4325800000001</v>
      </c>
      <c r="J25" s="55">
        <v>3467.7271000000001</v>
      </c>
      <c r="K25" s="55">
        <v>2492.7577799999999</v>
      </c>
      <c r="L25" s="55">
        <v>2338.0371800000003</v>
      </c>
      <c r="M25" s="55">
        <v>4665.06945</v>
      </c>
      <c r="N25" s="55">
        <v>0</v>
      </c>
      <c r="O25" s="55">
        <v>0</v>
      </c>
      <c r="P25" s="56">
        <v>27464.127110000001</v>
      </c>
      <c r="Q25" s="96">
        <v>0.86776280277458384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296.15046999999998</v>
      </c>
      <c r="E26" s="52">
        <v>186.00020999999998</v>
      </c>
      <c r="F26" s="52">
        <v>211.78088</v>
      </c>
      <c r="G26" s="52">
        <v>226.59270999999998</v>
      </c>
      <c r="H26" s="52">
        <v>139.23723999999999</v>
      </c>
      <c r="I26" s="52">
        <v>357.89936999999998</v>
      </c>
      <c r="J26" s="52">
        <v>268.40141999999997</v>
      </c>
      <c r="K26" s="52">
        <v>270.41932000000003</v>
      </c>
      <c r="L26" s="52">
        <v>244.12889999999999</v>
      </c>
      <c r="M26" s="52">
        <v>348.98509000000001</v>
      </c>
      <c r="N26" s="52">
        <v>0</v>
      </c>
      <c r="O26" s="52">
        <v>0</v>
      </c>
      <c r="P26" s="53">
        <v>2549.5956099999999</v>
      </c>
      <c r="Q26" s="95" t="s">
        <v>266</v>
      </c>
    </row>
    <row r="27" spans="1:17" ht="14.45" customHeight="1" x14ac:dyDescent="0.2">
      <c r="A27" s="18" t="s">
        <v>55</v>
      </c>
      <c r="B27" s="54">
        <v>31649.348211500001</v>
      </c>
      <c r="C27" s="55">
        <v>2637.4456842916666</v>
      </c>
      <c r="D27" s="55">
        <v>2630.91707</v>
      </c>
      <c r="E27" s="55">
        <v>2406.0414900000001</v>
      </c>
      <c r="F27" s="55">
        <v>3067.9870000000001</v>
      </c>
      <c r="G27" s="55">
        <v>2673.1451000000002</v>
      </c>
      <c r="H27" s="55">
        <v>2494.77387</v>
      </c>
      <c r="I27" s="55">
        <v>2645.3319500000002</v>
      </c>
      <c r="J27" s="55">
        <v>3736.1285200000002</v>
      </c>
      <c r="K27" s="55">
        <v>2763.1770999999999</v>
      </c>
      <c r="L27" s="55">
        <v>2582.1660800000004</v>
      </c>
      <c r="M27" s="55">
        <v>5014.0545400000001</v>
      </c>
      <c r="N27" s="55">
        <v>0</v>
      </c>
      <c r="O27" s="55">
        <v>0</v>
      </c>
      <c r="P27" s="56">
        <v>30013.722719999998</v>
      </c>
      <c r="Q27" s="96">
        <v>0.9483204051922407</v>
      </c>
    </row>
    <row r="28" spans="1:17" ht="14.45" customHeight="1" x14ac:dyDescent="0.2">
      <c r="A28" s="16" t="s">
        <v>56</v>
      </c>
      <c r="B28" s="51">
        <v>28.028582</v>
      </c>
      <c r="C28" s="52">
        <v>2.3357151666666667</v>
      </c>
      <c r="D28" s="52">
        <v>14.583360000000001</v>
      </c>
      <c r="E28" s="52">
        <v>5.7110000000000003</v>
      </c>
      <c r="F28" s="52">
        <v>15.853200000000001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10.501799999999999</v>
      </c>
      <c r="M28" s="52">
        <v>-10.501799999999999</v>
      </c>
      <c r="N28" s="52">
        <v>0</v>
      </c>
      <c r="O28" s="52">
        <v>0</v>
      </c>
      <c r="P28" s="53">
        <v>36.147559999999999</v>
      </c>
      <c r="Q28" s="95">
        <v>1.2896678112364015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3A615C9-E71D-494E-B664-980F519FABC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-11668.706398</v>
      </c>
      <c r="C6" s="461">
        <v>22945.45825</v>
      </c>
      <c r="D6" s="461">
        <v>34614.164647999998</v>
      </c>
      <c r="E6" s="462">
        <v>-1.9664097687754676</v>
      </c>
      <c r="F6" s="460">
        <v>-31615.979380800003</v>
      </c>
      <c r="G6" s="461">
        <v>-26346.649484000005</v>
      </c>
      <c r="H6" s="461">
        <v>2688.3481099999999</v>
      </c>
      <c r="I6" s="461">
        <v>28583.022410000001</v>
      </c>
      <c r="J6" s="461">
        <v>54929.671894000006</v>
      </c>
      <c r="K6" s="463">
        <v>-0.90406885915917956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30559.561057999999</v>
      </c>
      <c r="C7" s="461">
        <v>29164.412640000002</v>
      </c>
      <c r="D7" s="461">
        <v>-1395.148417999997</v>
      </c>
      <c r="E7" s="462">
        <v>0.95434658189781918</v>
      </c>
      <c r="F7" s="460">
        <v>31649.348211500001</v>
      </c>
      <c r="G7" s="461">
        <v>26374.456842916665</v>
      </c>
      <c r="H7" s="461">
        <v>4665.06945</v>
      </c>
      <c r="I7" s="461">
        <v>27464.127109999998</v>
      </c>
      <c r="J7" s="461">
        <v>1089.6702670833329</v>
      </c>
      <c r="K7" s="463">
        <v>0.86776280277458373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3972.04891</v>
      </c>
      <c r="C8" s="461">
        <v>3749.6703299999999</v>
      </c>
      <c r="D8" s="461">
        <v>-222.37858000000006</v>
      </c>
      <c r="E8" s="462">
        <v>0.94401413853687921</v>
      </c>
      <c r="F8" s="460">
        <v>4837.2892391999994</v>
      </c>
      <c r="G8" s="461">
        <v>4031.0743659999998</v>
      </c>
      <c r="H8" s="461">
        <v>470.33139</v>
      </c>
      <c r="I8" s="461">
        <v>4416.53521</v>
      </c>
      <c r="J8" s="461">
        <v>385.46084400000018</v>
      </c>
      <c r="K8" s="463">
        <v>0.91301863328941968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3784.2967039999999</v>
      </c>
      <c r="C9" s="461">
        <v>3561.2283299999999</v>
      </c>
      <c r="D9" s="461">
        <v>-223.06837399999995</v>
      </c>
      <c r="E9" s="462">
        <v>0.94105420598648704</v>
      </c>
      <c r="F9" s="460">
        <v>4652.5433043000003</v>
      </c>
      <c r="G9" s="461">
        <v>3877.1194202500005</v>
      </c>
      <c r="H9" s="461">
        <v>455.06639000000001</v>
      </c>
      <c r="I9" s="461">
        <v>4272.7512100000004</v>
      </c>
      <c r="J9" s="461">
        <v>395.63178974999983</v>
      </c>
      <c r="K9" s="463">
        <v>0.91836892867843134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-3.4000000000000002E-4</v>
      </c>
      <c r="D10" s="461">
        <v>-3.4000000000000002E-4</v>
      </c>
      <c r="E10" s="462">
        <v>0</v>
      </c>
      <c r="F10" s="460">
        <v>0</v>
      </c>
      <c r="G10" s="461">
        <v>0</v>
      </c>
      <c r="H10" s="461">
        <v>-2.0000000000000002E-5</v>
      </c>
      <c r="I10" s="461">
        <v>-2.0000000000000002E-5</v>
      </c>
      <c r="J10" s="461">
        <v>-2.0000000000000002E-5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-3.4000000000000002E-4</v>
      </c>
      <c r="D11" s="461">
        <v>-3.4000000000000002E-4</v>
      </c>
      <c r="E11" s="462">
        <v>0</v>
      </c>
      <c r="F11" s="460">
        <v>0</v>
      </c>
      <c r="G11" s="461">
        <v>0</v>
      </c>
      <c r="H11" s="461">
        <v>-2.0000000000000002E-5</v>
      </c>
      <c r="I11" s="461">
        <v>-2.0000000000000002E-5</v>
      </c>
      <c r="J11" s="461">
        <v>-2.0000000000000002E-5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39.999999000000003</v>
      </c>
      <c r="C12" s="461">
        <v>33.283650000000002</v>
      </c>
      <c r="D12" s="461">
        <v>-6.716349000000001</v>
      </c>
      <c r="E12" s="462">
        <v>0.83209127080228174</v>
      </c>
      <c r="F12" s="460">
        <v>40.000000200000002</v>
      </c>
      <c r="G12" s="461">
        <v>33.333333500000002</v>
      </c>
      <c r="H12" s="461">
        <v>2.66832</v>
      </c>
      <c r="I12" s="461">
        <v>27.738209999999999</v>
      </c>
      <c r="J12" s="461">
        <v>-5.5951235000000032</v>
      </c>
      <c r="K12" s="463">
        <v>0.69345524653272372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39.999999000000003</v>
      </c>
      <c r="C13" s="461">
        <v>33.283650000000002</v>
      </c>
      <c r="D13" s="461">
        <v>-6.716349000000001</v>
      </c>
      <c r="E13" s="462">
        <v>0.83209127080228174</v>
      </c>
      <c r="F13" s="460">
        <v>40.000000200000002</v>
      </c>
      <c r="G13" s="461">
        <v>33.333333500000002</v>
      </c>
      <c r="H13" s="461">
        <v>2.66832</v>
      </c>
      <c r="I13" s="461">
        <v>27.738209999999999</v>
      </c>
      <c r="J13" s="461">
        <v>-5.5951235000000032</v>
      </c>
      <c r="K13" s="463">
        <v>0.69345524653272372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3625</v>
      </c>
      <c r="C14" s="461">
        <v>3428.96479</v>
      </c>
      <c r="D14" s="461">
        <v>-196.03521000000001</v>
      </c>
      <c r="E14" s="462">
        <v>0.9459213213793104</v>
      </c>
      <c r="F14" s="460">
        <v>4500.0000003000005</v>
      </c>
      <c r="G14" s="461">
        <v>3750.0000002500001</v>
      </c>
      <c r="H14" s="461">
        <v>435.10165000000001</v>
      </c>
      <c r="I14" s="461">
        <v>4077.1232200000004</v>
      </c>
      <c r="J14" s="461">
        <v>327.12321975000032</v>
      </c>
      <c r="K14" s="463">
        <v>0.90602738216182044</v>
      </c>
      <c r="L14" s="150"/>
      <c r="M14" s="459" t="str">
        <f t="shared" si="0"/>
        <v>X</v>
      </c>
    </row>
    <row r="15" spans="1:13" ht="14.45" customHeight="1" x14ac:dyDescent="0.2">
      <c r="A15" s="464" t="s">
        <v>276</v>
      </c>
      <c r="B15" s="460">
        <v>3200.0000010000003</v>
      </c>
      <c r="C15" s="461">
        <v>3092.3704500000003</v>
      </c>
      <c r="D15" s="461">
        <v>-107.62955099999999</v>
      </c>
      <c r="E15" s="462">
        <v>0.96636576532301066</v>
      </c>
      <c r="F15" s="460">
        <v>4075</v>
      </c>
      <c r="G15" s="461">
        <v>3395.833333333333</v>
      </c>
      <c r="H15" s="461">
        <v>405.60290000000003</v>
      </c>
      <c r="I15" s="461">
        <v>3826.3718799999997</v>
      </c>
      <c r="J15" s="461">
        <v>430.53854666666666</v>
      </c>
      <c r="K15" s="463">
        <v>0.93898696441717788</v>
      </c>
      <c r="L15" s="150"/>
      <c r="M15" s="459" t="str">
        <f t="shared" si="0"/>
        <v/>
      </c>
    </row>
    <row r="16" spans="1:13" ht="14.45" customHeight="1" x14ac:dyDescent="0.2">
      <c r="A16" s="464" t="s">
        <v>277</v>
      </c>
      <c r="B16" s="460">
        <v>200</v>
      </c>
      <c r="C16" s="461">
        <v>213.06486999999998</v>
      </c>
      <c r="D16" s="461">
        <v>13.064869999999985</v>
      </c>
      <c r="E16" s="462">
        <v>1.06532435</v>
      </c>
      <c r="F16" s="460">
        <v>200.00000009999999</v>
      </c>
      <c r="G16" s="461">
        <v>166.66666674999999</v>
      </c>
      <c r="H16" s="461">
        <v>21.77843</v>
      </c>
      <c r="I16" s="461">
        <v>203.54335999999998</v>
      </c>
      <c r="J16" s="461">
        <v>36.876693249999988</v>
      </c>
      <c r="K16" s="463">
        <v>1.0177167994911416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9.999998999999999</v>
      </c>
      <c r="C17" s="461">
        <v>7.5468199999999994</v>
      </c>
      <c r="D17" s="461">
        <v>-2.4531789999999996</v>
      </c>
      <c r="E17" s="462">
        <v>0.75468207546820754</v>
      </c>
      <c r="F17" s="460">
        <v>10</v>
      </c>
      <c r="G17" s="461">
        <v>8.3333333333333339</v>
      </c>
      <c r="H17" s="461">
        <v>0.69589999999999996</v>
      </c>
      <c r="I17" s="461">
        <v>2.6665300000000003</v>
      </c>
      <c r="J17" s="461">
        <v>-5.6668033333333341</v>
      </c>
      <c r="K17" s="463">
        <v>0.26665300000000003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189.99999800000001</v>
      </c>
      <c r="C18" s="461">
        <v>97.367500000000007</v>
      </c>
      <c r="D18" s="461">
        <v>-92.632497999999998</v>
      </c>
      <c r="E18" s="462">
        <v>0.51246053171011086</v>
      </c>
      <c r="F18" s="460">
        <v>190</v>
      </c>
      <c r="G18" s="461">
        <v>158.33333333333334</v>
      </c>
      <c r="H18" s="461">
        <v>4.6076199999999998</v>
      </c>
      <c r="I18" s="461">
        <v>24.22063</v>
      </c>
      <c r="J18" s="461">
        <v>-134.11270333333334</v>
      </c>
      <c r="K18" s="463">
        <v>0.12747700000000001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5.0000039999999997</v>
      </c>
      <c r="C19" s="461">
        <v>3.5680000000000001</v>
      </c>
      <c r="D19" s="461">
        <v>-1.4320039999999996</v>
      </c>
      <c r="E19" s="462">
        <v>0.71359942912045671</v>
      </c>
      <c r="F19" s="460">
        <v>5.0000002000000006</v>
      </c>
      <c r="G19" s="461">
        <v>4.1666668333333341</v>
      </c>
      <c r="H19" s="461">
        <v>3.4000000000000002E-2</v>
      </c>
      <c r="I19" s="461">
        <v>2.7894000000000001</v>
      </c>
      <c r="J19" s="461">
        <v>-1.377266833333334</v>
      </c>
      <c r="K19" s="463">
        <v>0.5578799776848008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19.999997999999998</v>
      </c>
      <c r="C20" s="461">
        <v>15.04715</v>
      </c>
      <c r="D20" s="461">
        <v>-4.9528479999999977</v>
      </c>
      <c r="E20" s="462">
        <v>0.75235757523575764</v>
      </c>
      <c r="F20" s="460">
        <v>20</v>
      </c>
      <c r="G20" s="461">
        <v>16.666666666666668</v>
      </c>
      <c r="H20" s="461">
        <v>2.3828</v>
      </c>
      <c r="I20" s="461">
        <v>17.531419999999997</v>
      </c>
      <c r="J20" s="461">
        <v>0.86475333333332927</v>
      </c>
      <c r="K20" s="463">
        <v>0.87657099999999988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103.810468</v>
      </c>
      <c r="C21" s="461">
        <v>80.784909999999996</v>
      </c>
      <c r="D21" s="461">
        <v>-23.025558000000004</v>
      </c>
      <c r="E21" s="462">
        <v>0.77819618345232777</v>
      </c>
      <c r="F21" s="460">
        <v>104.834266</v>
      </c>
      <c r="G21" s="461">
        <v>87.361888333333326</v>
      </c>
      <c r="H21" s="461">
        <v>10.814920000000001</v>
      </c>
      <c r="I21" s="461">
        <v>99.444009999999992</v>
      </c>
      <c r="J21" s="461">
        <v>12.082121666666666</v>
      </c>
      <c r="K21" s="463">
        <v>0.94858307111150086</v>
      </c>
      <c r="L21" s="150"/>
      <c r="M21" s="459" t="str">
        <f t="shared" si="0"/>
        <v>X</v>
      </c>
    </row>
    <row r="22" spans="1:13" ht="14.45" customHeight="1" x14ac:dyDescent="0.2">
      <c r="A22" s="464" t="s">
        <v>283</v>
      </c>
      <c r="B22" s="460">
        <v>0</v>
      </c>
      <c r="C22" s="461">
        <v>-23.81766</v>
      </c>
      <c r="D22" s="461">
        <v>-23.81766</v>
      </c>
      <c r="E22" s="462">
        <v>0</v>
      </c>
      <c r="F22" s="460">
        <v>0</v>
      </c>
      <c r="G22" s="461">
        <v>0</v>
      </c>
      <c r="H22" s="461">
        <v>1.21</v>
      </c>
      <c r="I22" s="461">
        <v>3.02318</v>
      </c>
      <c r="J22" s="461">
        <v>3.02318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7</v>
      </c>
      <c r="C23" s="461">
        <v>6.75495</v>
      </c>
      <c r="D23" s="461">
        <v>-0.24504999999999999</v>
      </c>
      <c r="E23" s="462">
        <v>0.9649928571428571</v>
      </c>
      <c r="F23" s="460">
        <v>6.9999998999999997</v>
      </c>
      <c r="G23" s="461">
        <v>5.8333332499999999</v>
      </c>
      <c r="H23" s="461">
        <v>0.47981999999999997</v>
      </c>
      <c r="I23" s="461">
        <v>4.9385300000000001</v>
      </c>
      <c r="J23" s="461">
        <v>-0.89480324999999983</v>
      </c>
      <c r="K23" s="463">
        <v>0.70550429579291851</v>
      </c>
      <c r="L23" s="150"/>
      <c r="M23" s="459" t="str">
        <f t="shared" si="0"/>
        <v/>
      </c>
    </row>
    <row r="24" spans="1:13" ht="14.45" customHeight="1" x14ac:dyDescent="0.2">
      <c r="A24" s="464" t="s">
        <v>285</v>
      </c>
      <c r="B24" s="460">
        <v>15</v>
      </c>
      <c r="C24" s="461">
        <v>13.062860000000001</v>
      </c>
      <c r="D24" s="461">
        <v>-1.9371399999999994</v>
      </c>
      <c r="E24" s="462">
        <v>0.87085733333333337</v>
      </c>
      <c r="F24" s="460">
        <v>12.000000099999999</v>
      </c>
      <c r="G24" s="461">
        <v>10.000000083333333</v>
      </c>
      <c r="H24" s="461">
        <v>1.1125399999999999</v>
      </c>
      <c r="I24" s="461">
        <v>11.272690000000001</v>
      </c>
      <c r="J24" s="461">
        <v>1.2726899166666676</v>
      </c>
      <c r="K24" s="463">
        <v>0.93939082550507658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32.999997999999998</v>
      </c>
      <c r="C25" s="461">
        <v>36.038519999999998</v>
      </c>
      <c r="D25" s="461">
        <v>3.0385220000000004</v>
      </c>
      <c r="E25" s="462">
        <v>1.0920764298228141</v>
      </c>
      <c r="F25" s="460">
        <v>36.999999900000006</v>
      </c>
      <c r="G25" s="461">
        <v>30.833333250000003</v>
      </c>
      <c r="H25" s="461">
        <v>4.3201899999999993</v>
      </c>
      <c r="I25" s="461">
        <v>31.71116</v>
      </c>
      <c r="J25" s="461">
        <v>0.87782674999999699</v>
      </c>
      <c r="K25" s="463">
        <v>0.85705838069475226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0.36616300000000002</v>
      </c>
      <c r="C26" s="461">
        <v>1.9610000000000001</v>
      </c>
      <c r="D26" s="461">
        <v>1.5948370000000001</v>
      </c>
      <c r="E26" s="462">
        <v>5.3555383804480519</v>
      </c>
      <c r="F26" s="460">
        <v>1.7553337</v>
      </c>
      <c r="G26" s="461">
        <v>1.4627780833333335</v>
      </c>
      <c r="H26" s="461">
        <v>0</v>
      </c>
      <c r="I26" s="461">
        <v>1.373</v>
      </c>
      <c r="J26" s="461">
        <v>-8.977808333333348E-2</v>
      </c>
      <c r="K26" s="463">
        <v>0.78218745529696143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0</v>
      </c>
      <c r="C27" s="461">
        <v>0.86648000000000003</v>
      </c>
      <c r="D27" s="461">
        <v>0.86648000000000003</v>
      </c>
      <c r="E27" s="462">
        <v>0</v>
      </c>
      <c r="F27" s="460">
        <v>0</v>
      </c>
      <c r="G27" s="461">
        <v>0</v>
      </c>
      <c r="H27" s="461">
        <v>0</v>
      </c>
      <c r="I27" s="461">
        <v>0.70422000000000007</v>
      </c>
      <c r="J27" s="461">
        <v>0.70422000000000007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5.9900000000000002E-2</v>
      </c>
      <c r="D28" s="461">
        <v>5.9900000000000002E-2</v>
      </c>
      <c r="E28" s="462">
        <v>0</v>
      </c>
      <c r="F28" s="460">
        <v>0</v>
      </c>
      <c r="G28" s="461">
        <v>0</v>
      </c>
      <c r="H28" s="461">
        <v>0</v>
      </c>
      <c r="I28" s="461">
        <v>0</v>
      </c>
      <c r="J28" s="461">
        <v>0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2</v>
      </c>
      <c r="C29" s="461">
        <v>0.47239999999999999</v>
      </c>
      <c r="D29" s="461">
        <v>-1.5276000000000001</v>
      </c>
      <c r="E29" s="462">
        <v>0.23619999999999999</v>
      </c>
      <c r="F29" s="460">
        <v>2</v>
      </c>
      <c r="G29" s="461">
        <v>1.6666666666666665</v>
      </c>
      <c r="H29" s="461">
        <v>0</v>
      </c>
      <c r="I29" s="461">
        <v>0.87120000000000009</v>
      </c>
      <c r="J29" s="461">
        <v>-0.79546666666666643</v>
      </c>
      <c r="K29" s="463">
        <v>0.43560000000000004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21.444307000000002</v>
      </c>
      <c r="C30" s="461">
        <v>19.293419999999998</v>
      </c>
      <c r="D30" s="461">
        <v>-2.1508870000000044</v>
      </c>
      <c r="E30" s="462">
        <v>0.89969892708586929</v>
      </c>
      <c r="F30" s="460">
        <v>18.0973556</v>
      </c>
      <c r="G30" s="461">
        <v>15.081129666666666</v>
      </c>
      <c r="H30" s="461">
        <v>2.0929000000000002</v>
      </c>
      <c r="I30" s="461">
        <v>18.76914</v>
      </c>
      <c r="J30" s="461">
        <v>3.6880103333333345</v>
      </c>
      <c r="K30" s="463">
        <v>1.0371205835177377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25</v>
      </c>
      <c r="C31" s="461">
        <v>20.93844</v>
      </c>
      <c r="D31" s="461">
        <v>-4.0615600000000001</v>
      </c>
      <c r="E31" s="462">
        <v>0.83753759999999999</v>
      </c>
      <c r="F31" s="460">
        <v>22.000000100000001</v>
      </c>
      <c r="G31" s="461">
        <v>18.333333416666669</v>
      </c>
      <c r="H31" s="461">
        <v>1.5994699999999999</v>
      </c>
      <c r="I31" s="461">
        <v>15.06889</v>
      </c>
      <c r="J31" s="461">
        <v>-3.2644434166666692</v>
      </c>
      <c r="K31" s="463">
        <v>0.68494954234113836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5.1546000000000003</v>
      </c>
      <c r="D32" s="461">
        <v>5.1546000000000003</v>
      </c>
      <c r="E32" s="462">
        <v>0</v>
      </c>
      <c r="F32" s="460">
        <v>4.9815766999999997</v>
      </c>
      <c r="G32" s="461">
        <v>4.1513139166666662</v>
      </c>
      <c r="H32" s="461">
        <v>0</v>
      </c>
      <c r="I32" s="461">
        <v>11.712</v>
      </c>
      <c r="J32" s="461">
        <v>7.5606860833333336</v>
      </c>
      <c r="K32" s="463">
        <v>2.351062867304643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11.48624</v>
      </c>
      <c r="C33" s="461">
        <v>10.221729999999999</v>
      </c>
      <c r="D33" s="461">
        <v>-1.2645100000000014</v>
      </c>
      <c r="E33" s="462">
        <v>0.88991088467592516</v>
      </c>
      <c r="F33" s="460">
        <v>3.7090378999999998</v>
      </c>
      <c r="G33" s="461">
        <v>3.0908649166666664</v>
      </c>
      <c r="H33" s="461">
        <v>0</v>
      </c>
      <c r="I33" s="461">
        <v>2.2354600000000002</v>
      </c>
      <c r="J33" s="461">
        <v>-0.85540491666666618</v>
      </c>
      <c r="K33" s="463">
        <v>0.60270616269518318</v>
      </c>
      <c r="L33" s="150"/>
      <c r="M33" s="459" t="str">
        <f t="shared" si="0"/>
        <v>X</v>
      </c>
    </row>
    <row r="34" spans="1:13" ht="14.45" customHeight="1" x14ac:dyDescent="0.2">
      <c r="A34" s="464" t="s">
        <v>295</v>
      </c>
      <c r="B34" s="460">
        <v>2.4650639999999999</v>
      </c>
      <c r="C34" s="461">
        <v>7.8495100000000004</v>
      </c>
      <c r="D34" s="461">
        <v>5.3844460000000005</v>
      </c>
      <c r="E34" s="462">
        <v>3.1843027199293816</v>
      </c>
      <c r="F34" s="460">
        <v>0.70903779999999994</v>
      </c>
      <c r="G34" s="461">
        <v>0.59086483333333328</v>
      </c>
      <c r="H34" s="461">
        <v>0</v>
      </c>
      <c r="I34" s="461">
        <v>0</v>
      </c>
      <c r="J34" s="461">
        <v>-0.59086483333333328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0</v>
      </c>
      <c r="C35" s="461">
        <v>0</v>
      </c>
      <c r="D35" s="461">
        <v>0</v>
      </c>
      <c r="E35" s="462">
        <v>0</v>
      </c>
      <c r="F35" s="460">
        <v>0</v>
      </c>
      <c r="G35" s="461">
        <v>0</v>
      </c>
      <c r="H35" s="461">
        <v>0</v>
      </c>
      <c r="I35" s="461">
        <v>1.4847000000000001</v>
      </c>
      <c r="J35" s="461">
        <v>1.4847000000000001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3.269361</v>
      </c>
      <c r="C36" s="461">
        <v>2.37222</v>
      </c>
      <c r="D36" s="461">
        <v>-0.89714099999999997</v>
      </c>
      <c r="E36" s="462">
        <v>0.72559133115003205</v>
      </c>
      <c r="F36" s="460">
        <v>3.0000001000000003</v>
      </c>
      <c r="G36" s="461">
        <v>2.5000000833333336</v>
      </c>
      <c r="H36" s="461">
        <v>0</v>
      </c>
      <c r="I36" s="461">
        <v>0.75075999999999998</v>
      </c>
      <c r="J36" s="461">
        <v>-1.7492400833333335</v>
      </c>
      <c r="K36" s="463">
        <v>0.25025332499155578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5.7518149999999997</v>
      </c>
      <c r="C37" s="461">
        <v>0</v>
      </c>
      <c r="D37" s="461">
        <v>-5.7518149999999997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3.999997</v>
      </c>
      <c r="C38" s="461">
        <v>7.9735899999999997</v>
      </c>
      <c r="D38" s="461">
        <v>3.9735929999999997</v>
      </c>
      <c r="E38" s="462">
        <v>1.9933989950492461</v>
      </c>
      <c r="F38" s="460">
        <v>3.9999998999999997</v>
      </c>
      <c r="G38" s="461">
        <v>3.3333332499999995</v>
      </c>
      <c r="H38" s="461">
        <v>6.4815200000000006</v>
      </c>
      <c r="I38" s="461">
        <v>66.210329999999999</v>
      </c>
      <c r="J38" s="461">
        <v>62.876996749999996</v>
      </c>
      <c r="K38" s="463">
        <v>16.552582913814575</v>
      </c>
      <c r="L38" s="150"/>
      <c r="M38" s="459" t="str">
        <f t="shared" si="0"/>
        <v>X</v>
      </c>
    </row>
    <row r="39" spans="1:13" ht="14.45" customHeight="1" x14ac:dyDescent="0.2">
      <c r="A39" s="464" t="s">
        <v>300</v>
      </c>
      <c r="B39" s="460">
        <v>0</v>
      </c>
      <c r="C39" s="461">
        <v>3.6832600000000002</v>
      </c>
      <c r="D39" s="461">
        <v>3.6832600000000002</v>
      </c>
      <c r="E39" s="462">
        <v>0</v>
      </c>
      <c r="F39" s="460">
        <v>0</v>
      </c>
      <c r="G39" s="461">
        <v>0</v>
      </c>
      <c r="H39" s="461">
        <v>0.30249999999999999</v>
      </c>
      <c r="I39" s="461">
        <v>2.0442200000000001</v>
      </c>
      <c r="J39" s="461">
        <v>2.0442200000000001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5.84903</v>
      </c>
      <c r="I40" s="461">
        <v>14.18136</v>
      </c>
      <c r="J40" s="461">
        <v>14.18136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0.999996</v>
      </c>
      <c r="C41" s="461">
        <v>1.2913399999999999</v>
      </c>
      <c r="D41" s="461">
        <v>0.29134399999999994</v>
      </c>
      <c r="E41" s="462">
        <v>1.2913451653806614</v>
      </c>
      <c r="F41" s="460">
        <v>1</v>
      </c>
      <c r="G41" s="461">
        <v>0.83333333333333326</v>
      </c>
      <c r="H41" s="461">
        <v>0</v>
      </c>
      <c r="I41" s="461">
        <v>0.38419999999999999</v>
      </c>
      <c r="J41" s="461">
        <v>-0.44913333333333327</v>
      </c>
      <c r="K41" s="463">
        <v>0.38419999999999999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3.0000010000000001</v>
      </c>
      <c r="C42" s="461">
        <v>2.9989899999999996</v>
      </c>
      <c r="D42" s="461">
        <v>-1.0110000000005392E-3</v>
      </c>
      <c r="E42" s="462">
        <v>0.99966300011233311</v>
      </c>
      <c r="F42" s="460">
        <v>2.9999998999999997</v>
      </c>
      <c r="G42" s="461">
        <v>2.4999999166666664</v>
      </c>
      <c r="H42" s="461">
        <v>0.32999000000000001</v>
      </c>
      <c r="I42" s="461">
        <v>2.2599099999999996</v>
      </c>
      <c r="J42" s="461">
        <v>-0.24008991666666679</v>
      </c>
      <c r="K42" s="463">
        <v>0.7533033584434452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0</v>
      </c>
      <c r="I43" s="461">
        <v>0.31866</v>
      </c>
      <c r="J43" s="461">
        <v>0.31866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42.906599999999997</v>
      </c>
      <c r="J44" s="461">
        <v>42.906599999999997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4.11538</v>
      </c>
      <c r="J45" s="461">
        <v>4.11538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187.752206</v>
      </c>
      <c r="C46" s="461">
        <v>188.44200000000001</v>
      </c>
      <c r="D46" s="461">
        <v>0.68979400000000624</v>
      </c>
      <c r="E46" s="462">
        <v>1.0036739594953148</v>
      </c>
      <c r="F46" s="460">
        <v>184.74593489999998</v>
      </c>
      <c r="G46" s="461">
        <v>153.95494574999998</v>
      </c>
      <c r="H46" s="461">
        <v>15.265000000000001</v>
      </c>
      <c r="I46" s="461">
        <v>143.78399999999999</v>
      </c>
      <c r="J46" s="461">
        <v>-10.170945749999987</v>
      </c>
      <c r="K46" s="463">
        <v>0.77827964159443064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187.752206</v>
      </c>
      <c r="C47" s="461">
        <v>188.44200000000001</v>
      </c>
      <c r="D47" s="461">
        <v>0.68979400000000624</v>
      </c>
      <c r="E47" s="462">
        <v>1.0036739594953148</v>
      </c>
      <c r="F47" s="460">
        <v>184.74593489999998</v>
      </c>
      <c r="G47" s="461">
        <v>153.95494574999998</v>
      </c>
      <c r="H47" s="461">
        <v>15.265000000000001</v>
      </c>
      <c r="I47" s="461">
        <v>143.78399999999999</v>
      </c>
      <c r="J47" s="461">
        <v>-10.170945749999987</v>
      </c>
      <c r="K47" s="463">
        <v>0.77827964159443064</v>
      </c>
      <c r="L47" s="150"/>
      <c r="M47" s="459" t="str">
        <f t="shared" si="0"/>
        <v>X</v>
      </c>
    </row>
    <row r="48" spans="1:13" ht="14.45" customHeight="1" x14ac:dyDescent="0.2">
      <c r="A48" s="464" t="s">
        <v>309</v>
      </c>
      <c r="B48" s="460">
        <v>77.203828999999999</v>
      </c>
      <c r="C48" s="461">
        <v>82.11</v>
      </c>
      <c r="D48" s="461">
        <v>4.9061710000000005</v>
      </c>
      <c r="E48" s="462">
        <v>1.063548285927632</v>
      </c>
      <c r="F48" s="460">
        <v>74.717999899999995</v>
      </c>
      <c r="G48" s="461">
        <v>62.264999916666667</v>
      </c>
      <c r="H48" s="461">
        <v>6.0430000000000001</v>
      </c>
      <c r="I48" s="461">
        <v>60.295999999999999</v>
      </c>
      <c r="J48" s="461">
        <v>-1.9689999166666681</v>
      </c>
      <c r="K48" s="463">
        <v>0.80698091598675148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27.096837999999998</v>
      </c>
      <c r="C49" s="461">
        <v>25.986000000000001</v>
      </c>
      <c r="D49" s="461">
        <v>-1.1108379999999975</v>
      </c>
      <c r="E49" s="462">
        <v>0.95900488462897415</v>
      </c>
      <c r="F49" s="460">
        <v>28.295901300000001</v>
      </c>
      <c r="G49" s="461">
        <v>23.57991775</v>
      </c>
      <c r="H49" s="461">
        <v>2.2050000000000001</v>
      </c>
      <c r="I49" s="461">
        <v>21.547000000000001</v>
      </c>
      <c r="J49" s="461">
        <v>-2.0329177499999993</v>
      </c>
      <c r="K49" s="463">
        <v>0.761488378530639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83.451539000000011</v>
      </c>
      <c r="C50" s="461">
        <v>80.346000000000004</v>
      </c>
      <c r="D50" s="461">
        <v>-3.1055390000000074</v>
      </c>
      <c r="E50" s="462">
        <v>0.96278631841648832</v>
      </c>
      <c r="F50" s="460">
        <v>81.732033700000002</v>
      </c>
      <c r="G50" s="461">
        <v>68.110028083333333</v>
      </c>
      <c r="H50" s="461">
        <v>7.0170000000000003</v>
      </c>
      <c r="I50" s="461">
        <v>61.941000000000003</v>
      </c>
      <c r="J50" s="461">
        <v>-6.1690280833333304</v>
      </c>
      <c r="K50" s="463">
        <v>0.75785462805631865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1734.8668799999998</v>
      </c>
      <c r="C51" s="461">
        <v>1471.8824299999999</v>
      </c>
      <c r="D51" s="461">
        <v>-262.98444999999992</v>
      </c>
      <c r="E51" s="462">
        <v>0.84841231737618972</v>
      </c>
      <c r="F51" s="460">
        <v>1343.0908715999999</v>
      </c>
      <c r="G51" s="461">
        <v>1119.242393</v>
      </c>
      <c r="H51" s="461">
        <v>179.08133999999998</v>
      </c>
      <c r="I51" s="461">
        <v>1192.1621299999999</v>
      </c>
      <c r="J51" s="461">
        <v>72.919736999999941</v>
      </c>
      <c r="K51" s="463">
        <v>0.88762581535514329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437.422483</v>
      </c>
      <c r="C52" s="461">
        <v>262.70245</v>
      </c>
      <c r="D52" s="461">
        <v>-174.720033</v>
      </c>
      <c r="E52" s="462">
        <v>0.60056915272917055</v>
      </c>
      <c r="F52" s="460">
        <v>192.42510289999998</v>
      </c>
      <c r="G52" s="461">
        <v>160.35425241666667</v>
      </c>
      <c r="H52" s="461">
        <v>73.336389999999994</v>
      </c>
      <c r="I52" s="461">
        <v>201.00246999999999</v>
      </c>
      <c r="J52" s="461">
        <v>40.64821758333332</v>
      </c>
      <c r="K52" s="463">
        <v>1.0445750942612593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437.422483</v>
      </c>
      <c r="C53" s="461">
        <v>262.70245</v>
      </c>
      <c r="D53" s="461">
        <v>-174.720033</v>
      </c>
      <c r="E53" s="462">
        <v>0.60056915272917055</v>
      </c>
      <c r="F53" s="460">
        <v>192.42510289999998</v>
      </c>
      <c r="G53" s="461">
        <v>160.35425241666667</v>
      </c>
      <c r="H53" s="461">
        <v>73.336389999999994</v>
      </c>
      <c r="I53" s="461">
        <v>201.00246999999999</v>
      </c>
      <c r="J53" s="461">
        <v>40.64821758333332</v>
      </c>
      <c r="K53" s="463">
        <v>1.0445750942612593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285.34893399999999</v>
      </c>
      <c r="C54" s="461">
        <v>90.626580000000004</v>
      </c>
      <c r="D54" s="461">
        <v>-194.722354</v>
      </c>
      <c r="E54" s="462">
        <v>0.31759915388364479</v>
      </c>
      <c r="F54" s="460">
        <v>92.780836699999995</v>
      </c>
      <c r="G54" s="461">
        <v>77.317363916666665</v>
      </c>
      <c r="H54" s="461">
        <v>0</v>
      </c>
      <c r="I54" s="461">
        <v>101.5432</v>
      </c>
      <c r="J54" s="461">
        <v>24.225836083333334</v>
      </c>
      <c r="K54" s="463">
        <v>1.0944415205947373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0.24384299999999998</v>
      </c>
      <c r="C55" s="461">
        <v>15.589</v>
      </c>
      <c r="D55" s="461">
        <v>15.345157</v>
      </c>
      <c r="E55" s="462">
        <v>63.930479857941386</v>
      </c>
      <c r="F55" s="460">
        <v>0.66547509999999999</v>
      </c>
      <c r="G55" s="461">
        <v>0.5545625833333333</v>
      </c>
      <c r="H55" s="461">
        <v>0</v>
      </c>
      <c r="I55" s="461">
        <v>0</v>
      </c>
      <c r="J55" s="461">
        <v>-0.5545625833333333</v>
      </c>
      <c r="K55" s="463">
        <v>0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112.696298</v>
      </c>
      <c r="C56" s="461">
        <v>67.954149999999998</v>
      </c>
      <c r="D56" s="461">
        <v>-44.742148</v>
      </c>
      <c r="E56" s="462">
        <v>0.60298475820385866</v>
      </c>
      <c r="F56" s="460">
        <v>38</v>
      </c>
      <c r="G56" s="461">
        <v>31.666666666666664</v>
      </c>
      <c r="H56" s="461">
        <v>68.503960000000006</v>
      </c>
      <c r="I56" s="461">
        <v>68.503960000000006</v>
      </c>
      <c r="J56" s="461">
        <v>36.837293333333342</v>
      </c>
      <c r="K56" s="463">
        <v>1.8027357894736844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31.352057000000002</v>
      </c>
      <c r="C57" s="461">
        <v>34.76032</v>
      </c>
      <c r="D57" s="461">
        <v>3.408262999999998</v>
      </c>
      <c r="E57" s="462">
        <v>1.1087093902642495</v>
      </c>
      <c r="F57" s="460">
        <v>30.978791099999999</v>
      </c>
      <c r="G57" s="461">
        <v>25.81565925</v>
      </c>
      <c r="H57" s="461">
        <v>4.46943</v>
      </c>
      <c r="I57" s="461">
        <v>21.072089999999999</v>
      </c>
      <c r="J57" s="461">
        <v>-4.7435692500000002</v>
      </c>
      <c r="K57" s="463">
        <v>0.68021021001042226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2.9798710000000002</v>
      </c>
      <c r="C58" s="461">
        <v>0</v>
      </c>
      <c r="D58" s="461">
        <v>-2.9798710000000002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3.625607</v>
      </c>
      <c r="C59" s="461">
        <v>53.772400000000005</v>
      </c>
      <c r="D59" s="461">
        <v>50.146793000000002</v>
      </c>
      <c r="E59" s="462">
        <v>14.831282044634182</v>
      </c>
      <c r="F59" s="460">
        <v>30</v>
      </c>
      <c r="G59" s="461">
        <v>25</v>
      </c>
      <c r="H59" s="461">
        <v>0.36299999999999999</v>
      </c>
      <c r="I59" s="461">
        <v>8.8112199999999987</v>
      </c>
      <c r="J59" s="461">
        <v>-16.188780000000001</v>
      </c>
      <c r="K59" s="463">
        <v>0.29370733333333326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1.1758729999999999</v>
      </c>
      <c r="C60" s="461">
        <v>0</v>
      </c>
      <c r="D60" s="461">
        <v>-1.1758729999999999</v>
      </c>
      <c r="E60" s="462">
        <v>0</v>
      </c>
      <c r="F60" s="460">
        <v>0</v>
      </c>
      <c r="G60" s="461">
        <v>0</v>
      </c>
      <c r="H60" s="461">
        <v>0</v>
      </c>
      <c r="I60" s="461">
        <v>1.0720000000000001</v>
      </c>
      <c r="J60" s="461">
        <v>1.0720000000000001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151.14699999999999</v>
      </c>
      <c r="D61" s="461">
        <v>151.14699999999999</v>
      </c>
      <c r="E61" s="462">
        <v>0</v>
      </c>
      <c r="F61" s="460">
        <v>0</v>
      </c>
      <c r="G61" s="461">
        <v>0</v>
      </c>
      <c r="H61" s="461">
        <v>6.867</v>
      </c>
      <c r="I61" s="461">
        <v>55.664999999999999</v>
      </c>
      <c r="J61" s="461">
        <v>55.664999999999999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121.133</v>
      </c>
      <c r="D62" s="461">
        <v>121.133</v>
      </c>
      <c r="E62" s="462">
        <v>0</v>
      </c>
      <c r="F62" s="460">
        <v>0</v>
      </c>
      <c r="G62" s="461">
        <v>0</v>
      </c>
      <c r="H62" s="461">
        <v>6.867</v>
      </c>
      <c r="I62" s="461">
        <v>55.664999999999999</v>
      </c>
      <c r="J62" s="461">
        <v>55.664999999999999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324</v>
      </c>
      <c r="B63" s="460">
        <v>0</v>
      </c>
      <c r="C63" s="461">
        <v>114.49299999999999</v>
      </c>
      <c r="D63" s="461">
        <v>114.49299999999999</v>
      </c>
      <c r="E63" s="462">
        <v>0</v>
      </c>
      <c r="F63" s="460">
        <v>0</v>
      </c>
      <c r="G63" s="461">
        <v>0</v>
      </c>
      <c r="H63" s="461">
        <v>6.2670000000000003</v>
      </c>
      <c r="I63" s="461">
        <v>39.292999999999999</v>
      </c>
      <c r="J63" s="461">
        <v>39.292999999999999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6.64</v>
      </c>
      <c r="D64" s="461">
        <v>6.64</v>
      </c>
      <c r="E64" s="462">
        <v>0</v>
      </c>
      <c r="F64" s="460">
        <v>0</v>
      </c>
      <c r="G64" s="461">
        <v>0</v>
      </c>
      <c r="H64" s="461">
        <v>0.6</v>
      </c>
      <c r="I64" s="461">
        <v>16.372</v>
      </c>
      <c r="J64" s="461">
        <v>16.372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30.013999999999999</v>
      </c>
      <c r="D65" s="461">
        <v>30.013999999999999</v>
      </c>
      <c r="E65" s="462">
        <v>0</v>
      </c>
      <c r="F65" s="460">
        <v>0</v>
      </c>
      <c r="G65" s="461">
        <v>0</v>
      </c>
      <c r="H65" s="461">
        <v>0</v>
      </c>
      <c r="I65" s="461">
        <v>0</v>
      </c>
      <c r="J65" s="461">
        <v>0</v>
      </c>
      <c r="K65" s="463">
        <v>0</v>
      </c>
      <c r="L65" s="150"/>
      <c r="M65" s="459" t="str">
        <f t="shared" si="0"/>
        <v>X</v>
      </c>
    </row>
    <row r="66" spans="1:13" ht="14.45" customHeight="1" x14ac:dyDescent="0.2">
      <c r="A66" s="464" t="s">
        <v>327</v>
      </c>
      <c r="B66" s="460">
        <v>0</v>
      </c>
      <c r="C66" s="461">
        <v>30.013999999999999</v>
      </c>
      <c r="D66" s="461">
        <v>30.013999999999999</v>
      </c>
      <c r="E66" s="462">
        <v>0</v>
      </c>
      <c r="F66" s="460">
        <v>0</v>
      </c>
      <c r="G66" s="461">
        <v>0</v>
      </c>
      <c r="H66" s="461">
        <v>0</v>
      </c>
      <c r="I66" s="461">
        <v>0</v>
      </c>
      <c r="J66" s="461">
        <v>0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1297.4443970000002</v>
      </c>
      <c r="C67" s="461">
        <v>1058.03298</v>
      </c>
      <c r="D67" s="461">
        <v>-239.41141700000026</v>
      </c>
      <c r="E67" s="462">
        <v>0.81547462260920289</v>
      </c>
      <c r="F67" s="460">
        <v>1150.6657686999999</v>
      </c>
      <c r="G67" s="461">
        <v>958.88814058333321</v>
      </c>
      <c r="H67" s="461">
        <v>98.877949999999998</v>
      </c>
      <c r="I67" s="461">
        <v>935.49466000000007</v>
      </c>
      <c r="J67" s="461">
        <v>-23.393480583333144</v>
      </c>
      <c r="K67" s="463">
        <v>0.81300294616125057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51.626109</v>
      </c>
      <c r="C68" s="461">
        <v>55.706780000000002</v>
      </c>
      <c r="D68" s="461">
        <v>4.0806710000000024</v>
      </c>
      <c r="E68" s="462">
        <v>1.0790427765919761</v>
      </c>
      <c r="F68" s="460">
        <v>57.365897599999997</v>
      </c>
      <c r="G68" s="461">
        <v>47.804914666666669</v>
      </c>
      <c r="H68" s="461">
        <v>3.6299099999999997</v>
      </c>
      <c r="I68" s="461">
        <v>42.783059999999999</v>
      </c>
      <c r="J68" s="461">
        <v>-5.0218546666666697</v>
      </c>
      <c r="K68" s="463">
        <v>0.74579256648814296</v>
      </c>
      <c r="L68" s="150"/>
      <c r="M68" s="459" t="str">
        <f t="shared" si="0"/>
        <v>X</v>
      </c>
    </row>
    <row r="69" spans="1:13" ht="14.45" customHeight="1" x14ac:dyDescent="0.2">
      <c r="A69" s="464" t="s">
        <v>330</v>
      </c>
      <c r="B69" s="460">
        <v>40.058546999999997</v>
      </c>
      <c r="C69" s="461">
        <v>42.783300000000004</v>
      </c>
      <c r="D69" s="461">
        <v>2.7247530000000069</v>
      </c>
      <c r="E69" s="462">
        <v>1.068019266899521</v>
      </c>
      <c r="F69" s="460">
        <v>43.368222699999997</v>
      </c>
      <c r="G69" s="461">
        <v>36.140185583333334</v>
      </c>
      <c r="H69" s="461">
        <v>4.0484999999999998</v>
      </c>
      <c r="I69" s="461">
        <v>32.832800000000006</v>
      </c>
      <c r="J69" s="461">
        <v>-3.3073855833333283</v>
      </c>
      <c r="K69" s="463">
        <v>0.75707045287793195</v>
      </c>
      <c r="L69" s="150"/>
      <c r="M69" s="459" t="str">
        <f t="shared" si="0"/>
        <v/>
      </c>
    </row>
    <row r="70" spans="1:13" ht="14.45" customHeight="1" x14ac:dyDescent="0.2">
      <c r="A70" s="464" t="s">
        <v>331</v>
      </c>
      <c r="B70" s="460">
        <v>11.567562000000001</v>
      </c>
      <c r="C70" s="461">
        <v>12.92348</v>
      </c>
      <c r="D70" s="461">
        <v>1.3559179999999991</v>
      </c>
      <c r="E70" s="462">
        <v>1.1172172666980302</v>
      </c>
      <c r="F70" s="460">
        <v>13.9976749</v>
      </c>
      <c r="G70" s="461">
        <v>11.664729083333334</v>
      </c>
      <c r="H70" s="461">
        <v>-0.41858999999999996</v>
      </c>
      <c r="I70" s="461">
        <v>9.9502600000000001</v>
      </c>
      <c r="J70" s="461">
        <v>-1.7144690833333343</v>
      </c>
      <c r="K70" s="463">
        <v>0.71085091424719404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21.843737000000001</v>
      </c>
      <c r="C71" s="461">
        <v>21.138999999999999</v>
      </c>
      <c r="D71" s="461">
        <v>-0.7047370000000015</v>
      </c>
      <c r="E71" s="462">
        <v>0.9677373427449707</v>
      </c>
      <c r="F71" s="460">
        <v>22.2229493</v>
      </c>
      <c r="G71" s="461">
        <v>18.519124416666667</v>
      </c>
      <c r="H71" s="461">
        <v>0.67500000000000004</v>
      </c>
      <c r="I71" s="461">
        <v>21.7575</v>
      </c>
      <c r="J71" s="461">
        <v>3.2383755833333332</v>
      </c>
      <c r="K71" s="463">
        <v>0.97905546677371036</v>
      </c>
      <c r="L71" s="150"/>
      <c r="M71" s="459" t="str">
        <f t="shared" si="1"/>
        <v>X</v>
      </c>
    </row>
    <row r="72" spans="1:13" ht="14.45" customHeight="1" x14ac:dyDescent="0.2">
      <c r="A72" s="464" t="s">
        <v>333</v>
      </c>
      <c r="B72" s="460">
        <v>3</v>
      </c>
      <c r="C72" s="461">
        <v>2.7</v>
      </c>
      <c r="D72" s="461">
        <v>-0.29999999999999982</v>
      </c>
      <c r="E72" s="462">
        <v>0.9</v>
      </c>
      <c r="F72" s="460">
        <v>2.7</v>
      </c>
      <c r="G72" s="461">
        <v>2.25</v>
      </c>
      <c r="H72" s="461">
        <v>0.67500000000000004</v>
      </c>
      <c r="I72" s="461">
        <v>2.7</v>
      </c>
      <c r="J72" s="461">
        <v>0.45000000000000018</v>
      </c>
      <c r="K72" s="463">
        <v>1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18.843737000000001</v>
      </c>
      <c r="C73" s="461">
        <v>18.439</v>
      </c>
      <c r="D73" s="461">
        <v>-0.40473700000000079</v>
      </c>
      <c r="E73" s="462">
        <v>0.97852140475108518</v>
      </c>
      <c r="F73" s="460">
        <v>19.522949300000001</v>
      </c>
      <c r="G73" s="461">
        <v>16.269124416666667</v>
      </c>
      <c r="H73" s="461">
        <v>0</v>
      </c>
      <c r="I73" s="461">
        <v>19.057500000000001</v>
      </c>
      <c r="J73" s="461">
        <v>2.7883755833333339</v>
      </c>
      <c r="K73" s="463">
        <v>0.976158863456148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282.03396399999997</v>
      </c>
      <c r="C74" s="461">
        <v>289.46156000000002</v>
      </c>
      <c r="D74" s="461">
        <v>7.4275960000000509</v>
      </c>
      <c r="E74" s="462">
        <v>1.0263358210289881</v>
      </c>
      <c r="F74" s="460">
        <v>318.0081386</v>
      </c>
      <c r="G74" s="461">
        <v>265.00678216666665</v>
      </c>
      <c r="H74" s="461">
        <v>32.521720000000002</v>
      </c>
      <c r="I74" s="461">
        <v>308.75963999999999</v>
      </c>
      <c r="J74" s="461">
        <v>43.752857833333337</v>
      </c>
      <c r="K74" s="463">
        <v>0.97091741538214837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247.385908</v>
      </c>
      <c r="C75" s="461">
        <v>247.5642</v>
      </c>
      <c r="D75" s="461">
        <v>0.17829199999999901</v>
      </c>
      <c r="E75" s="462">
        <v>1.0007207039456749</v>
      </c>
      <c r="F75" s="460">
        <v>271.33456800000005</v>
      </c>
      <c r="G75" s="461">
        <v>226.11214000000004</v>
      </c>
      <c r="H75" s="461">
        <v>22.75027</v>
      </c>
      <c r="I75" s="461">
        <v>225.67282999999998</v>
      </c>
      <c r="J75" s="461">
        <v>-0.43931000000006293</v>
      </c>
      <c r="K75" s="463">
        <v>0.83171426207662535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0</v>
      </c>
      <c r="C76" s="461">
        <v>4.2350000000000003</v>
      </c>
      <c r="D76" s="461">
        <v>4.2350000000000003</v>
      </c>
      <c r="E76" s="462">
        <v>0</v>
      </c>
      <c r="F76" s="460">
        <v>2.5921601999999999</v>
      </c>
      <c r="G76" s="461">
        <v>2.1601334999999997</v>
      </c>
      <c r="H76" s="461">
        <v>0</v>
      </c>
      <c r="I76" s="461">
        <v>0</v>
      </c>
      <c r="J76" s="461">
        <v>-2.1601334999999997</v>
      </c>
      <c r="K76" s="463">
        <v>0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0.35685600000000001</v>
      </c>
      <c r="C77" s="461">
        <v>0.36399999999999999</v>
      </c>
      <c r="D77" s="461">
        <v>7.1439999999999837E-3</v>
      </c>
      <c r="E77" s="462">
        <v>1.0200192794852825</v>
      </c>
      <c r="F77" s="460">
        <v>0.35969400000000001</v>
      </c>
      <c r="G77" s="461">
        <v>0.29974500000000004</v>
      </c>
      <c r="H77" s="461">
        <v>0</v>
      </c>
      <c r="I77" s="461">
        <v>0.36299999999999999</v>
      </c>
      <c r="J77" s="461">
        <v>6.325499999999995E-2</v>
      </c>
      <c r="K77" s="463">
        <v>1.0091911458072695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34.291199999999996</v>
      </c>
      <c r="C78" s="461">
        <v>28.97662</v>
      </c>
      <c r="D78" s="461">
        <v>-5.3145799999999959</v>
      </c>
      <c r="E78" s="462">
        <v>0.84501621407241523</v>
      </c>
      <c r="F78" s="460">
        <v>29.160716000000001</v>
      </c>
      <c r="G78" s="461">
        <v>24.300596666666667</v>
      </c>
      <c r="H78" s="461">
        <v>2.7293699999999999</v>
      </c>
      <c r="I78" s="461">
        <v>23.669560000000001</v>
      </c>
      <c r="J78" s="461">
        <v>-0.63103666666666669</v>
      </c>
      <c r="K78" s="463">
        <v>0.81169337543015063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0</v>
      </c>
      <c r="C79" s="461">
        <v>8.3217400000000001</v>
      </c>
      <c r="D79" s="461">
        <v>8.3217400000000001</v>
      </c>
      <c r="E79" s="462">
        <v>0</v>
      </c>
      <c r="F79" s="460">
        <v>14.561000400000001</v>
      </c>
      <c r="G79" s="461">
        <v>12.134167</v>
      </c>
      <c r="H79" s="461">
        <v>7.0420800000000003</v>
      </c>
      <c r="I79" s="461">
        <v>59.054250000000003</v>
      </c>
      <c r="J79" s="461">
        <v>46.920083000000005</v>
      </c>
      <c r="K79" s="463">
        <v>4.0556451052635092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0</v>
      </c>
      <c r="C80" s="461">
        <v>1.1287700000000001</v>
      </c>
      <c r="D80" s="461">
        <v>1.1287700000000001</v>
      </c>
      <c r="E80" s="462">
        <v>0</v>
      </c>
      <c r="F80" s="460">
        <v>0.84035749999999998</v>
      </c>
      <c r="G80" s="461">
        <v>0.70029791666666663</v>
      </c>
      <c r="H80" s="461">
        <v>0</v>
      </c>
      <c r="I80" s="461">
        <v>0</v>
      </c>
      <c r="J80" s="461">
        <v>-0.70029791666666663</v>
      </c>
      <c r="K80" s="463">
        <v>0</v>
      </c>
      <c r="L80" s="150"/>
      <c r="M80" s="459" t="str">
        <f t="shared" si="1"/>
        <v>X</v>
      </c>
    </row>
    <row r="81" spans="1:13" ht="14.45" customHeight="1" x14ac:dyDescent="0.2">
      <c r="A81" s="464" t="s">
        <v>342</v>
      </c>
      <c r="B81" s="460">
        <v>0</v>
      </c>
      <c r="C81" s="461">
        <v>1.1287700000000001</v>
      </c>
      <c r="D81" s="461">
        <v>1.1287700000000001</v>
      </c>
      <c r="E81" s="462">
        <v>0</v>
      </c>
      <c r="F81" s="460">
        <v>0.84035749999999998</v>
      </c>
      <c r="G81" s="461">
        <v>0.70029791666666663</v>
      </c>
      <c r="H81" s="461">
        <v>0</v>
      </c>
      <c r="I81" s="461">
        <v>0</v>
      </c>
      <c r="J81" s="461">
        <v>-0.70029791666666663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711.94058299999995</v>
      </c>
      <c r="C82" s="461">
        <v>594.59748000000002</v>
      </c>
      <c r="D82" s="461">
        <v>-117.34310299999993</v>
      </c>
      <c r="E82" s="462">
        <v>0.8351785165757295</v>
      </c>
      <c r="F82" s="460">
        <v>537.50022730000001</v>
      </c>
      <c r="G82" s="461">
        <v>447.9168560833333</v>
      </c>
      <c r="H82" s="461">
        <v>35.292070000000002</v>
      </c>
      <c r="I82" s="461">
        <v>484.69349</v>
      </c>
      <c r="J82" s="461">
        <v>36.776633916666697</v>
      </c>
      <c r="K82" s="463">
        <v>0.90175494889507002</v>
      </c>
      <c r="L82" s="150"/>
      <c r="M82" s="459" t="str">
        <f t="shared" si="1"/>
        <v>X</v>
      </c>
    </row>
    <row r="83" spans="1:13" ht="14.45" customHeight="1" x14ac:dyDescent="0.2">
      <c r="A83" s="464" t="s">
        <v>344</v>
      </c>
      <c r="B83" s="460">
        <v>447.95133899999996</v>
      </c>
      <c r="C83" s="461">
        <v>330.62581</v>
      </c>
      <c r="D83" s="461">
        <v>-117.32552899999996</v>
      </c>
      <c r="E83" s="462">
        <v>0.73808420963331467</v>
      </c>
      <c r="F83" s="460">
        <v>295.84675319999997</v>
      </c>
      <c r="G83" s="461">
        <v>246.53896099999997</v>
      </c>
      <c r="H83" s="461">
        <v>23.676069999999999</v>
      </c>
      <c r="I83" s="461">
        <v>307.54444000000001</v>
      </c>
      <c r="J83" s="461">
        <v>61.005479000000037</v>
      </c>
      <c r="K83" s="463">
        <v>1.0395396828711927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10</v>
      </c>
      <c r="C84" s="461">
        <v>7.6684999999999999</v>
      </c>
      <c r="D84" s="461">
        <v>-2.3315000000000001</v>
      </c>
      <c r="E84" s="462">
        <v>0.76685000000000003</v>
      </c>
      <c r="F84" s="460">
        <v>10</v>
      </c>
      <c r="G84" s="461">
        <v>8.3333333333333339</v>
      </c>
      <c r="H84" s="461">
        <v>0</v>
      </c>
      <c r="I84" s="461">
        <v>8.9704800000000002</v>
      </c>
      <c r="J84" s="461">
        <v>0.63714666666666631</v>
      </c>
      <c r="K84" s="463">
        <v>0.89704800000000007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233.75619800000001</v>
      </c>
      <c r="C85" s="461">
        <v>216.67735000000002</v>
      </c>
      <c r="D85" s="461">
        <v>-17.078847999999994</v>
      </c>
      <c r="E85" s="462">
        <v>0.92693734691903229</v>
      </c>
      <c r="F85" s="460">
        <v>226.65347370000001</v>
      </c>
      <c r="G85" s="461">
        <v>188.87789475000002</v>
      </c>
      <c r="H85" s="461">
        <v>11.616</v>
      </c>
      <c r="I85" s="461">
        <v>167.91896</v>
      </c>
      <c r="J85" s="461">
        <v>-20.958934750000026</v>
      </c>
      <c r="K85" s="463">
        <v>0.7408620625080673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20.233045999999998</v>
      </c>
      <c r="C86" s="461">
        <v>17.48282</v>
      </c>
      <c r="D86" s="461">
        <v>-2.7502259999999978</v>
      </c>
      <c r="E86" s="462">
        <v>0.86407256722492509</v>
      </c>
      <c r="F86" s="460">
        <v>0</v>
      </c>
      <c r="G86" s="461">
        <v>0</v>
      </c>
      <c r="H86" s="461">
        <v>0</v>
      </c>
      <c r="I86" s="461">
        <v>0</v>
      </c>
      <c r="J86" s="461">
        <v>0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0</v>
      </c>
      <c r="C87" s="461">
        <v>22.143000000000001</v>
      </c>
      <c r="D87" s="461">
        <v>22.143000000000001</v>
      </c>
      <c r="E87" s="462">
        <v>0</v>
      </c>
      <c r="F87" s="460">
        <v>5.0000004000000002</v>
      </c>
      <c r="G87" s="461">
        <v>4.1666670000000003</v>
      </c>
      <c r="H87" s="461">
        <v>0</v>
      </c>
      <c r="I87" s="461">
        <v>0.25961000000000001</v>
      </c>
      <c r="J87" s="461">
        <v>-3.9070570000000004</v>
      </c>
      <c r="K87" s="463">
        <v>5.1921995846240333E-2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230.00000399999999</v>
      </c>
      <c r="C88" s="461">
        <v>95.999390000000005</v>
      </c>
      <c r="D88" s="461">
        <v>-134.00061399999998</v>
      </c>
      <c r="E88" s="462">
        <v>0.41738864491498012</v>
      </c>
      <c r="F88" s="460">
        <v>214.7281984</v>
      </c>
      <c r="G88" s="461">
        <v>178.94016533333331</v>
      </c>
      <c r="H88" s="461">
        <v>26.759250000000002</v>
      </c>
      <c r="I88" s="461">
        <v>77.500969999999995</v>
      </c>
      <c r="J88" s="461">
        <v>-101.43919533333332</v>
      </c>
      <c r="K88" s="463">
        <v>0.3609259080897686</v>
      </c>
      <c r="L88" s="150"/>
      <c r="M88" s="459" t="str">
        <f t="shared" si="1"/>
        <v>X</v>
      </c>
    </row>
    <row r="89" spans="1:13" ht="14.45" customHeight="1" x14ac:dyDescent="0.2">
      <c r="A89" s="464" t="s">
        <v>350</v>
      </c>
      <c r="B89" s="460">
        <v>120</v>
      </c>
      <c r="C89" s="461">
        <v>32.287289999999999</v>
      </c>
      <c r="D89" s="461">
        <v>-87.712710000000001</v>
      </c>
      <c r="E89" s="462">
        <v>0.26906075000000002</v>
      </c>
      <c r="F89" s="460">
        <v>31.693586</v>
      </c>
      <c r="G89" s="461">
        <v>26.411321666666666</v>
      </c>
      <c r="H89" s="461">
        <v>26.759250000000002</v>
      </c>
      <c r="I89" s="461">
        <v>77.500969999999995</v>
      </c>
      <c r="J89" s="461">
        <v>51.089648333333329</v>
      </c>
      <c r="K89" s="463">
        <v>2.4453203244340984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110.000004</v>
      </c>
      <c r="C90" s="461">
        <v>63.7121</v>
      </c>
      <c r="D90" s="461">
        <v>-46.287904000000005</v>
      </c>
      <c r="E90" s="462">
        <v>0.57920088802905856</v>
      </c>
      <c r="F90" s="460">
        <v>183.03461240000001</v>
      </c>
      <c r="G90" s="461">
        <v>152.52884366666669</v>
      </c>
      <c r="H90" s="461">
        <v>0</v>
      </c>
      <c r="I90" s="461">
        <v>0</v>
      </c>
      <c r="J90" s="461">
        <v>-152.52884366666669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23016.645256</v>
      </c>
      <c r="C91" s="461">
        <v>22058.038619999999</v>
      </c>
      <c r="D91" s="461">
        <v>-958.60663600000044</v>
      </c>
      <c r="E91" s="462">
        <v>0.95835159184416285</v>
      </c>
      <c r="F91" s="460">
        <v>23106.0060328</v>
      </c>
      <c r="G91" s="461">
        <v>19255.005027333333</v>
      </c>
      <c r="H91" s="461">
        <v>3825.6516699999997</v>
      </c>
      <c r="I91" s="461">
        <v>19923.448250000001</v>
      </c>
      <c r="J91" s="461">
        <v>668.44322266666859</v>
      </c>
      <c r="K91" s="463">
        <v>0.86226274769069922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16350.56</v>
      </c>
      <c r="C92" s="461">
        <v>16243.483</v>
      </c>
      <c r="D92" s="461">
        <v>-107.07699999999932</v>
      </c>
      <c r="E92" s="462">
        <v>0.99345117231458746</v>
      </c>
      <c r="F92" s="460">
        <v>16977.1855301</v>
      </c>
      <c r="G92" s="461">
        <v>14147.654608416668</v>
      </c>
      <c r="H92" s="461">
        <v>2840.4360000000001</v>
      </c>
      <c r="I92" s="461">
        <v>14703.422</v>
      </c>
      <c r="J92" s="461">
        <v>555.76739158333294</v>
      </c>
      <c r="K92" s="463">
        <v>0.8660694656326462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15897.67</v>
      </c>
      <c r="C93" s="461">
        <v>16125.084000000001</v>
      </c>
      <c r="D93" s="461">
        <v>227.41400000000067</v>
      </c>
      <c r="E93" s="462">
        <v>1.0143048635428966</v>
      </c>
      <c r="F93" s="460">
        <v>16854.650606400002</v>
      </c>
      <c r="G93" s="461">
        <v>14045.542172000003</v>
      </c>
      <c r="H93" s="461">
        <v>1317.4760000000001</v>
      </c>
      <c r="I93" s="461">
        <v>13065.271000000001</v>
      </c>
      <c r="J93" s="461">
        <v>-980.27117200000248</v>
      </c>
      <c r="K93" s="463">
        <v>0.77517305490977617</v>
      </c>
      <c r="L93" s="150"/>
      <c r="M93" s="459" t="str">
        <f t="shared" si="1"/>
        <v>X</v>
      </c>
    </row>
    <row r="94" spans="1:13" ht="14.45" customHeight="1" x14ac:dyDescent="0.2">
      <c r="A94" s="464" t="s">
        <v>355</v>
      </c>
      <c r="B94" s="460">
        <v>15897.67</v>
      </c>
      <c r="C94" s="461">
        <v>16125.084000000001</v>
      </c>
      <c r="D94" s="461">
        <v>227.41400000000067</v>
      </c>
      <c r="E94" s="462">
        <v>1.0143048635428966</v>
      </c>
      <c r="F94" s="460">
        <v>16854.650606400002</v>
      </c>
      <c r="G94" s="461">
        <v>14045.542172000003</v>
      </c>
      <c r="H94" s="461">
        <v>1317.4760000000001</v>
      </c>
      <c r="I94" s="461">
        <v>13065.271000000001</v>
      </c>
      <c r="J94" s="461">
        <v>-980.27117200000248</v>
      </c>
      <c r="K94" s="463">
        <v>0.77517305490977617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416.3</v>
      </c>
      <c r="C95" s="461">
        <v>58.5</v>
      </c>
      <c r="D95" s="461">
        <v>-357.8</v>
      </c>
      <c r="E95" s="462">
        <v>0.14052366082152293</v>
      </c>
      <c r="F95" s="460">
        <v>60.545453999999999</v>
      </c>
      <c r="G95" s="461">
        <v>50.454544999999996</v>
      </c>
      <c r="H95" s="461">
        <v>11.727</v>
      </c>
      <c r="I95" s="461">
        <v>66.677000000000007</v>
      </c>
      <c r="J95" s="461">
        <v>16.222455000000011</v>
      </c>
      <c r="K95" s="463">
        <v>1.1012717816931392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416.3</v>
      </c>
      <c r="C96" s="461">
        <v>58.5</v>
      </c>
      <c r="D96" s="461">
        <v>-357.8</v>
      </c>
      <c r="E96" s="462">
        <v>0.14052366082152293</v>
      </c>
      <c r="F96" s="460">
        <v>60.545453999999999</v>
      </c>
      <c r="G96" s="461">
        <v>50.454544999999996</v>
      </c>
      <c r="H96" s="461">
        <v>11.727</v>
      </c>
      <c r="I96" s="461">
        <v>66.677000000000007</v>
      </c>
      <c r="J96" s="461">
        <v>16.222455000000011</v>
      </c>
      <c r="K96" s="463">
        <v>1.1012717816931392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23.51</v>
      </c>
      <c r="C97" s="461">
        <v>37.399000000000001</v>
      </c>
      <c r="D97" s="461">
        <v>13.888999999999999</v>
      </c>
      <c r="E97" s="462">
        <v>1.590769885155253</v>
      </c>
      <c r="F97" s="460">
        <v>37.151203699999996</v>
      </c>
      <c r="G97" s="461">
        <v>30.959336416666666</v>
      </c>
      <c r="H97" s="461">
        <v>1.927</v>
      </c>
      <c r="I97" s="461">
        <v>49.667999999999999</v>
      </c>
      <c r="J97" s="461">
        <v>18.708663583333333</v>
      </c>
      <c r="K97" s="463">
        <v>1.3369149597701999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23.51</v>
      </c>
      <c r="C98" s="461">
        <v>37.399000000000001</v>
      </c>
      <c r="D98" s="461">
        <v>13.888999999999999</v>
      </c>
      <c r="E98" s="462">
        <v>1.590769885155253</v>
      </c>
      <c r="F98" s="460">
        <v>37.151203699999996</v>
      </c>
      <c r="G98" s="461">
        <v>30.959336416666666</v>
      </c>
      <c r="H98" s="461">
        <v>1.927</v>
      </c>
      <c r="I98" s="461">
        <v>49.667999999999999</v>
      </c>
      <c r="J98" s="461">
        <v>18.708663583333333</v>
      </c>
      <c r="K98" s="463">
        <v>1.3369149597701999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13.08</v>
      </c>
      <c r="C99" s="461">
        <v>22.5</v>
      </c>
      <c r="D99" s="461">
        <v>9.42</v>
      </c>
      <c r="E99" s="462">
        <v>1.7201834862385321</v>
      </c>
      <c r="F99" s="460">
        <v>24.838266000000001</v>
      </c>
      <c r="G99" s="461">
        <v>20.698554999999999</v>
      </c>
      <c r="H99" s="461">
        <v>0</v>
      </c>
      <c r="I99" s="461">
        <v>12.5</v>
      </c>
      <c r="J99" s="461">
        <v>-8.1985549999999989</v>
      </c>
      <c r="K99" s="463">
        <v>0.50325574257075756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13.08</v>
      </c>
      <c r="C100" s="461">
        <v>22.5</v>
      </c>
      <c r="D100" s="461">
        <v>9.42</v>
      </c>
      <c r="E100" s="462">
        <v>1.7201834862385321</v>
      </c>
      <c r="F100" s="460">
        <v>24.838266000000001</v>
      </c>
      <c r="G100" s="461">
        <v>20.698554999999999</v>
      </c>
      <c r="H100" s="461">
        <v>0</v>
      </c>
      <c r="I100" s="461">
        <v>12.5</v>
      </c>
      <c r="J100" s="461">
        <v>-8.1985549999999989</v>
      </c>
      <c r="K100" s="463">
        <v>0.50325574257075756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0</v>
      </c>
      <c r="C101" s="461">
        <v>0</v>
      </c>
      <c r="D101" s="461">
        <v>0</v>
      </c>
      <c r="E101" s="462">
        <v>0</v>
      </c>
      <c r="F101" s="460">
        <v>0</v>
      </c>
      <c r="G101" s="461">
        <v>0</v>
      </c>
      <c r="H101" s="461">
        <v>1509.306</v>
      </c>
      <c r="I101" s="461">
        <v>1509.306</v>
      </c>
      <c r="J101" s="461">
        <v>1509.306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363</v>
      </c>
      <c r="B102" s="460">
        <v>0</v>
      </c>
      <c r="C102" s="461">
        <v>0</v>
      </c>
      <c r="D102" s="461">
        <v>0</v>
      </c>
      <c r="E102" s="462">
        <v>0</v>
      </c>
      <c r="F102" s="460">
        <v>0</v>
      </c>
      <c r="G102" s="461">
        <v>0</v>
      </c>
      <c r="H102" s="461">
        <v>1509.306</v>
      </c>
      <c r="I102" s="461">
        <v>1509.306</v>
      </c>
      <c r="J102" s="461">
        <v>1509.306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6222.09</v>
      </c>
      <c r="C103" s="461">
        <v>5491.2854500000003</v>
      </c>
      <c r="D103" s="461">
        <v>-730.80454999999984</v>
      </c>
      <c r="E103" s="462">
        <v>0.88254677286892347</v>
      </c>
      <c r="F103" s="460">
        <v>5717.8243474000001</v>
      </c>
      <c r="G103" s="461">
        <v>4764.8536228333332</v>
      </c>
      <c r="H103" s="461">
        <v>958.82375000000002</v>
      </c>
      <c r="I103" s="461">
        <v>4952.82611</v>
      </c>
      <c r="J103" s="461">
        <v>187.97248716666672</v>
      </c>
      <c r="K103" s="463">
        <v>0.86620816049589577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1652.11</v>
      </c>
      <c r="C104" s="461">
        <v>1458.5520800000002</v>
      </c>
      <c r="D104" s="461">
        <v>-193.55791999999974</v>
      </c>
      <c r="E104" s="462">
        <v>0.8828419899401373</v>
      </c>
      <c r="F104" s="460">
        <v>1522.4976071999999</v>
      </c>
      <c r="G104" s="461">
        <v>1268.748006</v>
      </c>
      <c r="H104" s="461">
        <v>119.47077</v>
      </c>
      <c r="I104" s="461">
        <v>1183.68598</v>
      </c>
      <c r="J104" s="461">
        <v>-85.06202600000006</v>
      </c>
      <c r="K104" s="463">
        <v>0.77746327771043078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1652.11</v>
      </c>
      <c r="C105" s="461">
        <v>1458.5520800000002</v>
      </c>
      <c r="D105" s="461">
        <v>-193.55791999999974</v>
      </c>
      <c r="E105" s="462">
        <v>0.8828419899401373</v>
      </c>
      <c r="F105" s="460">
        <v>1522.4976071999999</v>
      </c>
      <c r="G105" s="461">
        <v>1268.748006</v>
      </c>
      <c r="H105" s="461">
        <v>119.47077</v>
      </c>
      <c r="I105" s="461">
        <v>1183.68598</v>
      </c>
      <c r="J105" s="461">
        <v>-85.06202600000006</v>
      </c>
      <c r="K105" s="463">
        <v>0.77746327771043078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4569.9799999999996</v>
      </c>
      <c r="C106" s="461">
        <v>4032.7333699999999</v>
      </c>
      <c r="D106" s="461">
        <v>-537.24662999999964</v>
      </c>
      <c r="E106" s="462">
        <v>0.88244004787767127</v>
      </c>
      <c r="F106" s="460">
        <v>4195.3267402000001</v>
      </c>
      <c r="G106" s="461">
        <v>3496.1056168333334</v>
      </c>
      <c r="H106" s="461">
        <v>329.20832999999999</v>
      </c>
      <c r="I106" s="461">
        <v>3258.99548</v>
      </c>
      <c r="J106" s="461">
        <v>-237.1101368333334</v>
      </c>
      <c r="K106" s="463">
        <v>0.77681565270518993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4569.9799999999996</v>
      </c>
      <c r="C107" s="461">
        <v>4032.7333699999999</v>
      </c>
      <c r="D107" s="461">
        <v>-537.24662999999964</v>
      </c>
      <c r="E107" s="462">
        <v>0.88244004787767127</v>
      </c>
      <c r="F107" s="460">
        <v>4195.3267402000001</v>
      </c>
      <c r="G107" s="461">
        <v>3496.1056168333334</v>
      </c>
      <c r="H107" s="461">
        <v>329.20832999999999</v>
      </c>
      <c r="I107" s="461">
        <v>3258.99548</v>
      </c>
      <c r="J107" s="461">
        <v>-237.1101368333334</v>
      </c>
      <c r="K107" s="463">
        <v>0.77681565270518993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0</v>
      </c>
      <c r="C108" s="461">
        <v>0</v>
      </c>
      <c r="D108" s="461">
        <v>0</v>
      </c>
      <c r="E108" s="462">
        <v>0</v>
      </c>
      <c r="F108" s="460">
        <v>0</v>
      </c>
      <c r="G108" s="461">
        <v>0</v>
      </c>
      <c r="H108" s="461">
        <v>135.83673999999999</v>
      </c>
      <c r="I108" s="461">
        <v>135.83673999999999</v>
      </c>
      <c r="J108" s="461">
        <v>135.83673999999999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0</v>
      </c>
      <c r="C109" s="461">
        <v>0</v>
      </c>
      <c r="D109" s="461">
        <v>0</v>
      </c>
      <c r="E109" s="462">
        <v>0</v>
      </c>
      <c r="F109" s="460">
        <v>0</v>
      </c>
      <c r="G109" s="461">
        <v>0</v>
      </c>
      <c r="H109" s="461">
        <v>135.83673999999999</v>
      </c>
      <c r="I109" s="461">
        <v>135.83673999999999</v>
      </c>
      <c r="J109" s="461">
        <v>135.83673999999999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0</v>
      </c>
      <c r="D110" s="461">
        <v>0</v>
      </c>
      <c r="E110" s="462">
        <v>0</v>
      </c>
      <c r="F110" s="460">
        <v>0</v>
      </c>
      <c r="G110" s="461">
        <v>0</v>
      </c>
      <c r="H110" s="461">
        <v>374.30790999999999</v>
      </c>
      <c r="I110" s="461">
        <v>374.30790999999999</v>
      </c>
      <c r="J110" s="461">
        <v>374.30790999999999</v>
      </c>
      <c r="K110" s="463">
        <v>0</v>
      </c>
      <c r="L110" s="150"/>
      <c r="M110" s="459" t="str">
        <f t="shared" si="1"/>
        <v>X</v>
      </c>
    </row>
    <row r="111" spans="1:13" ht="14.45" customHeight="1" x14ac:dyDescent="0.2">
      <c r="A111" s="464" t="s">
        <v>372</v>
      </c>
      <c r="B111" s="460">
        <v>0</v>
      </c>
      <c r="C111" s="461">
        <v>0</v>
      </c>
      <c r="D111" s="461">
        <v>0</v>
      </c>
      <c r="E111" s="462">
        <v>0</v>
      </c>
      <c r="F111" s="460">
        <v>0</v>
      </c>
      <c r="G111" s="461">
        <v>0</v>
      </c>
      <c r="H111" s="461">
        <v>374.30790999999999</v>
      </c>
      <c r="I111" s="461">
        <v>374.30790999999999</v>
      </c>
      <c r="J111" s="461">
        <v>374.30790999999999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75.485255999999993</v>
      </c>
      <c r="C112" s="461">
        <v>0</v>
      </c>
      <c r="D112" s="461">
        <v>-75.485255999999993</v>
      </c>
      <c r="E112" s="462">
        <v>0</v>
      </c>
      <c r="F112" s="460">
        <v>71.452444600000007</v>
      </c>
      <c r="G112" s="461">
        <v>59.543703833333339</v>
      </c>
      <c r="H112" s="461">
        <v>0</v>
      </c>
      <c r="I112" s="461">
        <v>0</v>
      </c>
      <c r="J112" s="461">
        <v>-59.543703833333339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75.485255999999993</v>
      </c>
      <c r="C113" s="461">
        <v>0</v>
      </c>
      <c r="D113" s="461">
        <v>-75.485255999999993</v>
      </c>
      <c r="E113" s="462">
        <v>0</v>
      </c>
      <c r="F113" s="460">
        <v>71.452444600000007</v>
      </c>
      <c r="G113" s="461">
        <v>59.543703833333339</v>
      </c>
      <c r="H113" s="461">
        <v>0</v>
      </c>
      <c r="I113" s="461">
        <v>0</v>
      </c>
      <c r="J113" s="461">
        <v>-59.543703833333339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375</v>
      </c>
      <c r="B114" s="460">
        <v>75.485255999999993</v>
      </c>
      <c r="C114" s="461">
        <v>0</v>
      </c>
      <c r="D114" s="461">
        <v>-75.485255999999993</v>
      </c>
      <c r="E114" s="462">
        <v>0</v>
      </c>
      <c r="F114" s="460">
        <v>71.452444600000007</v>
      </c>
      <c r="G114" s="461">
        <v>59.543703833333339</v>
      </c>
      <c r="H114" s="461">
        <v>0</v>
      </c>
      <c r="I114" s="461">
        <v>0</v>
      </c>
      <c r="J114" s="461">
        <v>-59.543703833333339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368.51</v>
      </c>
      <c r="C115" s="461">
        <v>323.27017000000001</v>
      </c>
      <c r="D115" s="461">
        <v>-45.239829999999984</v>
      </c>
      <c r="E115" s="462">
        <v>0.87723581449621457</v>
      </c>
      <c r="F115" s="460">
        <v>339.54371070000002</v>
      </c>
      <c r="G115" s="461">
        <v>282.95309225</v>
      </c>
      <c r="H115" s="461">
        <v>26.391919999999999</v>
      </c>
      <c r="I115" s="461">
        <v>262.31914</v>
      </c>
      <c r="J115" s="461">
        <v>-20.633952249999993</v>
      </c>
      <c r="K115" s="463">
        <v>0.77256368394868924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368.51</v>
      </c>
      <c r="C116" s="461">
        <v>323.27017000000001</v>
      </c>
      <c r="D116" s="461">
        <v>-45.239829999999984</v>
      </c>
      <c r="E116" s="462">
        <v>0.87723581449621457</v>
      </c>
      <c r="F116" s="460">
        <v>339.54371070000002</v>
      </c>
      <c r="G116" s="461">
        <v>282.95309225</v>
      </c>
      <c r="H116" s="461">
        <v>26.391919999999999</v>
      </c>
      <c r="I116" s="461">
        <v>262.31914</v>
      </c>
      <c r="J116" s="461">
        <v>-20.633952249999993</v>
      </c>
      <c r="K116" s="463">
        <v>0.77256368394868924</v>
      </c>
      <c r="L116" s="150"/>
      <c r="M116" s="459" t="str">
        <f t="shared" si="1"/>
        <v>X</v>
      </c>
    </row>
    <row r="117" spans="1:13" ht="14.45" customHeight="1" x14ac:dyDescent="0.2">
      <c r="A117" s="464" t="s">
        <v>378</v>
      </c>
      <c r="B117" s="460">
        <v>368.51</v>
      </c>
      <c r="C117" s="461">
        <v>323.27017000000001</v>
      </c>
      <c r="D117" s="461">
        <v>-45.239829999999984</v>
      </c>
      <c r="E117" s="462">
        <v>0.87723581449621457</v>
      </c>
      <c r="F117" s="460">
        <v>339.54371070000002</v>
      </c>
      <c r="G117" s="461">
        <v>282.95309225</v>
      </c>
      <c r="H117" s="461">
        <v>26.391919999999999</v>
      </c>
      <c r="I117" s="461">
        <v>262.31914</v>
      </c>
      <c r="J117" s="461">
        <v>-20.633952249999993</v>
      </c>
      <c r="K117" s="463">
        <v>0.77256368394868924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0</v>
      </c>
      <c r="I118" s="461">
        <v>4.8810000000000002</v>
      </c>
      <c r="J118" s="461">
        <v>4.8810000000000002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0</v>
      </c>
      <c r="C119" s="461">
        <v>0</v>
      </c>
      <c r="D119" s="461">
        <v>0</v>
      </c>
      <c r="E119" s="462">
        <v>0</v>
      </c>
      <c r="F119" s="460">
        <v>0</v>
      </c>
      <c r="G119" s="461">
        <v>0</v>
      </c>
      <c r="H119" s="461">
        <v>0</v>
      </c>
      <c r="I119" s="461">
        <v>4.8810000000000002</v>
      </c>
      <c r="J119" s="461">
        <v>4.8810000000000002</v>
      </c>
      <c r="K119" s="463">
        <v>0</v>
      </c>
      <c r="L119" s="150"/>
      <c r="M119" s="459" t="str">
        <f t="shared" si="1"/>
        <v>X</v>
      </c>
    </row>
    <row r="120" spans="1:13" ht="14.45" customHeight="1" x14ac:dyDescent="0.2">
      <c r="A120" s="464" t="s">
        <v>381</v>
      </c>
      <c r="B120" s="460">
        <v>0</v>
      </c>
      <c r="C120" s="461">
        <v>0</v>
      </c>
      <c r="D120" s="461">
        <v>0</v>
      </c>
      <c r="E120" s="462">
        <v>0</v>
      </c>
      <c r="F120" s="460">
        <v>0</v>
      </c>
      <c r="G120" s="461">
        <v>0</v>
      </c>
      <c r="H120" s="461">
        <v>0</v>
      </c>
      <c r="I120" s="461">
        <v>4.8810000000000002</v>
      </c>
      <c r="J120" s="461">
        <v>4.8810000000000002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118.6521</v>
      </c>
      <c r="D121" s="461">
        <v>118.6521</v>
      </c>
      <c r="E121" s="462">
        <v>0</v>
      </c>
      <c r="F121" s="460">
        <v>112.59894</v>
      </c>
      <c r="G121" s="461">
        <v>93.832450000000009</v>
      </c>
      <c r="H121" s="461">
        <v>8.0229999999999997</v>
      </c>
      <c r="I121" s="461">
        <v>72.837450000000004</v>
      </c>
      <c r="J121" s="461">
        <v>-20.995000000000005</v>
      </c>
      <c r="K121" s="463">
        <v>0.64687509491652417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0</v>
      </c>
      <c r="C122" s="461">
        <v>118.6521</v>
      </c>
      <c r="D122" s="461">
        <v>118.6521</v>
      </c>
      <c r="E122" s="462">
        <v>0</v>
      </c>
      <c r="F122" s="460">
        <v>112.59894</v>
      </c>
      <c r="G122" s="461">
        <v>93.832450000000009</v>
      </c>
      <c r="H122" s="461">
        <v>8.0229999999999997</v>
      </c>
      <c r="I122" s="461">
        <v>72.837450000000004</v>
      </c>
      <c r="J122" s="461">
        <v>-20.995000000000005</v>
      </c>
      <c r="K122" s="463">
        <v>0.64687509491652417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0</v>
      </c>
      <c r="C123" s="461">
        <v>66.205100000000002</v>
      </c>
      <c r="D123" s="461">
        <v>66.205100000000002</v>
      </c>
      <c r="E123" s="462">
        <v>0</v>
      </c>
      <c r="F123" s="460">
        <v>79.208779200000009</v>
      </c>
      <c r="G123" s="461">
        <v>66.007316000000003</v>
      </c>
      <c r="H123" s="461">
        <v>7.8029999999999999</v>
      </c>
      <c r="I123" s="461">
        <v>68.517449999999997</v>
      </c>
      <c r="J123" s="461">
        <v>2.5101339999999936</v>
      </c>
      <c r="K123" s="463">
        <v>0.86502343164506179</v>
      </c>
      <c r="L123" s="150"/>
      <c r="M123" s="459" t="str">
        <f t="shared" si="1"/>
        <v>X</v>
      </c>
    </row>
    <row r="124" spans="1:13" ht="14.45" customHeight="1" x14ac:dyDescent="0.2">
      <c r="A124" s="464" t="s">
        <v>385</v>
      </c>
      <c r="B124" s="460">
        <v>0</v>
      </c>
      <c r="C124" s="461">
        <v>0.92310000000000003</v>
      </c>
      <c r="D124" s="461">
        <v>0.92310000000000003</v>
      </c>
      <c r="E124" s="462">
        <v>0</v>
      </c>
      <c r="F124" s="460">
        <v>0.9845256</v>
      </c>
      <c r="G124" s="461">
        <v>0.820438</v>
      </c>
      <c r="H124" s="461">
        <v>0.153</v>
      </c>
      <c r="I124" s="461">
        <v>0.72845000000000004</v>
      </c>
      <c r="J124" s="461">
        <v>-9.1987999999999959E-2</v>
      </c>
      <c r="K124" s="463">
        <v>0.73989950083573253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0</v>
      </c>
      <c r="C125" s="461">
        <v>11.9</v>
      </c>
      <c r="D125" s="461">
        <v>11.9</v>
      </c>
      <c r="E125" s="462">
        <v>0</v>
      </c>
      <c r="F125" s="460">
        <v>18.970994399999999</v>
      </c>
      <c r="G125" s="461">
        <v>15.809161999999999</v>
      </c>
      <c r="H125" s="461">
        <v>0</v>
      </c>
      <c r="I125" s="461">
        <v>0</v>
      </c>
      <c r="J125" s="461">
        <v>-15.809161999999999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0</v>
      </c>
      <c r="C126" s="461">
        <v>53.381999999999998</v>
      </c>
      <c r="D126" s="461">
        <v>53.381999999999998</v>
      </c>
      <c r="E126" s="462">
        <v>0</v>
      </c>
      <c r="F126" s="460">
        <v>59.253259200000002</v>
      </c>
      <c r="G126" s="461">
        <v>49.377716000000007</v>
      </c>
      <c r="H126" s="461">
        <v>7.65</v>
      </c>
      <c r="I126" s="461">
        <v>67.789000000000001</v>
      </c>
      <c r="J126" s="461">
        <v>18.411283999999995</v>
      </c>
      <c r="K126" s="463">
        <v>1.1440552117342433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0</v>
      </c>
      <c r="C127" s="461">
        <v>14.6</v>
      </c>
      <c r="D127" s="461">
        <v>14.6</v>
      </c>
      <c r="E127" s="462">
        <v>0</v>
      </c>
      <c r="F127" s="460">
        <v>11.4869796</v>
      </c>
      <c r="G127" s="461">
        <v>9.5724830000000001</v>
      </c>
      <c r="H127" s="461">
        <v>0</v>
      </c>
      <c r="I127" s="461">
        <v>0.6</v>
      </c>
      <c r="J127" s="461">
        <v>-8.9724830000000004</v>
      </c>
      <c r="K127" s="463">
        <v>5.2233051758880114E-2</v>
      </c>
      <c r="L127" s="150"/>
      <c r="M127" s="459" t="str">
        <f t="shared" si="1"/>
        <v>X</v>
      </c>
    </row>
    <row r="128" spans="1:13" ht="14.45" customHeight="1" x14ac:dyDescent="0.2">
      <c r="A128" s="464" t="s">
        <v>389</v>
      </c>
      <c r="B128" s="460">
        <v>0</v>
      </c>
      <c r="C128" s="461">
        <v>14.6</v>
      </c>
      <c r="D128" s="461">
        <v>14.6</v>
      </c>
      <c r="E128" s="462">
        <v>0</v>
      </c>
      <c r="F128" s="460">
        <v>11.4869796</v>
      </c>
      <c r="G128" s="461">
        <v>9.5724830000000001</v>
      </c>
      <c r="H128" s="461">
        <v>0</v>
      </c>
      <c r="I128" s="461">
        <v>0.6</v>
      </c>
      <c r="J128" s="461">
        <v>-8.9724830000000004</v>
      </c>
      <c r="K128" s="463">
        <v>5.2233051758880114E-2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0</v>
      </c>
      <c r="C129" s="461">
        <v>25.033000000000001</v>
      </c>
      <c r="D129" s="461">
        <v>25.033000000000001</v>
      </c>
      <c r="E129" s="462">
        <v>0</v>
      </c>
      <c r="F129" s="460">
        <v>10.057089599999999</v>
      </c>
      <c r="G129" s="461">
        <v>8.3809079999999998</v>
      </c>
      <c r="H129" s="461">
        <v>0.22</v>
      </c>
      <c r="I129" s="461">
        <v>3.72</v>
      </c>
      <c r="J129" s="461">
        <v>-4.6609079999999992</v>
      </c>
      <c r="K129" s="463">
        <v>0.36988832236316166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0</v>
      </c>
      <c r="C130" s="461">
        <v>25.033000000000001</v>
      </c>
      <c r="D130" s="461">
        <v>25.033000000000001</v>
      </c>
      <c r="E130" s="462">
        <v>0</v>
      </c>
      <c r="F130" s="460">
        <v>10.057089599999999</v>
      </c>
      <c r="G130" s="461">
        <v>8.3809079999999998</v>
      </c>
      <c r="H130" s="461">
        <v>0.22</v>
      </c>
      <c r="I130" s="461">
        <v>3.72</v>
      </c>
      <c r="J130" s="461">
        <v>-4.6609079999999992</v>
      </c>
      <c r="K130" s="463">
        <v>0.36988832236316166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0</v>
      </c>
      <c r="C131" s="461">
        <v>12.814</v>
      </c>
      <c r="D131" s="461">
        <v>12.814</v>
      </c>
      <c r="E131" s="462">
        <v>0</v>
      </c>
      <c r="F131" s="460">
        <v>11.846091599999999</v>
      </c>
      <c r="G131" s="461">
        <v>9.8717429999999986</v>
      </c>
      <c r="H131" s="461">
        <v>0</v>
      </c>
      <c r="I131" s="461">
        <v>0</v>
      </c>
      <c r="J131" s="461">
        <v>-9.8717429999999986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393</v>
      </c>
      <c r="B132" s="460">
        <v>0</v>
      </c>
      <c r="C132" s="461">
        <v>12.814</v>
      </c>
      <c r="D132" s="461">
        <v>12.814</v>
      </c>
      <c r="E132" s="462">
        <v>0</v>
      </c>
      <c r="F132" s="460">
        <v>11.846091599999999</v>
      </c>
      <c r="G132" s="461">
        <v>9.8717429999999986</v>
      </c>
      <c r="H132" s="461">
        <v>0</v>
      </c>
      <c r="I132" s="461">
        <v>0</v>
      </c>
      <c r="J132" s="461">
        <v>-9.8717429999999986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1836.0000120000002</v>
      </c>
      <c r="C133" s="461">
        <v>1765.9609399999999</v>
      </c>
      <c r="D133" s="461">
        <v>-70.03907200000026</v>
      </c>
      <c r="E133" s="462">
        <v>0.96185235754780585</v>
      </c>
      <c r="F133" s="460">
        <v>2250.1196442999999</v>
      </c>
      <c r="G133" s="461">
        <v>1875.0997035833334</v>
      </c>
      <c r="H133" s="461">
        <v>180.18129999999999</v>
      </c>
      <c r="I133" s="461">
        <v>1856.7541200000001</v>
      </c>
      <c r="J133" s="461">
        <v>-18.345583583333337</v>
      </c>
      <c r="K133" s="463">
        <v>0.82518017417586087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1824.0000120000002</v>
      </c>
      <c r="C134" s="461">
        <v>1686.19353</v>
      </c>
      <c r="D134" s="461">
        <v>-137.80648200000019</v>
      </c>
      <c r="E134" s="462">
        <v>0.92444820115494597</v>
      </c>
      <c r="F134" s="460">
        <v>2250.1196442999999</v>
      </c>
      <c r="G134" s="461">
        <v>1875.0997035833334</v>
      </c>
      <c r="H134" s="461">
        <v>180.18129999999999</v>
      </c>
      <c r="I134" s="461">
        <v>1819.54557</v>
      </c>
      <c r="J134" s="461">
        <v>-55.554133583333396</v>
      </c>
      <c r="K134" s="463">
        <v>0.80864392016187692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1824.0000120000002</v>
      </c>
      <c r="C135" s="461">
        <v>1686.19353</v>
      </c>
      <c r="D135" s="461">
        <v>-137.80648200000019</v>
      </c>
      <c r="E135" s="462">
        <v>0.92444820115494597</v>
      </c>
      <c r="F135" s="460">
        <v>2250.1196442999999</v>
      </c>
      <c r="G135" s="461">
        <v>1875.0997035833334</v>
      </c>
      <c r="H135" s="461">
        <v>180.18129999999999</v>
      </c>
      <c r="I135" s="461">
        <v>1819.54557</v>
      </c>
      <c r="J135" s="461">
        <v>-55.554133583333396</v>
      </c>
      <c r="K135" s="463">
        <v>0.80864392016187692</v>
      </c>
      <c r="L135" s="150"/>
      <c r="M135" s="459" t="str">
        <f t="shared" si="2"/>
        <v>X</v>
      </c>
    </row>
    <row r="136" spans="1:13" ht="14.45" customHeight="1" x14ac:dyDescent="0.2">
      <c r="A136" s="464" t="s">
        <v>397</v>
      </c>
      <c r="B136" s="460">
        <v>3.9999959999999999</v>
      </c>
      <c r="C136" s="461">
        <v>3.528</v>
      </c>
      <c r="D136" s="461">
        <v>-0.47199599999999986</v>
      </c>
      <c r="E136" s="462">
        <v>0.882000882000882</v>
      </c>
      <c r="F136" s="460">
        <v>0</v>
      </c>
      <c r="G136" s="461">
        <v>0</v>
      </c>
      <c r="H136" s="461">
        <v>0</v>
      </c>
      <c r="I136" s="461">
        <v>0</v>
      </c>
      <c r="J136" s="461">
        <v>0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497.00000399999999</v>
      </c>
      <c r="C137" s="461">
        <v>496.53745000000004</v>
      </c>
      <c r="D137" s="461">
        <v>-0.46255399999995461</v>
      </c>
      <c r="E137" s="462">
        <v>0.99906930785457304</v>
      </c>
      <c r="F137" s="460">
        <v>642.3269196</v>
      </c>
      <c r="G137" s="461">
        <v>535.27243299999998</v>
      </c>
      <c r="H137" s="461">
        <v>41.271209999999996</v>
      </c>
      <c r="I137" s="461">
        <v>412.99266999999998</v>
      </c>
      <c r="J137" s="461">
        <v>-122.279763</v>
      </c>
      <c r="K137" s="463">
        <v>0.64296335308067942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704.00000399999999</v>
      </c>
      <c r="C138" s="461">
        <v>477.33300000000003</v>
      </c>
      <c r="D138" s="461">
        <v>-226.66700399999996</v>
      </c>
      <c r="E138" s="462">
        <v>0.6780298256930124</v>
      </c>
      <c r="F138" s="460">
        <v>853.80726430000004</v>
      </c>
      <c r="G138" s="461">
        <v>711.50605358333337</v>
      </c>
      <c r="H138" s="461">
        <v>76.084000000000003</v>
      </c>
      <c r="I138" s="461">
        <v>778.279</v>
      </c>
      <c r="J138" s="461">
        <v>66.772946416666628</v>
      </c>
      <c r="K138" s="463">
        <v>0.91153944519092089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59.000004000000004</v>
      </c>
      <c r="C139" s="461">
        <v>58.61</v>
      </c>
      <c r="D139" s="461">
        <v>-0.39000400000000468</v>
      </c>
      <c r="E139" s="462">
        <v>0.99338976316001593</v>
      </c>
      <c r="F139" s="460">
        <v>58.607999999999997</v>
      </c>
      <c r="G139" s="461">
        <v>48.839999999999996</v>
      </c>
      <c r="H139" s="461">
        <v>4.883</v>
      </c>
      <c r="I139" s="461">
        <v>48.837000000000003</v>
      </c>
      <c r="J139" s="461">
        <v>-2.9999999999930083E-3</v>
      </c>
      <c r="K139" s="463">
        <v>0.83328214578214588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5.0000039999999997</v>
      </c>
      <c r="C140" s="461">
        <v>5.08908</v>
      </c>
      <c r="D140" s="461">
        <v>8.9076000000000377E-2</v>
      </c>
      <c r="E140" s="462">
        <v>1.0178151857478515</v>
      </c>
      <c r="F140" s="460">
        <v>5.1134604000000001</v>
      </c>
      <c r="G140" s="461">
        <v>4.2612170000000003</v>
      </c>
      <c r="H140" s="461">
        <v>0.42408999999999997</v>
      </c>
      <c r="I140" s="461">
        <v>4.2408999999999999</v>
      </c>
      <c r="J140" s="461">
        <v>-2.0317000000000363E-2</v>
      </c>
      <c r="K140" s="463">
        <v>0.82936009438931013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555</v>
      </c>
      <c r="C141" s="461">
        <v>645.096</v>
      </c>
      <c r="D141" s="461">
        <v>90.096000000000004</v>
      </c>
      <c r="E141" s="462">
        <v>1.1623351351351352</v>
      </c>
      <c r="F141" s="460">
        <v>690.26400000000001</v>
      </c>
      <c r="G141" s="461">
        <v>575.22</v>
      </c>
      <c r="H141" s="461">
        <v>57.518999999999998</v>
      </c>
      <c r="I141" s="461">
        <v>575.19600000000003</v>
      </c>
      <c r="J141" s="461">
        <v>-2.4000000000000909E-2</v>
      </c>
      <c r="K141" s="463">
        <v>0.83329856402767644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12</v>
      </c>
      <c r="C142" s="461">
        <v>79.767409999999998</v>
      </c>
      <c r="D142" s="461">
        <v>67.767409999999998</v>
      </c>
      <c r="E142" s="462">
        <v>6.6472841666666662</v>
      </c>
      <c r="F142" s="460">
        <v>0</v>
      </c>
      <c r="G142" s="461">
        <v>0</v>
      </c>
      <c r="H142" s="461">
        <v>0</v>
      </c>
      <c r="I142" s="461">
        <v>37.208550000000002</v>
      </c>
      <c r="J142" s="461">
        <v>37.208550000000002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12</v>
      </c>
      <c r="C143" s="461">
        <v>73.56741000000001</v>
      </c>
      <c r="D143" s="461">
        <v>61.56741000000001</v>
      </c>
      <c r="E143" s="462">
        <v>6.1306175000000005</v>
      </c>
      <c r="F143" s="460">
        <v>0</v>
      </c>
      <c r="G143" s="461">
        <v>0</v>
      </c>
      <c r="H143" s="461">
        <v>0</v>
      </c>
      <c r="I143" s="461">
        <v>37.208550000000002</v>
      </c>
      <c r="J143" s="461">
        <v>37.208550000000002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405</v>
      </c>
      <c r="B144" s="460">
        <v>12</v>
      </c>
      <c r="C144" s="461">
        <v>73.56741000000001</v>
      </c>
      <c r="D144" s="461">
        <v>61.56741000000001</v>
      </c>
      <c r="E144" s="462">
        <v>6.1306175000000005</v>
      </c>
      <c r="F144" s="460">
        <v>0</v>
      </c>
      <c r="G144" s="461">
        <v>0</v>
      </c>
      <c r="H144" s="461">
        <v>0</v>
      </c>
      <c r="I144" s="461">
        <v>37.208550000000002</v>
      </c>
      <c r="J144" s="461">
        <v>37.208550000000002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0</v>
      </c>
      <c r="C145" s="461">
        <v>6.2</v>
      </c>
      <c r="D145" s="461">
        <v>6.2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>X</v>
      </c>
    </row>
    <row r="146" spans="1:13" ht="14.45" customHeight="1" x14ac:dyDescent="0.2">
      <c r="A146" s="464" t="s">
        <v>407</v>
      </c>
      <c r="B146" s="460">
        <v>0</v>
      </c>
      <c r="C146" s="461">
        <v>6.2</v>
      </c>
      <c r="D146" s="461">
        <v>6.2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0</v>
      </c>
      <c r="C147" s="461">
        <v>0.20821999999999999</v>
      </c>
      <c r="D147" s="461">
        <v>0.20821999999999999</v>
      </c>
      <c r="E147" s="462">
        <v>0</v>
      </c>
      <c r="F147" s="460">
        <v>0.24348359999999999</v>
      </c>
      <c r="G147" s="461">
        <v>0.202903</v>
      </c>
      <c r="H147" s="461">
        <v>1.8007500000000001</v>
      </c>
      <c r="I147" s="461">
        <v>2.3899499999999998</v>
      </c>
      <c r="J147" s="461">
        <v>2.1870469999999997</v>
      </c>
      <c r="K147" s="463">
        <v>9.8156508282282662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0</v>
      </c>
      <c r="C148" s="461">
        <v>0.20821999999999999</v>
      </c>
      <c r="D148" s="461">
        <v>0.20821999999999999</v>
      </c>
      <c r="E148" s="462">
        <v>0</v>
      </c>
      <c r="F148" s="460">
        <v>0.24348359999999999</v>
      </c>
      <c r="G148" s="461">
        <v>0.202903</v>
      </c>
      <c r="H148" s="461">
        <v>1.8007500000000001</v>
      </c>
      <c r="I148" s="461">
        <v>2.3899499999999998</v>
      </c>
      <c r="J148" s="461">
        <v>2.1870469999999997</v>
      </c>
      <c r="K148" s="463">
        <v>9.8156508282282662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0</v>
      </c>
      <c r="C149" s="461">
        <v>0.20821999999999999</v>
      </c>
      <c r="D149" s="461">
        <v>0.20821999999999999</v>
      </c>
      <c r="E149" s="462">
        <v>0</v>
      </c>
      <c r="F149" s="460">
        <v>0.24348359999999999</v>
      </c>
      <c r="G149" s="461">
        <v>0.202903</v>
      </c>
      <c r="H149" s="461">
        <v>1.8007500000000001</v>
      </c>
      <c r="I149" s="461">
        <v>2.3899499999999998</v>
      </c>
      <c r="J149" s="461">
        <v>2.1870469999999997</v>
      </c>
      <c r="K149" s="463">
        <v>9.8156508282282662</v>
      </c>
      <c r="L149" s="150"/>
      <c r="M149" s="459" t="str">
        <f t="shared" si="2"/>
        <v>X</v>
      </c>
    </row>
    <row r="150" spans="1:13" ht="14.45" customHeight="1" x14ac:dyDescent="0.2">
      <c r="A150" s="464" t="s">
        <v>411</v>
      </c>
      <c r="B150" s="460">
        <v>0</v>
      </c>
      <c r="C150" s="461">
        <v>0.20821999999999999</v>
      </c>
      <c r="D150" s="461">
        <v>0.20821999999999999</v>
      </c>
      <c r="E150" s="462">
        <v>0</v>
      </c>
      <c r="F150" s="460">
        <v>0.24348359999999999</v>
      </c>
      <c r="G150" s="461">
        <v>0.202903</v>
      </c>
      <c r="H150" s="461">
        <v>1.8007500000000001</v>
      </c>
      <c r="I150" s="461">
        <v>2.3899499999999998</v>
      </c>
      <c r="J150" s="461">
        <v>2.1870469999999997</v>
      </c>
      <c r="K150" s="463">
        <v>9.8156508282282662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18890.854660000001</v>
      </c>
      <c r="C151" s="461">
        <v>55465.207139999999</v>
      </c>
      <c r="D151" s="461">
        <v>36574.352480000001</v>
      </c>
      <c r="E151" s="462">
        <v>2.9360877598324606</v>
      </c>
      <c r="F151" s="460">
        <v>33.368830699999997</v>
      </c>
      <c r="G151" s="461">
        <v>27.807358916666661</v>
      </c>
      <c r="H151" s="461">
        <v>7702.40265</v>
      </c>
      <c r="I151" s="461">
        <v>58596.745130000003</v>
      </c>
      <c r="J151" s="461">
        <v>58568.937771083336</v>
      </c>
      <c r="K151" s="463">
        <v>1756.0323182076622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18890.854660000001</v>
      </c>
      <c r="C152" s="461">
        <v>55196.951890000004</v>
      </c>
      <c r="D152" s="461">
        <v>36306.097229999999</v>
      </c>
      <c r="E152" s="462">
        <v>2.9218874891285624</v>
      </c>
      <c r="F152" s="460">
        <v>28.028582</v>
      </c>
      <c r="G152" s="461">
        <v>23.357151666666667</v>
      </c>
      <c r="H152" s="461">
        <v>5810.0751700000001</v>
      </c>
      <c r="I152" s="461">
        <v>56124.823929999999</v>
      </c>
      <c r="J152" s="461">
        <v>56101.466778333335</v>
      </c>
      <c r="K152" s="463">
        <v>2002.413961933572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18890.854660000001</v>
      </c>
      <c r="C153" s="461">
        <v>55196.951890000004</v>
      </c>
      <c r="D153" s="461">
        <v>36306.097229999999</v>
      </c>
      <c r="E153" s="462">
        <v>2.9218874891285624</v>
      </c>
      <c r="F153" s="460">
        <v>28.028582</v>
      </c>
      <c r="G153" s="461">
        <v>23.357151666666667</v>
      </c>
      <c r="H153" s="461">
        <v>5810.0751700000001</v>
      </c>
      <c r="I153" s="461">
        <v>56124.823929999999</v>
      </c>
      <c r="J153" s="461">
        <v>56101.466778333335</v>
      </c>
      <c r="K153" s="463">
        <v>2002.413961933572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57.642389000000001</v>
      </c>
      <c r="C154" s="461">
        <v>27.97486</v>
      </c>
      <c r="D154" s="461">
        <v>-29.667529000000002</v>
      </c>
      <c r="E154" s="462">
        <v>0.48531749785734934</v>
      </c>
      <c r="F154" s="460">
        <v>28.028582</v>
      </c>
      <c r="G154" s="461">
        <v>23.357151666666667</v>
      </c>
      <c r="H154" s="461">
        <v>-10.501799999999999</v>
      </c>
      <c r="I154" s="461">
        <v>36.147559999999999</v>
      </c>
      <c r="J154" s="461">
        <v>12.790408333333332</v>
      </c>
      <c r="K154" s="463">
        <v>1.2896678112364015</v>
      </c>
      <c r="L154" s="150"/>
      <c r="M154" s="459" t="str">
        <f t="shared" si="2"/>
        <v>X</v>
      </c>
    </row>
    <row r="155" spans="1:13" ht="14.45" customHeight="1" x14ac:dyDescent="0.2">
      <c r="A155" s="464" t="s">
        <v>416</v>
      </c>
      <c r="B155" s="460">
        <v>39.359516999999997</v>
      </c>
      <c r="C155" s="461">
        <v>0</v>
      </c>
      <c r="D155" s="461">
        <v>-39.359516999999997</v>
      </c>
      <c r="E155" s="462">
        <v>0</v>
      </c>
      <c r="F155" s="460">
        <v>0</v>
      </c>
      <c r="G155" s="461">
        <v>0</v>
      </c>
      <c r="H155" s="461">
        <v>-10.501799999999999</v>
      </c>
      <c r="I155" s="461">
        <v>5.7110000000000003</v>
      </c>
      <c r="J155" s="461">
        <v>5.7110000000000003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1.872727</v>
      </c>
      <c r="C156" s="461">
        <v>10.755000000000001</v>
      </c>
      <c r="D156" s="461">
        <v>8.8822730000000014</v>
      </c>
      <c r="E156" s="462">
        <v>5.7429620014022333</v>
      </c>
      <c r="F156" s="460">
        <v>10.3873955</v>
      </c>
      <c r="G156" s="461">
        <v>8.6561629166666663</v>
      </c>
      <c r="H156" s="461">
        <v>0</v>
      </c>
      <c r="I156" s="461">
        <v>15.853200000000001</v>
      </c>
      <c r="J156" s="461">
        <v>7.1970370833333348</v>
      </c>
      <c r="K156" s="463">
        <v>1.526195859202627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16.410145</v>
      </c>
      <c r="C157" s="461">
        <v>17.219860000000001</v>
      </c>
      <c r="D157" s="461">
        <v>0.80971500000000063</v>
      </c>
      <c r="E157" s="462">
        <v>1.0493423428007491</v>
      </c>
      <c r="F157" s="460">
        <v>17.6411865</v>
      </c>
      <c r="G157" s="461">
        <v>14.700988749999999</v>
      </c>
      <c r="H157" s="461">
        <v>0</v>
      </c>
      <c r="I157" s="461">
        <v>14.583360000000001</v>
      </c>
      <c r="J157" s="461">
        <v>-0.11762874999999795</v>
      </c>
      <c r="K157" s="463">
        <v>0.82666548534022932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15.19557</v>
      </c>
      <c r="D158" s="461">
        <v>15.19557</v>
      </c>
      <c r="E158" s="462">
        <v>0</v>
      </c>
      <c r="F158" s="460">
        <v>0</v>
      </c>
      <c r="G158" s="461">
        <v>0</v>
      </c>
      <c r="H158" s="461">
        <v>0</v>
      </c>
      <c r="I158" s="461">
        <v>12.445309999999999</v>
      </c>
      <c r="J158" s="461">
        <v>12.445309999999999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420</v>
      </c>
      <c r="B159" s="460">
        <v>0</v>
      </c>
      <c r="C159" s="461">
        <v>0</v>
      </c>
      <c r="D159" s="461">
        <v>0</v>
      </c>
      <c r="E159" s="462">
        <v>0</v>
      </c>
      <c r="F159" s="460">
        <v>0</v>
      </c>
      <c r="G159" s="461">
        <v>0</v>
      </c>
      <c r="H159" s="461">
        <v>0</v>
      </c>
      <c r="I159" s="461">
        <v>12.445309999999999</v>
      </c>
      <c r="J159" s="461">
        <v>12.445309999999999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15.19557</v>
      </c>
      <c r="D160" s="461">
        <v>15.19557</v>
      </c>
      <c r="E160" s="462">
        <v>0</v>
      </c>
      <c r="F160" s="460">
        <v>0</v>
      </c>
      <c r="G160" s="461">
        <v>0</v>
      </c>
      <c r="H160" s="461">
        <v>0</v>
      </c>
      <c r="I160" s="461">
        <v>0</v>
      </c>
      <c r="J160" s="461">
        <v>0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18833.212271</v>
      </c>
      <c r="C161" s="461">
        <v>51506.525880000001</v>
      </c>
      <c r="D161" s="461">
        <v>32673.313609000001</v>
      </c>
      <c r="E161" s="462">
        <v>2.7348773612726407</v>
      </c>
      <c r="F161" s="460">
        <v>0</v>
      </c>
      <c r="G161" s="461">
        <v>0</v>
      </c>
      <c r="H161" s="461">
        <v>5530.33176</v>
      </c>
      <c r="I161" s="461">
        <v>54822.904150000002</v>
      </c>
      <c r="J161" s="461">
        <v>54822.904150000002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423</v>
      </c>
      <c r="B162" s="460">
        <v>18833.212271</v>
      </c>
      <c r="C162" s="461">
        <v>51506.525880000001</v>
      </c>
      <c r="D162" s="461">
        <v>32673.313609000001</v>
      </c>
      <c r="E162" s="462">
        <v>2.7348773612726407</v>
      </c>
      <c r="F162" s="460">
        <v>0</v>
      </c>
      <c r="G162" s="461">
        <v>0</v>
      </c>
      <c r="H162" s="461">
        <v>5530.33176</v>
      </c>
      <c r="I162" s="461">
        <v>54822.904150000002</v>
      </c>
      <c r="J162" s="461">
        <v>54822.904150000002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3647.25558</v>
      </c>
      <c r="D163" s="461">
        <v>3647.25558</v>
      </c>
      <c r="E163" s="462">
        <v>0</v>
      </c>
      <c r="F163" s="460">
        <v>0</v>
      </c>
      <c r="G163" s="461">
        <v>0</v>
      </c>
      <c r="H163" s="461">
        <v>290.24521000000004</v>
      </c>
      <c r="I163" s="461">
        <v>1253.32691</v>
      </c>
      <c r="J163" s="461">
        <v>1253.32691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425</v>
      </c>
      <c r="B164" s="460">
        <v>0</v>
      </c>
      <c r="C164" s="461">
        <v>3647.25558</v>
      </c>
      <c r="D164" s="461">
        <v>3647.25558</v>
      </c>
      <c r="E164" s="462">
        <v>0</v>
      </c>
      <c r="F164" s="460">
        <v>0</v>
      </c>
      <c r="G164" s="461">
        <v>0</v>
      </c>
      <c r="H164" s="461">
        <v>290.24521000000004</v>
      </c>
      <c r="I164" s="461">
        <v>1253.32691</v>
      </c>
      <c r="J164" s="461">
        <v>1253.32691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29.06128</v>
      </c>
      <c r="D165" s="461">
        <v>29.06128</v>
      </c>
      <c r="E165" s="462">
        <v>0</v>
      </c>
      <c r="F165" s="460">
        <v>5.1921207000000003</v>
      </c>
      <c r="G165" s="461">
        <v>4.3267672500000005</v>
      </c>
      <c r="H165" s="461">
        <v>-2.0000000000000001E-4</v>
      </c>
      <c r="I165" s="461">
        <v>41.686440000000005</v>
      </c>
      <c r="J165" s="461">
        <v>37.359672750000001</v>
      </c>
      <c r="K165" s="463">
        <v>8.0287886989992359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22.5</v>
      </c>
      <c r="D166" s="461">
        <v>22.5</v>
      </c>
      <c r="E166" s="462">
        <v>0</v>
      </c>
      <c r="F166" s="460">
        <v>0</v>
      </c>
      <c r="G166" s="461">
        <v>0</v>
      </c>
      <c r="H166" s="461">
        <v>0</v>
      </c>
      <c r="I166" s="461">
        <v>12.5</v>
      </c>
      <c r="J166" s="461">
        <v>12.5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22.5</v>
      </c>
      <c r="D167" s="461">
        <v>22.5</v>
      </c>
      <c r="E167" s="462">
        <v>0</v>
      </c>
      <c r="F167" s="460">
        <v>0</v>
      </c>
      <c r="G167" s="461">
        <v>0</v>
      </c>
      <c r="H167" s="461">
        <v>0</v>
      </c>
      <c r="I167" s="461">
        <v>12.5</v>
      </c>
      <c r="J167" s="461">
        <v>12.5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0</v>
      </c>
      <c r="C168" s="461">
        <v>22.5</v>
      </c>
      <c r="D168" s="461">
        <v>22.5</v>
      </c>
      <c r="E168" s="462">
        <v>0</v>
      </c>
      <c r="F168" s="460">
        <v>0</v>
      </c>
      <c r="G168" s="461">
        <v>0</v>
      </c>
      <c r="H168" s="461">
        <v>0</v>
      </c>
      <c r="I168" s="461">
        <v>12.5</v>
      </c>
      <c r="J168" s="461">
        <v>12.5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6.56128</v>
      </c>
      <c r="D169" s="461">
        <v>6.56128</v>
      </c>
      <c r="E169" s="462">
        <v>0</v>
      </c>
      <c r="F169" s="460">
        <v>5.1921207000000003</v>
      </c>
      <c r="G169" s="461">
        <v>4.3267672500000005</v>
      </c>
      <c r="H169" s="461">
        <v>-2.0000000000000001E-4</v>
      </c>
      <c r="I169" s="461">
        <v>29.186439999999997</v>
      </c>
      <c r="J169" s="461">
        <v>24.859672749999998</v>
      </c>
      <c r="K169" s="463">
        <v>5.6212945897039717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-6.7000000000000002E-4</v>
      </c>
      <c r="D170" s="461">
        <v>-6.7000000000000002E-4</v>
      </c>
      <c r="E170" s="462">
        <v>0</v>
      </c>
      <c r="F170" s="460">
        <v>0</v>
      </c>
      <c r="G170" s="461">
        <v>0</v>
      </c>
      <c r="H170" s="461">
        <v>-2.0000000000000001E-4</v>
      </c>
      <c r="I170" s="461">
        <v>1.9719999999999998E-2</v>
      </c>
      <c r="J170" s="461">
        <v>1.9719999999999998E-2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432</v>
      </c>
      <c r="B171" s="460">
        <v>0</v>
      </c>
      <c r="C171" s="461">
        <v>-6.7000000000000002E-4</v>
      </c>
      <c r="D171" s="461">
        <v>-6.7000000000000002E-4</v>
      </c>
      <c r="E171" s="462">
        <v>0</v>
      </c>
      <c r="F171" s="460">
        <v>0</v>
      </c>
      <c r="G171" s="461">
        <v>0</v>
      </c>
      <c r="H171" s="461">
        <v>-2.0000000000000001E-4</v>
      </c>
      <c r="I171" s="461">
        <v>1.9719999999999998E-2</v>
      </c>
      <c r="J171" s="461">
        <v>1.9719999999999998E-2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6.5619499999999995</v>
      </c>
      <c r="D172" s="461">
        <v>6.5619499999999995</v>
      </c>
      <c r="E172" s="462">
        <v>0</v>
      </c>
      <c r="F172" s="460">
        <v>5.1921207000000003</v>
      </c>
      <c r="G172" s="461">
        <v>4.3267672500000005</v>
      </c>
      <c r="H172" s="461">
        <v>0</v>
      </c>
      <c r="I172" s="461">
        <v>29.166720000000002</v>
      </c>
      <c r="J172" s="461">
        <v>24.839952750000002</v>
      </c>
      <c r="K172" s="463">
        <v>5.6174965269971482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0</v>
      </c>
      <c r="D173" s="461">
        <v>0</v>
      </c>
      <c r="E173" s="462">
        <v>0</v>
      </c>
      <c r="F173" s="460">
        <v>0</v>
      </c>
      <c r="G173" s="461">
        <v>0</v>
      </c>
      <c r="H173" s="461">
        <v>0</v>
      </c>
      <c r="I173" s="461">
        <v>29.166720000000002</v>
      </c>
      <c r="J173" s="461">
        <v>29.166720000000002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0</v>
      </c>
      <c r="C174" s="461">
        <v>6.5619499999999995</v>
      </c>
      <c r="D174" s="461">
        <v>6.5619499999999995</v>
      </c>
      <c r="E174" s="462">
        <v>0</v>
      </c>
      <c r="F174" s="460">
        <v>5.1921207000000003</v>
      </c>
      <c r="G174" s="461">
        <v>4.3267672500000005</v>
      </c>
      <c r="H174" s="461">
        <v>0</v>
      </c>
      <c r="I174" s="461">
        <v>0</v>
      </c>
      <c r="J174" s="461">
        <v>-4.3267672500000005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0.16197999999999999</v>
      </c>
      <c r="D175" s="461">
        <v>0.16197999999999999</v>
      </c>
      <c r="E175" s="462">
        <v>0</v>
      </c>
      <c r="F175" s="460">
        <v>0.14812799999999998</v>
      </c>
      <c r="G175" s="461">
        <v>0.12343999999999999</v>
      </c>
      <c r="H175" s="461">
        <v>0</v>
      </c>
      <c r="I175" s="461">
        <v>9.4109999999999999E-2</v>
      </c>
      <c r="J175" s="461">
        <v>-2.9329999999999995E-2</v>
      </c>
      <c r="K175" s="463">
        <v>0.63532890473104353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0.16197999999999999</v>
      </c>
      <c r="D176" s="461">
        <v>0.16197999999999999</v>
      </c>
      <c r="E176" s="462">
        <v>0</v>
      </c>
      <c r="F176" s="460">
        <v>0.14812799999999998</v>
      </c>
      <c r="G176" s="461">
        <v>0.12343999999999999</v>
      </c>
      <c r="H176" s="461">
        <v>0</v>
      </c>
      <c r="I176" s="461">
        <v>9.4109999999999999E-2</v>
      </c>
      <c r="J176" s="461">
        <v>-2.9329999999999995E-2</v>
      </c>
      <c r="K176" s="463">
        <v>0.63532890473104353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</v>
      </c>
      <c r="C177" s="461">
        <v>0.16197999999999999</v>
      </c>
      <c r="D177" s="461">
        <v>0.16197999999999999</v>
      </c>
      <c r="E177" s="462">
        <v>0</v>
      </c>
      <c r="F177" s="460">
        <v>0.14812799999999998</v>
      </c>
      <c r="G177" s="461">
        <v>0.12343999999999999</v>
      </c>
      <c r="H177" s="461">
        <v>0</v>
      </c>
      <c r="I177" s="461">
        <v>9.4109999999999999E-2</v>
      </c>
      <c r="J177" s="461">
        <v>-2.9329999999999995E-2</v>
      </c>
      <c r="K177" s="463">
        <v>0.63532890473104353</v>
      </c>
      <c r="L177" s="150"/>
      <c r="M177" s="459" t="str">
        <f t="shared" si="2"/>
        <v>X</v>
      </c>
    </row>
    <row r="178" spans="1:13" ht="14.45" customHeight="1" x14ac:dyDescent="0.2">
      <c r="A178" s="464" t="s">
        <v>439</v>
      </c>
      <c r="B178" s="460">
        <v>0</v>
      </c>
      <c r="C178" s="461">
        <v>0.16197999999999999</v>
      </c>
      <c r="D178" s="461">
        <v>0.16197999999999999</v>
      </c>
      <c r="E178" s="462">
        <v>0</v>
      </c>
      <c r="F178" s="460">
        <v>0.14812799999999998</v>
      </c>
      <c r="G178" s="461">
        <v>0.12343999999999999</v>
      </c>
      <c r="H178" s="461">
        <v>0</v>
      </c>
      <c r="I178" s="461">
        <v>9.4109999999999999E-2</v>
      </c>
      <c r="J178" s="461">
        <v>-2.9329999999999995E-2</v>
      </c>
      <c r="K178" s="463">
        <v>0.63532890473104353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239.03198999999998</v>
      </c>
      <c r="D179" s="461">
        <v>239.03198999999998</v>
      </c>
      <c r="E179" s="462">
        <v>0</v>
      </c>
      <c r="F179" s="460">
        <v>0</v>
      </c>
      <c r="G179" s="461">
        <v>0</v>
      </c>
      <c r="H179" s="461">
        <v>1892.3276799999999</v>
      </c>
      <c r="I179" s="461">
        <v>2430.1406499999998</v>
      </c>
      <c r="J179" s="461">
        <v>2430.1406499999998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239.03198999999998</v>
      </c>
      <c r="D180" s="461">
        <v>239.03198999999998</v>
      </c>
      <c r="E180" s="462">
        <v>0</v>
      </c>
      <c r="F180" s="460">
        <v>0</v>
      </c>
      <c r="G180" s="461">
        <v>0</v>
      </c>
      <c r="H180" s="461">
        <v>1892.3276799999999</v>
      </c>
      <c r="I180" s="461">
        <v>2430.1406499999998</v>
      </c>
      <c r="J180" s="461">
        <v>2430.1406499999998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0</v>
      </c>
      <c r="D181" s="461">
        <v>0</v>
      </c>
      <c r="E181" s="462">
        <v>0</v>
      </c>
      <c r="F181" s="460">
        <v>0</v>
      </c>
      <c r="G181" s="461">
        <v>0</v>
      </c>
      <c r="H181" s="461">
        <v>1832.57069</v>
      </c>
      <c r="I181" s="461">
        <v>1832.57069</v>
      </c>
      <c r="J181" s="461">
        <v>1832.57069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443</v>
      </c>
      <c r="B182" s="460">
        <v>0</v>
      </c>
      <c r="C182" s="461">
        <v>0</v>
      </c>
      <c r="D182" s="461">
        <v>0</v>
      </c>
      <c r="E182" s="462">
        <v>0</v>
      </c>
      <c r="F182" s="460">
        <v>0</v>
      </c>
      <c r="G182" s="461">
        <v>0</v>
      </c>
      <c r="H182" s="461">
        <v>1832.57069</v>
      </c>
      <c r="I182" s="461">
        <v>1832.57069</v>
      </c>
      <c r="J182" s="461">
        <v>1832.57069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239.03198999999998</v>
      </c>
      <c r="D183" s="461">
        <v>239.03198999999998</v>
      </c>
      <c r="E183" s="462">
        <v>0</v>
      </c>
      <c r="F183" s="460">
        <v>0</v>
      </c>
      <c r="G183" s="461">
        <v>0</v>
      </c>
      <c r="H183" s="461">
        <v>59.756989999999995</v>
      </c>
      <c r="I183" s="461">
        <v>597.56995999999992</v>
      </c>
      <c r="J183" s="461">
        <v>597.56995999999992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445</v>
      </c>
      <c r="B184" s="460">
        <v>0</v>
      </c>
      <c r="C184" s="461">
        <v>239.03198999999998</v>
      </c>
      <c r="D184" s="461">
        <v>239.03198999999998</v>
      </c>
      <c r="E184" s="462">
        <v>0</v>
      </c>
      <c r="F184" s="460">
        <v>0</v>
      </c>
      <c r="G184" s="461">
        <v>0</v>
      </c>
      <c r="H184" s="461">
        <v>59.756989999999995</v>
      </c>
      <c r="I184" s="461">
        <v>597.56995999999992</v>
      </c>
      <c r="J184" s="461">
        <v>597.56995999999992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3355.3362499999998</v>
      </c>
      <c r="D185" s="461">
        <v>3355.3362499999998</v>
      </c>
      <c r="E185" s="462">
        <v>0</v>
      </c>
      <c r="F185" s="460">
        <v>0</v>
      </c>
      <c r="G185" s="461">
        <v>0</v>
      </c>
      <c r="H185" s="461">
        <v>348.98509000000001</v>
      </c>
      <c r="I185" s="461">
        <v>2549.5956099999999</v>
      </c>
      <c r="J185" s="461">
        <v>2549.5956099999999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3355.3362499999998</v>
      </c>
      <c r="D186" s="461">
        <v>3355.3362499999998</v>
      </c>
      <c r="E186" s="462">
        <v>0</v>
      </c>
      <c r="F186" s="460">
        <v>0</v>
      </c>
      <c r="G186" s="461">
        <v>0</v>
      </c>
      <c r="H186" s="461">
        <v>348.98509000000001</v>
      </c>
      <c r="I186" s="461">
        <v>2549.5956099999999</v>
      </c>
      <c r="J186" s="461">
        <v>2549.5956099999999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3355.3362499999998</v>
      </c>
      <c r="D187" s="461">
        <v>3355.3362499999998</v>
      </c>
      <c r="E187" s="462">
        <v>0</v>
      </c>
      <c r="F187" s="460">
        <v>0</v>
      </c>
      <c r="G187" s="461">
        <v>0</v>
      </c>
      <c r="H187" s="461">
        <v>348.98509000000001</v>
      </c>
      <c r="I187" s="461">
        <v>2549.5956099999999</v>
      </c>
      <c r="J187" s="461">
        <v>2549.5956099999999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0.22077000000000002</v>
      </c>
      <c r="D188" s="461">
        <v>0.22077000000000002</v>
      </c>
      <c r="E188" s="462">
        <v>0</v>
      </c>
      <c r="F188" s="460">
        <v>0</v>
      </c>
      <c r="G188" s="461">
        <v>0</v>
      </c>
      <c r="H188" s="461">
        <v>3.2439999999999997E-2</v>
      </c>
      <c r="I188" s="461">
        <v>0.23713999999999999</v>
      </c>
      <c r="J188" s="461">
        <v>0.23713999999999999</v>
      </c>
      <c r="K188" s="463">
        <v>0</v>
      </c>
      <c r="L188" s="150"/>
      <c r="M188" s="459" t="str">
        <f t="shared" si="2"/>
        <v>X</v>
      </c>
    </row>
    <row r="189" spans="1:13" ht="14.45" customHeight="1" x14ac:dyDescent="0.2">
      <c r="A189" s="464" t="s">
        <v>450</v>
      </c>
      <c r="B189" s="460">
        <v>0</v>
      </c>
      <c r="C189" s="461">
        <v>0.22077000000000002</v>
      </c>
      <c r="D189" s="461">
        <v>0.22077000000000002</v>
      </c>
      <c r="E189" s="462">
        <v>0</v>
      </c>
      <c r="F189" s="460">
        <v>0</v>
      </c>
      <c r="G189" s="461">
        <v>0</v>
      </c>
      <c r="H189" s="461">
        <v>3.2439999999999997E-2</v>
      </c>
      <c r="I189" s="461">
        <v>0.23713999999999999</v>
      </c>
      <c r="J189" s="461">
        <v>0.23713999999999999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16.343</v>
      </c>
      <c r="D190" s="461">
        <v>16.343</v>
      </c>
      <c r="E190" s="462">
        <v>0</v>
      </c>
      <c r="F190" s="460">
        <v>0</v>
      </c>
      <c r="G190" s="461">
        <v>0</v>
      </c>
      <c r="H190" s="461">
        <v>1.02</v>
      </c>
      <c r="I190" s="461">
        <v>11.81</v>
      </c>
      <c r="J190" s="461">
        <v>11.81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452</v>
      </c>
      <c r="B191" s="460">
        <v>0</v>
      </c>
      <c r="C191" s="461">
        <v>16.343</v>
      </c>
      <c r="D191" s="461">
        <v>16.343</v>
      </c>
      <c r="E191" s="462">
        <v>0</v>
      </c>
      <c r="F191" s="460">
        <v>0</v>
      </c>
      <c r="G191" s="461">
        <v>0</v>
      </c>
      <c r="H191" s="461">
        <v>0</v>
      </c>
      <c r="I191" s="461">
        <v>10.79</v>
      </c>
      <c r="J191" s="461">
        <v>10.79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0</v>
      </c>
      <c r="D192" s="461">
        <v>0</v>
      </c>
      <c r="E192" s="462">
        <v>0</v>
      </c>
      <c r="F192" s="460">
        <v>0</v>
      </c>
      <c r="G192" s="461">
        <v>0</v>
      </c>
      <c r="H192" s="461">
        <v>1.02</v>
      </c>
      <c r="I192" s="461">
        <v>1.02</v>
      </c>
      <c r="J192" s="461">
        <v>1.02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3.59388</v>
      </c>
      <c r="D193" s="461">
        <v>3.59388</v>
      </c>
      <c r="E193" s="462">
        <v>0</v>
      </c>
      <c r="F193" s="460">
        <v>0</v>
      </c>
      <c r="G193" s="461">
        <v>0</v>
      </c>
      <c r="H193" s="461">
        <v>0.55659999999999998</v>
      </c>
      <c r="I193" s="461">
        <v>6.7263799999999998</v>
      </c>
      <c r="J193" s="461">
        <v>6.7263799999999998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455</v>
      </c>
      <c r="B194" s="460">
        <v>0</v>
      </c>
      <c r="C194" s="461">
        <v>0</v>
      </c>
      <c r="D194" s="461">
        <v>0</v>
      </c>
      <c r="E194" s="462">
        <v>0</v>
      </c>
      <c r="F194" s="460">
        <v>0</v>
      </c>
      <c r="G194" s="461">
        <v>0</v>
      </c>
      <c r="H194" s="461">
        <v>0</v>
      </c>
      <c r="I194" s="461">
        <v>0.78800000000000003</v>
      </c>
      <c r="J194" s="461">
        <v>0.78800000000000003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3.59388</v>
      </c>
      <c r="D195" s="461">
        <v>3.59388</v>
      </c>
      <c r="E195" s="462">
        <v>0</v>
      </c>
      <c r="F195" s="460">
        <v>0</v>
      </c>
      <c r="G195" s="461">
        <v>0</v>
      </c>
      <c r="H195" s="461">
        <v>0.55659999999999998</v>
      </c>
      <c r="I195" s="461">
        <v>5.9383800000000004</v>
      </c>
      <c r="J195" s="461">
        <v>5.9383800000000004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457</v>
      </c>
      <c r="B196" s="460">
        <v>0</v>
      </c>
      <c r="C196" s="461">
        <v>0.5262</v>
      </c>
      <c r="D196" s="461">
        <v>0.5262</v>
      </c>
      <c r="E196" s="462">
        <v>0</v>
      </c>
      <c r="F196" s="460">
        <v>0</v>
      </c>
      <c r="G196" s="461">
        <v>0</v>
      </c>
      <c r="H196" s="461">
        <v>0.29522999999999999</v>
      </c>
      <c r="I196" s="461">
        <v>3.1219999999999999</v>
      </c>
      <c r="J196" s="461">
        <v>3.1219999999999999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458</v>
      </c>
      <c r="B197" s="460">
        <v>0</v>
      </c>
      <c r="C197" s="461">
        <v>0.5262</v>
      </c>
      <c r="D197" s="461">
        <v>0.5262</v>
      </c>
      <c r="E197" s="462">
        <v>0</v>
      </c>
      <c r="F197" s="460">
        <v>0</v>
      </c>
      <c r="G197" s="461">
        <v>0</v>
      </c>
      <c r="H197" s="461">
        <v>0.29522999999999999</v>
      </c>
      <c r="I197" s="461">
        <v>3.1219999999999999</v>
      </c>
      <c r="J197" s="461">
        <v>3.1219999999999999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7.5845799999999999</v>
      </c>
      <c r="D198" s="461">
        <v>7.5845799999999999</v>
      </c>
      <c r="E198" s="462">
        <v>0</v>
      </c>
      <c r="F198" s="460">
        <v>0</v>
      </c>
      <c r="G198" s="461">
        <v>0</v>
      </c>
      <c r="H198" s="461">
        <v>0</v>
      </c>
      <c r="I198" s="461">
        <v>0</v>
      </c>
      <c r="J198" s="461">
        <v>0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460</v>
      </c>
      <c r="B199" s="460">
        <v>0</v>
      </c>
      <c r="C199" s="461">
        <v>7.5845799999999999</v>
      </c>
      <c r="D199" s="461">
        <v>7.5845799999999999</v>
      </c>
      <c r="E199" s="462">
        <v>0</v>
      </c>
      <c r="F199" s="460">
        <v>0</v>
      </c>
      <c r="G199" s="461">
        <v>0</v>
      </c>
      <c r="H199" s="461">
        <v>0</v>
      </c>
      <c r="I199" s="461">
        <v>0</v>
      </c>
      <c r="J199" s="461">
        <v>0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0.61599999999999999</v>
      </c>
      <c r="D200" s="461">
        <v>0.61599999999999999</v>
      </c>
      <c r="E200" s="462">
        <v>0</v>
      </c>
      <c r="F200" s="460">
        <v>0</v>
      </c>
      <c r="G200" s="461">
        <v>0</v>
      </c>
      <c r="H200" s="461">
        <v>2.8000000000000001E-2</v>
      </c>
      <c r="I200" s="461">
        <v>0.61399999999999999</v>
      </c>
      <c r="J200" s="461">
        <v>0.61399999999999999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0.61599999999999999</v>
      </c>
      <c r="D201" s="461">
        <v>0.61599999999999999</v>
      </c>
      <c r="E201" s="462">
        <v>0</v>
      </c>
      <c r="F201" s="460">
        <v>0</v>
      </c>
      <c r="G201" s="461">
        <v>0</v>
      </c>
      <c r="H201" s="461">
        <v>2.8000000000000001E-2</v>
      </c>
      <c r="I201" s="461">
        <v>0.61399999999999999</v>
      </c>
      <c r="J201" s="461">
        <v>0.61399999999999999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1106.74594</v>
      </c>
      <c r="D202" s="461">
        <v>1106.74594</v>
      </c>
      <c r="E202" s="462">
        <v>0</v>
      </c>
      <c r="F202" s="460">
        <v>0</v>
      </c>
      <c r="G202" s="461">
        <v>0</v>
      </c>
      <c r="H202" s="461">
        <v>114.26802000000001</v>
      </c>
      <c r="I202" s="461">
        <v>639.85169999999994</v>
      </c>
      <c r="J202" s="461">
        <v>639.85169999999994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464</v>
      </c>
      <c r="B203" s="460">
        <v>0</v>
      </c>
      <c r="C203" s="461">
        <v>1106.74594</v>
      </c>
      <c r="D203" s="461">
        <v>1106.74594</v>
      </c>
      <c r="E203" s="462">
        <v>0</v>
      </c>
      <c r="F203" s="460">
        <v>0</v>
      </c>
      <c r="G203" s="461">
        <v>0</v>
      </c>
      <c r="H203" s="461">
        <v>114.26802000000001</v>
      </c>
      <c r="I203" s="461">
        <v>639.85169999999994</v>
      </c>
      <c r="J203" s="461">
        <v>639.85169999999994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465</v>
      </c>
      <c r="B204" s="460">
        <v>0</v>
      </c>
      <c r="C204" s="461">
        <v>2219.70588</v>
      </c>
      <c r="D204" s="461">
        <v>2219.70588</v>
      </c>
      <c r="E204" s="462">
        <v>0</v>
      </c>
      <c r="F204" s="460">
        <v>0</v>
      </c>
      <c r="G204" s="461">
        <v>0</v>
      </c>
      <c r="H204" s="461">
        <v>232.78479999999999</v>
      </c>
      <c r="I204" s="461">
        <v>1887.2343899999998</v>
      </c>
      <c r="J204" s="461">
        <v>1887.2343899999998</v>
      </c>
      <c r="K204" s="463">
        <v>0</v>
      </c>
      <c r="L204" s="150"/>
      <c r="M204" s="459" t="str">
        <f t="shared" si="3"/>
        <v>X</v>
      </c>
    </row>
    <row r="205" spans="1:13" ht="14.45" customHeight="1" x14ac:dyDescent="0.2">
      <c r="A205" s="464" t="s">
        <v>466</v>
      </c>
      <c r="B205" s="460">
        <v>0</v>
      </c>
      <c r="C205" s="461">
        <v>2219.70588</v>
      </c>
      <c r="D205" s="461">
        <v>2219.70588</v>
      </c>
      <c r="E205" s="462">
        <v>0</v>
      </c>
      <c r="F205" s="460">
        <v>0</v>
      </c>
      <c r="G205" s="461">
        <v>0</v>
      </c>
      <c r="H205" s="461">
        <v>232.78479999999999</v>
      </c>
      <c r="I205" s="461">
        <v>1887.2343899999998</v>
      </c>
      <c r="J205" s="461">
        <v>1887.2343899999998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0540BECF-BDB1-416B-AECD-598B9E56930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467</v>
      </c>
      <c r="B5" s="466" t="s">
        <v>468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467</v>
      </c>
      <c r="B6" s="466" t="s">
        <v>469</v>
      </c>
      <c r="C6" s="467">
        <v>29.535179999999986</v>
      </c>
      <c r="D6" s="467">
        <v>30.595159999999979</v>
      </c>
      <c r="E6" s="467"/>
      <c r="F6" s="467">
        <v>30.868190000000002</v>
      </c>
      <c r="G6" s="467">
        <v>0</v>
      </c>
      <c r="H6" s="467">
        <v>30.868190000000002</v>
      </c>
      <c r="I6" s="468" t="s">
        <v>266</v>
      </c>
      <c r="J6" s="469" t="s">
        <v>1</v>
      </c>
    </row>
    <row r="7" spans="1:10" ht="14.45" customHeight="1" x14ac:dyDescent="0.2">
      <c r="A7" s="465" t="s">
        <v>467</v>
      </c>
      <c r="B7" s="466" t="s">
        <v>470</v>
      </c>
      <c r="C7" s="467">
        <v>29.535179999999986</v>
      </c>
      <c r="D7" s="467">
        <v>30.595159999999979</v>
      </c>
      <c r="E7" s="467"/>
      <c r="F7" s="467">
        <v>30.868190000000002</v>
      </c>
      <c r="G7" s="467">
        <v>0</v>
      </c>
      <c r="H7" s="467">
        <v>30.868190000000002</v>
      </c>
      <c r="I7" s="468" t="s">
        <v>266</v>
      </c>
      <c r="J7" s="469" t="s">
        <v>471</v>
      </c>
    </row>
    <row r="9" spans="1:10" ht="14.45" customHeight="1" x14ac:dyDescent="0.2">
      <c r="A9" s="465" t="s">
        <v>467</v>
      </c>
      <c r="B9" s="466" t="s">
        <v>468</v>
      </c>
      <c r="C9" s="467" t="s">
        <v>266</v>
      </c>
      <c r="D9" s="467" t="s">
        <v>266</v>
      </c>
      <c r="E9" s="467"/>
      <c r="F9" s="467" t="s">
        <v>266</v>
      </c>
      <c r="G9" s="467" t="s">
        <v>266</v>
      </c>
      <c r="H9" s="467" t="s">
        <v>266</v>
      </c>
      <c r="I9" s="468" t="s">
        <v>266</v>
      </c>
      <c r="J9" s="469" t="s">
        <v>68</v>
      </c>
    </row>
    <row r="10" spans="1:10" ht="14.45" customHeight="1" x14ac:dyDescent="0.2">
      <c r="A10" s="465" t="s">
        <v>472</v>
      </c>
      <c r="B10" s="466" t="s">
        <v>473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0</v>
      </c>
    </row>
    <row r="11" spans="1:10" ht="14.45" customHeight="1" x14ac:dyDescent="0.2">
      <c r="A11" s="465" t="s">
        <v>472</v>
      </c>
      <c r="B11" s="466" t="s">
        <v>469</v>
      </c>
      <c r="C11" s="467">
        <v>0.58833999999999986</v>
      </c>
      <c r="D11" s="467">
        <v>0.65175000000000005</v>
      </c>
      <c r="E11" s="467"/>
      <c r="F11" s="467">
        <v>1.1348600000000002</v>
      </c>
      <c r="G11" s="467">
        <v>0</v>
      </c>
      <c r="H11" s="467">
        <v>1.1348600000000002</v>
      </c>
      <c r="I11" s="468" t="s">
        <v>266</v>
      </c>
      <c r="J11" s="469" t="s">
        <v>1</v>
      </c>
    </row>
    <row r="12" spans="1:10" ht="14.45" customHeight="1" x14ac:dyDescent="0.2">
      <c r="A12" s="465" t="s">
        <v>472</v>
      </c>
      <c r="B12" s="466" t="s">
        <v>474</v>
      </c>
      <c r="C12" s="467">
        <v>0.58833999999999986</v>
      </c>
      <c r="D12" s="467">
        <v>0.65175000000000005</v>
      </c>
      <c r="E12" s="467"/>
      <c r="F12" s="467">
        <v>1.1348600000000002</v>
      </c>
      <c r="G12" s="467">
        <v>0</v>
      </c>
      <c r="H12" s="467">
        <v>1.1348600000000002</v>
      </c>
      <c r="I12" s="468" t="s">
        <v>266</v>
      </c>
      <c r="J12" s="469" t="s">
        <v>475</v>
      </c>
    </row>
    <row r="13" spans="1:10" ht="14.45" customHeight="1" x14ac:dyDescent="0.2">
      <c r="A13" s="465" t="s">
        <v>266</v>
      </c>
      <c r="B13" s="466" t="s">
        <v>266</v>
      </c>
      <c r="C13" s="467" t="s">
        <v>266</v>
      </c>
      <c r="D13" s="467" t="s">
        <v>266</v>
      </c>
      <c r="E13" s="467"/>
      <c r="F13" s="467" t="s">
        <v>266</v>
      </c>
      <c r="G13" s="467" t="s">
        <v>266</v>
      </c>
      <c r="H13" s="467" t="s">
        <v>266</v>
      </c>
      <c r="I13" s="468" t="s">
        <v>266</v>
      </c>
      <c r="J13" s="469" t="s">
        <v>476</v>
      </c>
    </row>
    <row r="14" spans="1:10" ht="14.45" customHeight="1" x14ac:dyDescent="0.2">
      <c r="A14" s="465" t="s">
        <v>477</v>
      </c>
      <c r="B14" s="466" t="s">
        <v>478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0</v>
      </c>
    </row>
    <row r="15" spans="1:10" ht="14.45" customHeight="1" x14ac:dyDescent="0.2">
      <c r="A15" s="465" t="s">
        <v>477</v>
      </c>
      <c r="B15" s="466" t="s">
        <v>469</v>
      </c>
      <c r="C15" s="467">
        <v>28.946839999999987</v>
      </c>
      <c r="D15" s="467">
        <v>29.943409999999979</v>
      </c>
      <c r="E15" s="467"/>
      <c r="F15" s="467">
        <v>29.733330000000002</v>
      </c>
      <c r="G15" s="467">
        <v>0</v>
      </c>
      <c r="H15" s="467">
        <v>29.733330000000002</v>
      </c>
      <c r="I15" s="468" t="s">
        <v>266</v>
      </c>
      <c r="J15" s="469" t="s">
        <v>1</v>
      </c>
    </row>
    <row r="16" spans="1:10" ht="14.45" customHeight="1" x14ac:dyDescent="0.2">
      <c r="A16" s="465" t="s">
        <v>477</v>
      </c>
      <c r="B16" s="466" t="s">
        <v>479</v>
      </c>
      <c r="C16" s="467">
        <v>28.946839999999987</v>
      </c>
      <c r="D16" s="467">
        <v>29.943409999999979</v>
      </c>
      <c r="E16" s="467"/>
      <c r="F16" s="467">
        <v>29.733330000000002</v>
      </c>
      <c r="G16" s="467">
        <v>0</v>
      </c>
      <c r="H16" s="467">
        <v>29.733330000000002</v>
      </c>
      <c r="I16" s="468" t="s">
        <v>266</v>
      </c>
      <c r="J16" s="469" t="s">
        <v>475</v>
      </c>
    </row>
    <row r="17" spans="1:10" ht="14.45" customHeight="1" x14ac:dyDescent="0.2">
      <c r="A17" s="465" t="s">
        <v>266</v>
      </c>
      <c r="B17" s="466" t="s">
        <v>266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476</v>
      </c>
    </row>
    <row r="18" spans="1:10" ht="14.45" customHeight="1" x14ac:dyDescent="0.2">
      <c r="A18" s="465" t="s">
        <v>467</v>
      </c>
      <c r="B18" s="466" t="s">
        <v>470</v>
      </c>
      <c r="C18" s="467">
        <v>29.535179999999986</v>
      </c>
      <c r="D18" s="467">
        <v>30.595159999999979</v>
      </c>
      <c r="E18" s="467"/>
      <c r="F18" s="467">
        <v>30.868190000000002</v>
      </c>
      <c r="G18" s="467">
        <v>0</v>
      </c>
      <c r="H18" s="467">
        <v>30.868190000000002</v>
      </c>
      <c r="I18" s="468" t="s">
        <v>266</v>
      </c>
      <c r="J18" s="469" t="s">
        <v>471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F227637A-0382-48E5-80FE-12627B051A9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195.24345329782793</v>
      </c>
      <c r="M3" s="98">
        <f>SUBTOTAL(9,M5:M1048576)</f>
        <v>46.7</v>
      </c>
      <c r="N3" s="99">
        <f>SUBTOTAL(9,N5:N1048576)</f>
        <v>9117.8692690085645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467</v>
      </c>
      <c r="B5" s="477" t="s">
        <v>468</v>
      </c>
      <c r="C5" s="478" t="s">
        <v>472</v>
      </c>
      <c r="D5" s="479" t="s">
        <v>473</v>
      </c>
      <c r="E5" s="480">
        <v>50113001</v>
      </c>
      <c r="F5" s="479" t="s">
        <v>480</v>
      </c>
      <c r="G5" s="478" t="s">
        <v>481</v>
      </c>
      <c r="H5" s="478">
        <v>112894</v>
      </c>
      <c r="I5" s="478">
        <v>12894</v>
      </c>
      <c r="J5" s="478" t="s">
        <v>482</v>
      </c>
      <c r="K5" s="478" t="s">
        <v>483</v>
      </c>
      <c r="L5" s="481">
        <v>60.510000000000005</v>
      </c>
      <c r="M5" s="481">
        <v>2</v>
      </c>
      <c r="N5" s="482">
        <v>121.02000000000001</v>
      </c>
    </row>
    <row r="6" spans="1:14" ht="14.45" customHeight="1" x14ac:dyDescent="0.2">
      <c r="A6" s="483" t="s">
        <v>467</v>
      </c>
      <c r="B6" s="484" t="s">
        <v>468</v>
      </c>
      <c r="C6" s="485" t="s">
        <v>472</v>
      </c>
      <c r="D6" s="486" t="s">
        <v>473</v>
      </c>
      <c r="E6" s="487">
        <v>50113001</v>
      </c>
      <c r="F6" s="486" t="s">
        <v>480</v>
      </c>
      <c r="G6" s="485" t="s">
        <v>481</v>
      </c>
      <c r="H6" s="485">
        <v>841498</v>
      </c>
      <c r="I6" s="485">
        <v>31951</v>
      </c>
      <c r="J6" s="485" t="s">
        <v>484</v>
      </c>
      <c r="K6" s="485" t="s">
        <v>485</v>
      </c>
      <c r="L6" s="488">
        <v>50.660000000000011</v>
      </c>
      <c r="M6" s="488">
        <v>1</v>
      </c>
      <c r="N6" s="489">
        <v>50.660000000000011</v>
      </c>
    </row>
    <row r="7" spans="1:14" ht="14.45" customHeight="1" x14ac:dyDescent="0.2">
      <c r="A7" s="483" t="s">
        <v>467</v>
      </c>
      <c r="B7" s="484" t="s">
        <v>468</v>
      </c>
      <c r="C7" s="485" t="s">
        <v>472</v>
      </c>
      <c r="D7" s="486" t="s">
        <v>473</v>
      </c>
      <c r="E7" s="487">
        <v>50113001</v>
      </c>
      <c r="F7" s="486" t="s">
        <v>480</v>
      </c>
      <c r="G7" s="485" t="s">
        <v>481</v>
      </c>
      <c r="H7" s="485">
        <v>501596</v>
      </c>
      <c r="I7" s="485">
        <v>0</v>
      </c>
      <c r="J7" s="485" t="s">
        <v>486</v>
      </c>
      <c r="K7" s="485" t="s">
        <v>487</v>
      </c>
      <c r="L7" s="488">
        <v>113.26</v>
      </c>
      <c r="M7" s="488">
        <v>1</v>
      </c>
      <c r="N7" s="489">
        <v>113.26</v>
      </c>
    </row>
    <row r="8" spans="1:14" ht="14.45" customHeight="1" x14ac:dyDescent="0.2">
      <c r="A8" s="483" t="s">
        <v>467</v>
      </c>
      <c r="B8" s="484" t="s">
        <v>468</v>
      </c>
      <c r="C8" s="485" t="s">
        <v>472</v>
      </c>
      <c r="D8" s="486" t="s">
        <v>473</v>
      </c>
      <c r="E8" s="487">
        <v>50113001</v>
      </c>
      <c r="F8" s="486" t="s">
        <v>480</v>
      </c>
      <c r="G8" s="485" t="s">
        <v>481</v>
      </c>
      <c r="H8" s="485">
        <v>157607</v>
      </c>
      <c r="I8" s="485">
        <v>57607</v>
      </c>
      <c r="J8" s="485" t="s">
        <v>488</v>
      </c>
      <c r="K8" s="485" t="s">
        <v>489</v>
      </c>
      <c r="L8" s="488">
        <v>44.83</v>
      </c>
      <c r="M8" s="488">
        <v>1</v>
      </c>
      <c r="N8" s="489">
        <v>44.83</v>
      </c>
    </row>
    <row r="9" spans="1:14" ht="14.45" customHeight="1" x14ac:dyDescent="0.2">
      <c r="A9" s="483" t="s">
        <v>467</v>
      </c>
      <c r="B9" s="484" t="s">
        <v>468</v>
      </c>
      <c r="C9" s="485" t="s">
        <v>472</v>
      </c>
      <c r="D9" s="486" t="s">
        <v>473</v>
      </c>
      <c r="E9" s="487">
        <v>50113001</v>
      </c>
      <c r="F9" s="486" t="s">
        <v>480</v>
      </c>
      <c r="G9" s="485" t="s">
        <v>481</v>
      </c>
      <c r="H9" s="485">
        <v>921227</v>
      </c>
      <c r="I9" s="485">
        <v>0</v>
      </c>
      <c r="J9" s="485" t="s">
        <v>490</v>
      </c>
      <c r="K9" s="485" t="s">
        <v>266</v>
      </c>
      <c r="L9" s="488">
        <v>289.60450498658088</v>
      </c>
      <c r="M9" s="488">
        <v>1</v>
      </c>
      <c r="N9" s="489">
        <v>289.60450498658088</v>
      </c>
    </row>
    <row r="10" spans="1:14" ht="14.45" customHeight="1" x14ac:dyDescent="0.2">
      <c r="A10" s="483" t="s">
        <v>467</v>
      </c>
      <c r="B10" s="484" t="s">
        <v>468</v>
      </c>
      <c r="C10" s="485" t="s">
        <v>472</v>
      </c>
      <c r="D10" s="486" t="s">
        <v>473</v>
      </c>
      <c r="E10" s="487">
        <v>50113001</v>
      </c>
      <c r="F10" s="486" t="s">
        <v>480</v>
      </c>
      <c r="G10" s="485" t="s">
        <v>481</v>
      </c>
      <c r="H10" s="485">
        <v>237329</v>
      </c>
      <c r="I10" s="485">
        <v>237329</v>
      </c>
      <c r="J10" s="485" t="s">
        <v>491</v>
      </c>
      <c r="K10" s="485" t="s">
        <v>492</v>
      </c>
      <c r="L10" s="488">
        <v>108.64</v>
      </c>
      <c r="M10" s="488">
        <v>1</v>
      </c>
      <c r="N10" s="489">
        <v>108.64</v>
      </c>
    </row>
    <row r="11" spans="1:14" ht="14.45" customHeight="1" x14ac:dyDescent="0.2">
      <c r="A11" s="483" t="s">
        <v>467</v>
      </c>
      <c r="B11" s="484" t="s">
        <v>468</v>
      </c>
      <c r="C11" s="485" t="s">
        <v>472</v>
      </c>
      <c r="D11" s="486" t="s">
        <v>473</v>
      </c>
      <c r="E11" s="487">
        <v>50113001</v>
      </c>
      <c r="F11" s="486" t="s">
        <v>480</v>
      </c>
      <c r="G11" s="485" t="s">
        <v>481</v>
      </c>
      <c r="H11" s="485">
        <v>237330</v>
      </c>
      <c r="I11" s="485">
        <v>237330</v>
      </c>
      <c r="J11" s="485" t="s">
        <v>493</v>
      </c>
      <c r="K11" s="485" t="s">
        <v>494</v>
      </c>
      <c r="L11" s="488">
        <v>101.71250000000001</v>
      </c>
      <c r="M11" s="488">
        <v>4</v>
      </c>
      <c r="N11" s="489">
        <v>406.85</v>
      </c>
    </row>
    <row r="12" spans="1:14" ht="14.45" customHeight="1" x14ac:dyDescent="0.2">
      <c r="A12" s="483" t="s">
        <v>467</v>
      </c>
      <c r="B12" s="484" t="s">
        <v>468</v>
      </c>
      <c r="C12" s="485" t="s">
        <v>477</v>
      </c>
      <c r="D12" s="486" t="s">
        <v>478</v>
      </c>
      <c r="E12" s="487">
        <v>50113001</v>
      </c>
      <c r="F12" s="486" t="s">
        <v>480</v>
      </c>
      <c r="G12" s="485" t="s">
        <v>481</v>
      </c>
      <c r="H12" s="485">
        <v>990585</v>
      </c>
      <c r="I12" s="485">
        <v>0</v>
      </c>
      <c r="J12" s="485" t="s">
        <v>495</v>
      </c>
      <c r="K12" s="485" t="s">
        <v>266</v>
      </c>
      <c r="L12" s="488">
        <v>52.950000000000017</v>
      </c>
      <c r="M12" s="488">
        <v>1</v>
      </c>
      <c r="N12" s="489">
        <v>52.950000000000017</v>
      </c>
    </row>
    <row r="13" spans="1:14" ht="14.45" customHeight="1" x14ac:dyDescent="0.2">
      <c r="A13" s="483" t="s">
        <v>467</v>
      </c>
      <c r="B13" s="484" t="s">
        <v>468</v>
      </c>
      <c r="C13" s="485" t="s">
        <v>477</v>
      </c>
      <c r="D13" s="486" t="s">
        <v>478</v>
      </c>
      <c r="E13" s="487">
        <v>50113001</v>
      </c>
      <c r="F13" s="486" t="s">
        <v>480</v>
      </c>
      <c r="G13" s="485" t="s">
        <v>481</v>
      </c>
      <c r="H13" s="485">
        <v>51366</v>
      </c>
      <c r="I13" s="485">
        <v>51366</v>
      </c>
      <c r="J13" s="485" t="s">
        <v>496</v>
      </c>
      <c r="K13" s="485" t="s">
        <v>497</v>
      </c>
      <c r="L13" s="488">
        <v>171.60000000000002</v>
      </c>
      <c r="M13" s="488">
        <v>1.7</v>
      </c>
      <c r="N13" s="489">
        <v>291.72000000000003</v>
      </c>
    </row>
    <row r="14" spans="1:14" ht="14.45" customHeight="1" x14ac:dyDescent="0.2">
      <c r="A14" s="483" t="s">
        <v>467</v>
      </c>
      <c r="B14" s="484" t="s">
        <v>468</v>
      </c>
      <c r="C14" s="485" t="s">
        <v>477</v>
      </c>
      <c r="D14" s="486" t="s">
        <v>478</v>
      </c>
      <c r="E14" s="487">
        <v>50113001</v>
      </c>
      <c r="F14" s="486" t="s">
        <v>480</v>
      </c>
      <c r="G14" s="485" t="s">
        <v>481</v>
      </c>
      <c r="H14" s="485">
        <v>102981</v>
      </c>
      <c r="I14" s="485">
        <v>25269</v>
      </c>
      <c r="J14" s="485" t="s">
        <v>498</v>
      </c>
      <c r="K14" s="485" t="s">
        <v>499</v>
      </c>
      <c r="L14" s="488">
        <v>45.674999999999997</v>
      </c>
      <c r="M14" s="488">
        <v>2</v>
      </c>
      <c r="N14" s="489">
        <v>91.35</v>
      </c>
    </row>
    <row r="15" spans="1:14" ht="14.45" customHeight="1" x14ac:dyDescent="0.2">
      <c r="A15" s="483" t="s">
        <v>467</v>
      </c>
      <c r="B15" s="484" t="s">
        <v>468</v>
      </c>
      <c r="C15" s="485" t="s">
        <v>477</v>
      </c>
      <c r="D15" s="486" t="s">
        <v>478</v>
      </c>
      <c r="E15" s="487">
        <v>50113001</v>
      </c>
      <c r="F15" s="486" t="s">
        <v>480</v>
      </c>
      <c r="G15" s="485" t="s">
        <v>481</v>
      </c>
      <c r="H15" s="485">
        <v>930589</v>
      </c>
      <c r="I15" s="485">
        <v>0</v>
      </c>
      <c r="J15" s="485" t="s">
        <v>500</v>
      </c>
      <c r="K15" s="485" t="s">
        <v>266</v>
      </c>
      <c r="L15" s="488">
        <v>170.42655808877311</v>
      </c>
      <c r="M15" s="488">
        <v>2</v>
      </c>
      <c r="N15" s="489">
        <v>340.85311617754621</v>
      </c>
    </row>
    <row r="16" spans="1:14" ht="14.45" customHeight="1" x14ac:dyDescent="0.2">
      <c r="A16" s="483" t="s">
        <v>467</v>
      </c>
      <c r="B16" s="484" t="s">
        <v>468</v>
      </c>
      <c r="C16" s="485" t="s">
        <v>477</v>
      </c>
      <c r="D16" s="486" t="s">
        <v>478</v>
      </c>
      <c r="E16" s="487">
        <v>50113001</v>
      </c>
      <c r="F16" s="486" t="s">
        <v>480</v>
      </c>
      <c r="G16" s="485" t="s">
        <v>481</v>
      </c>
      <c r="H16" s="485">
        <v>900321</v>
      </c>
      <c r="I16" s="485">
        <v>0</v>
      </c>
      <c r="J16" s="485" t="s">
        <v>501</v>
      </c>
      <c r="K16" s="485" t="s">
        <v>266</v>
      </c>
      <c r="L16" s="488">
        <v>226.8</v>
      </c>
      <c r="M16" s="488">
        <v>10</v>
      </c>
      <c r="N16" s="489">
        <v>2268</v>
      </c>
    </row>
    <row r="17" spans="1:14" ht="14.45" customHeight="1" thickBot="1" x14ac:dyDescent="0.25">
      <c r="A17" s="490" t="s">
        <v>467</v>
      </c>
      <c r="B17" s="491" t="s">
        <v>468</v>
      </c>
      <c r="C17" s="492" t="s">
        <v>477</v>
      </c>
      <c r="D17" s="493" t="s">
        <v>478</v>
      </c>
      <c r="E17" s="494">
        <v>50113001</v>
      </c>
      <c r="F17" s="493" t="s">
        <v>480</v>
      </c>
      <c r="G17" s="492" t="s">
        <v>481</v>
      </c>
      <c r="H17" s="492">
        <v>921227</v>
      </c>
      <c r="I17" s="492">
        <v>0</v>
      </c>
      <c r="J17" s="492" t="s">
        <v>490</v>
      </c>
      <c r="K17" s="492" t="s">
        <v>266</v>
      </c>
      <c r="L17" s="495">
        <v>259.90166567602301</v>
      </c>
      <c r="M17" s="495">
        <v>19</v>
      </c>
      <c r="N17" s="496">
        <v>4938.1316478444369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F1A5A14-C008-4695-89C2-FE63CAE1120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84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48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9" t="s">
        <v>502</v>
      </c>
      <c r="B6" s="515"/>
      <c r="C6" s="481"/>
      <c r="D6" s="481"/>
      <c r="E6" s="482"/>
      <c r="F6" s="512"/>
      <c r="G6" s="503"/>
      <c r="H6" s="503"/>
      <c r="I6" s="518"/>
      <c r="J6" s="515"/>
      <c r="K6" s="481"/>
      <c r="L6" s="481"/>
      <c r="M6" s="482"/>
      <c r="N6" s="512"/>
      <c r="O6" s="503"/>
      <c r="P6" s="503"/>
      <c r="Q6" s="504"/>
    </row>
    <row r="7" spans="1:17" ht="14.45" customHeight="1" x14ac:dyDescent="0.2">
      <c r="A7" s="510" t="s">
        <v>503</v>
      </c>
      <c r="B7" s="516">
        <v>40</v>
      </c>
      <c r="C7" s="488"/>
      <c r="D7" s="488"/>
      <c r="E7" s="489"/>
      <c r="F7" s="513">
        <v>1</v>
      </c>
      <c r="G7" s="505">
        <v>0</v>
      </c>
      <c r="H7" s="505">
        <v>0</v>
      </c>
      <c r="I7" s="519">
        <v>0</v>
      </c>
      <c r="J7" s="516">
        <v>16</v>
      </c>
      <c r="K7" s="488"/>
      <c r="L7" s="488"/>
      <c r="M7" s="489"/>
      <c r="N7" s="513">
        <v>1</v>
      </c>
      <c r="O7" s="505">
        <v>0</v>
      </c>
      <c r="P7" s="505">
        <v>0</v>
      </c>
      <c r="Q7" s="506">
        <v>0</v>
      </c>
    </row>
    <row r="8" spans="1:17" ht="14.45" customHeight="1" thickBot="1" x14ac:dyDescent="0.25">
      <c r="A8" s="511" t="s">
        <v>504</v>
      </c>
      <c r="B8" s="517">
        <v>44</v>
      </c>
      <c r="C8" s="495"/>
      <c r="D8" s="495"/>
      <c r="E8" s="496"/>
      <c r="F8" s="514">
        <v>1</v>
      </c>
      <c r="G8" s="507">
        <v>0</v>
      </c>
      <c r="H8" s="507">
        <v>0</v>
      </c>
      <c r="I8" s="520">
        <v>0</v>
      </c>
      <c r="J8" s="517">
        <v>32</v>
      </c>
      <c r="K8" s="495"/>
      <c r="L8" s="495"/>
      <c r="M8" s="496"/>
      <c r="N8" s="514">
        <v>1</v>
      </c>
      <c r="O8" s="507">
        <v>0</v>
      </c>
      <c r="P8" s="507">
        <v>0</v>
      </c>
      <c r="Q8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5833E7F4-09D7-401C-A8FE-52F6BC4C7506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2020-12-03T14:02:27Z</dcterms:modified>
</cp:coreProperties>
</file>